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8.xml" ContentType="application/vnd.openxmlformats-officedocument.drawing+xml"/>
  <Override PartName="/xl/charts/chart11.xml" ContentType="application/vnd.openxmlformats-officedocument.drawingml.chart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drawings/drawing20.xml" ContentType="application/vnd.openxmlformats-officedocument.drawing+xml"/>
  <Override PartName="/xl/charts/chart13.xml" ContentType="application/vnd.openxmlformats-officedocument.drawingml.chart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drawings/drawing22.xml" ContentType="application/vnd.openxmlformats-officedocument.drawing+xml"/>
  <Override PartName="/xl/charts/chart15.xml" ContentType="application/vnd.openxmlformats-officedocument.drawingml.chart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16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17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8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19.xml" ContentType="application/vnd.openxmlformats-officedocument.drawingml.chart+xml"/>
  <Override PartName="/xl/drawings/drawing36.xml" ContentType="application/vnd.openxmlformats-officedocument.drawing+xml"/>
  <Override PartName="/xl/charts/chart20.xml" ContentType="application/vnd.openxmlformats-officedocument.drawingml.chart+xml"/>
  <Override PartName="/xl/drawings/drawing37.xml" ContentType="application/vnd.openxmlformats-officedocument.drawing+xml"/>
  <Override PartName="/xl/charts/chart21.xml" ContentType="application/vnd.openxmlformats-officedocument.drawingml.chart+xml"/>
  <Override PartName="/xl/drawings/drawing38.xml" ContentType="application/vnd.openxmlformats-officedocument.drawing+xml"/>
  <Override PartName="/xl/charts/chart22.xml" ContentType="application/vnd.openxmlformats-officedocument.drawingml.chart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23.xml" ContentType="application/vnd.openxmlformats-officedocument.drawingml.chart+xml"/>
  <Override PartName="/xl/drawings/drawing42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3.xml" ContentType="application/vnd.openxmlformats-officedocument.drawing+xml"/>
  <Override PartName="/xl/charts/chart26.xml" ContentType="application/vnd.openxmlformats-officedocument.drawingml.chart+xml"/>
  <Override PartName="/xl/drawings/drawing4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8\comunicacion\Comunicacion_Marketing\COMUN\PUBLICACIONES\INFORME_SISTEMA_ELECTRICO\SISTEMA ELÉCTRICO 2019\AVANCE SISTEMA ELÉCTRICO 2020\GRÁFICOS\"/>
    </mc:Choice>
  </mc:AlternateContent>
  <xr:revisionPtr revIDLastSave="0" documentId="8_{2A84F40A-D5AA-4CF3-9C0B-18FB3BAE4540}" xr6:coauthVersionLast="41" xr6:coauthVersionMax="41" xr10:uidLastSave="{00000000-0000-0000-0000-000000000000}"/>
  <bookViews>
    <workbookView xWindow="-120" yWindow="-120" windowWidth="20730" windowHeight="11160" tabRatio="595" activeTab="2" xr2:uid="{00000000-000D-0000-FFFF-FFFF00000000}"/>
  </bookViews>
  <sheets>
    <sheet name="Indice" sheetId="55" r:id="rId1"/>
    <sheet name="C1" sheetId="105" r:id="rId2"/>
    <sheet name="C2" sheetId="106" r:id="rId3"/>
    <sheet name="C3" sheetId="56" r:id="rId4"/>
    <sheet name="C4" sheetId="57" r:id="rId5"/>
    <sheet name="C5" sheetId="58" r:id="rId6"/>
    <sheet name="C6" sheetId="61" r:id="rId7"/>
    <sheet name="C7" sheetId="62" r:id="rId8"/>
    <sheet name="C8" sheetId="59" r:id="rId9"/>
    <sheet name="C9" sheetId="64" r:id="rId10"/>
    <sheet name="C10" sheetId="63" r:id="rId11"/>
    <sheet name="C11" sheetId="60" r:id="rId12"/>
    <sheet name="C12" sheetId="66" r:id="rId13"/>
    <sheet name="C13" sheetId="67" r:id="rId14"/>
    <sheet name="C14" sheetId="68" r:id="rId15"/>
    <sheet name="C15" sheetId="69" r:id="rId16"/>
    <sheet name="C16" sheetId="71" r:id="rId17"/>
    <sheet name="C17" sheetId="70" r:id="rId18"/>
    <sheet name="C18" sheetId="72" r:id="rId19"/>
    <sheet name="C19" sheetId="76" r:id="rId20"/>
    <sheet name="C20" sheetId="77" r:id="rId21"/>
    <sheet name="C21" sheetId="78" r:id="rId22"/>
    <sheet name="C22" sheetId="79" r:id="rId23"/>
    <sheet name="C23" sheetId="80" r:id="rId24"/>
    <sheet name="C24" sheetId="81" r:id="rId25"/>
    <sheet name="C25" sheetId="82" r:id="rId26"/>
    <sheet name="C26" sheetId="85" r:id="rId27"/>
    <sheet name="C27" sheetId="86" r:id="rId28"/>
    <sheet name="C28" sheetId="88" r:id="rId29"/>
    <sheet name="C29" sheetId="89" r:id="rId30"/>
    <sheet name="C30" sheetId="91" r:id="rId31"/>
    <sheet name="C31" sheetId="92" r:id="rId32"/>
    <sheet name="C32" sheetId="94" r:id="rId33"/>
    <sheet name="C33" sheetId="95" r:id="rId34"/>
    <sheet name="C34" sheetId="96" r:id="rId35"/>
    <sheet name="C35" sheetId="97" r:id="rId36"/>
    <sheet name="C36" sheetId="99" r:id="rId37"/>
    <sheet name="C37" sheetId="100" r:id="rId38"/>
    <sheet name="C38" sheetId="90" r:id="rId39"/>
    <sheet name="Data 1" sheetId="54" r:id="rId40"/>
    <sheet name="Data 1 CCAA" sheetId="107" state="hidden" r:id="rId41"/>
    <sheet name="Data 2" sheetId="98" r:id="rId42"/>
    <sheet name="Data 3" sheetId="73" r:id="rId43"/>
    <sheet name="Data 4" sheetId="74" r:id="rId44"/>
    <sheet name="Data 5" sheetId="87" r:id="rId45"/>
  </sheets>
  <definedNames>
    <definedName name="_xlnm.Print_Area" localSheetId="10">'C10'!$C$1:$F$22</definedName>
    <definedName name="_xlnm.Print_Area" localSheetId="15">'C15'!$C$1:$F$22</definedName>
    <definedName name="_xlnm.Print_Area" localSheetId="16">'C16'!$C$1:$F$22</definedName>
    <definedName name="_xlnm.Print_Area" localSheetId="17">'C17'!$C$1:$F$22</definedName>
    <definedName name="_xlnm.Print_Area" localSheetId="18">'C18'!$C$1:$F$22</definedName>
    <definedName name="_xlnm.Print_Area" localSheetId="20">'C20'!$C$1:$F$22</definedName>
    <definedName name="_xlnm.Print_Area" localSheetId="22">'C22'!$C$1:$F$22</definedName>
    <definedName name="_xlnm.Print_Area" localSheetId="23">'C23'!$C$1:$F$22</definedName>
    <definedName name="_xlnm.Print_Area" localSheetId="26">'C26'!$A$1:$F$30</definedName>
    <definedName name="_xlnm.Print_Area" localSheetId="28">'C28'!$C$1:$F$22</definedName>
    <definedName name="_xlnm.Print_Area" localSheetId="29">'C29'!$C$1:$F$22</definedName>
    <definedName name="_xlnm.Print_Area" localSheetId="3">'C3'!$A$1:$E$22</definedName>
    <definedName name="_xlnm.Print_Area" localSheetId="30">'C30'!$C$1:$F$22</definedName>
    <definedName name="_xlnm.Print_Area" localSheetId="31">'C31'!$C$1:$F$22</definedName>
    <definedName name="_xlnm.Print_Area" localSheetId="4">'C4'!$B$2:$L$15</definedName>
    <definedName name="_xlnm.Print_Area" localSheetId="7">'C7'!$C$1:$F$22</definedName>
    <definedName name="_xlnm.Print_Area" localSheetId="8">'C8'!$C$1:$F$22</definedName>
    <definedName name="_xlnm.Print_Area" localSheetId="39">'Data 1'!$A$1:$G$3</definedName>
    <definedName name="_xlnm.Print_Area" localSheetId="40">'Data 1 CCAA'!$A$1:$G$3</definedName>
    <definedName name="_xlnm.Print_Area" localSheetId="0">Indice!$A$1:$F$48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#N/A</definedName>
    <definedName name="ccc" localSheetId="2">#N/A</definedName>
    <definedName name="ccc" localSheetId="26">'C26'!ccc</definedName>
    <definedName name="ccc" localSheetId="3">'C3'!ccc</definedName>
    <definedName name="ccc" localSheetId="4">'C4'!ccc</definedName>
    <definedName name="ccc" localSheetId="39">#N/A</definedName>
    <definedName name="ccc" localSheetId="40">#N/A</definedName>
    <definedName name="ccc" localSheetId="0">#N/A</definedName>
    <definedName name="ccc">#N/A</definedName>
    <definedName name="CUADRO_ANTERIOR" localSheetId="1">#N/A</definedName>
    <definedName name="CUADRO_ANTERIOR" localSheetId="2">#N/A</definedName>
    <definedName name="CUADRO_ANTERIOR" localSheetId="26">'C26'!CUADRO_ANTERIOR</definedName>
    <definedName name="CUADRO_ANTERIOR" localSheetId="3">'C3'!CUADRO_ANTERIOR</definedName>
    <definedName name="CUADRO_ANTERIOR" localSheetId="4">'C4'!CUADRO_ANTERIOR</definedName>
    <definedName name="CUADRO_ANTERIOR" localSheetId="39">#N/A</definedName>
    <definedName name="CUADRO_ANTERIOR" localSheetId="40">#N/A</definedName>
    <definedName name="CUADRO_ANTERIOR" localSheetId="0">#N/A</definedName>
    <definedName name="CUADRO_ANTERIOR">#N/A</definedName>
    <definedName name="CUADRO_PROXIMO" localSheetId="1">#N/A</definedName>
    <definedName name="CUADRO_PROXIMO" localSheetId="2">#N/A</definedName>
    <definedName name="CUADRO_PROXIMO" localSheetId="26">'C26'!CUADRO_PROXIMO</definedName>
    <definedName name="CUADRO_PROXIMO" localSheetId="3">'C3'!CUADRO_PROXIMO</definedName>
    <definedName name="CUADRO_PROXIMO" localSheetId="4">'C4'!CUADRO_PROXIMO</definedName>
    <definedName name="CUADRO_PROXIMO" localSheetId="39">#N/A</definedName>
    <definedName name="CUADRO_PROXIMO" localSheetId="40">#N/A</definedName>
    <definedName name="CUADRO_PROXIMO" localSheetId="0">#N/A</definedName>
    <definedName name="CUADRO_PROXIMO">#N/A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">#N/A</definedName>
    <definedName name="FINALIZAR" localSheetId="2">#N/A</definedName>
    <definedName name="FINALIZAR" localSheetId="26">'C26'!FINALIZAR</definedName>
    <definedName name="FINALIZAR" localSheetId="3">'C3'!FINALIZAR</definedName>
    <definedName name="FINALIZAR" localSheetId="4">'C4'!FINALIZAR</definedName>
    <definedName name="FINALIZAR" localSheetId="39">#N/A</definedName>
    <definedName name="FINALIZAR" localSheetId="40">#N/A</definedName>
    <definedName name="FINALIZAR" localSheetId="0">#N/A</definedName>
    <definedName name="FINALIZAR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#N/A</definedName>
    <definedName name="IMPRESION" localSheetId="2">#N/A</definedName>
    <definedName name="IMPRESION" localSheetId="26">'C26'!IMPRESION</definedName>
    <definedName name="IMPRESION" localSheetId="3">'C3'!IMPRESION</definedName>
    <definedName name="IMPRESION" localSheetId="4">'C4'!IMPRESION</definedName>
    <definedName name="IMPRESION" localSheetId="39">#N/A</definedName>
    <definedName name="IMPRESION" localSheetId="40">#N/A</definedName>
    <definedName name="IMPRESION" localSheetId="0">#N/A</definedName>
    <definedName name="IMPRESION">#N/A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#N/A</definedName>
    <definedName name="nnn" localSheetId="2">#N/A</definedName>
    <definedName name="nnn" localSheetId="26">'C26'!nnn</definedName>
    <definedName name="nnn" localSheetId="3">'C3'!nnn</definedName>
    <definedName name="nnn" localSheetId="4">'C4'!nnn</definedName>
    <definedName name="nnn" localSheetId="39">#N/A</definedName>
    <definedName name="nnn" localSheetId="40">#N/A</definedName>
    <definedName name="nnn" localSheetId="0">#N/A</definedName>
    <definedName name="nnn">#N/A</definedName>
    <definedName name="nnnn" localSheetId="1">#N/A</definedName>
    <definedName name="nnnn" localSheetId="2">#N/A</definedName>
    <definedName name="nnnn" localSheetId="26">'C26'!nnnn</definedName>
    <definedName name="nnnn" localSheetId="3">'C3'!nnnn</definedName>
    <definedName name="nnnn" localSheetId="4">'C4'!nnnn</definedName>
    <definedName name="nnnn" localSheetId="39">#N/A</definedName>
    <definedName name="nnnn" localSheetId="40">#N/A</definedName>
    <definedName name="nnnn" localSheetId="0">#N/A</definedName>
    <definedName name="nnnn">#N/A</definedName>
    <definedName name="nu" localSheetId="1">#N/A</definedName>
    <definedName name="nu" localSheetId="2">#N/A</definedName>
    <definedName name="nu" localSheetId="3">'C3'!nu</definedName>
    <definedName name="nu" localSheetId="4">'C4'!nu</definedName>
    <definedName name="nu" localSheetId="39">#N/A</definedName>
    <definedName name="nu" localSheetId="40">#N/A</definedName>
    <definedName name="nu" localSheetId="0">#N/A</definedName>
    <definedName name="nu">#N/A</definedName>
    <definedName name="PRINCIPAL" localSheetId="1">#N/A</definedName>
    <definedName name="PRINCIPAL" localSheetId="2">#N/A</definedName>
    <definedName name="PRINCIPAL" localSheetId="26">'C26'!PRINCIPAL</definedName>
    <definedName name="PRINCIPAL" localSheetId="3">'C3'!PRINCIPAL</definedName>
    <definedName name="PRINCIPAL" localSheetId="4">'C4'!PRINCIPAL</definedName>
    <definedName name="PRINCIPAL" localSheetId="39">#N/A</definedName>
    <definedName name="PRINCIPAL" localSheetId="40">#N/A</definedName>
    <definedName name="PRINCIPAL" localSheetId="0">#N/A</definedName>
    <definedName name="PRINCIPAL">#N/A</definedName>
    <definedName name="rosa" localSheetId="1">#N/A</definedName>
    <definedName name="rosa" localSheetId="2">#N/A</definedName>
    <definedName name="rosa" localSheetId="3">'C3'!rosa</definedName>
    <definedName name="rosa" localSheetId="4">'C4'!rosa</definedName>
    <definedName name="rosa" localSheetId="39">#N/A</definedName>
    <definedName name="rosa" localSheetId="40">#N/A</definedName>
    <definedName name="rosa" localSheetId="0">#N/A</definedName>
    <definedName name="rosa">#N/A</definedName>
    <definedName name="rosa2" localSheetId="1">#N/A</definedName>
    <definedName name="rosa2" localSheetId="2">#N/A</definedName>
    <definedName name="rosa2" localSheetId="3">'C3'!rosa2</definedName>
    <definedName name="rosa2" localSheetId="4">'C4'!rosa2</definedName>
    <definedName name="rosa2" localSheetId="39">#N/A</definedName>
    <definedName name="rosa2" localSheetId="40">#N/A</definedName>
    <definedName name="rosa2" localSheetId="0">#N/A</definedName>
    <definedName name="rosa2">#N/A</definedName>
    <definedName name="VV" localSheetId="1">#N/A</definedName>
    <definedName name="VV" localSheetId="2">#N/A</definedName>
    <definedName name="VV" localSheetId="26">'C26'!VV</definedName>
    <definedName name="VV" localSheetId="3">'C3'!VV</definedName>
    <definedName name="VV" localSheetId="4">'C4'!VV</definedName>
    <definedName name="VV" localSheetId="39">#N/A</definedName>
    <definedName name="VV" localSheetId="40">#N/A</definedName>
    <definedName name="VV" localSheetId="0">#N/A</definedName>
    <definedName name="VV">#N/A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#N/A</definedName>
    <definedName name="x" localSheetId="2">#N/A</definedName>
    <definedName name="x" localSheetId="39">#N/A</definedName>
    <definedName name="x" localSheetId="40">#N/A</definedName>
    <definedName name="x" localSheetId="0">#N/A</definedName>
    <definedName name="x">#N/A</definedName>
    <definedName name="XX" localSheetId="1">#N/A</definedName>
    <definedName name="XX" localSheetId="2">#N/A</definedName>
    <definedName name="XX" localSheetId="26">'C26'!XX</definedName>
    <definedName name="XX" localSheetId="3">'C3'!XX</definedName>
    <definedName name="XX" localSheetId="4">'C4'!XX</definedName>
    <definedName name="XX" localSheetId="39">#N/A</definedName>
    <definedName name="XX" localSheetId="40">#N/A</definedName>
    <definedName name="XX" localSheetId="0">#N/A</definedName>
    <definedName name="XX">#N/A</definedName>
    <definedName name="xxx" localSheetId="1">#N/A</definedName>
    <definedName name="xxx" localSheetId="2">#N/A</definedName>
    <definedName name="xxx" localSheetId="26">'C26'!xxx</definedName>
    <definedName name="xxx" localSheetId="3">'C3'!xxx</definedName>
    <definedName name="xxx" localSheetId="4">'C4'!xxx</definedName>
    <definedName name="xxx" localSheetId="39">#N/A</definedName>
    <definedName name="xxx" localSheetId="40">#N/A</definedName>
    <definedName name="xxx" localSheetId="0">#N/A</definedName>
    <definedName name="xxx">#N/A</definedName>
    <definedName name="XXXX" localSheetId="1">#N/A</definedName>
    <definedName name="XXXX" localSheetId="2">#N/A</definedName>
    <definedName name="XXXX" localSheetId="39">#N/A</definedName>
    <definedName name="XXXX" localSheetId="40">#N/A</definedName>
    <definedName name="XXXX" localSheetId="0">#N/A</definedName>
    <definedName name="XXXX">#N/A</definedName>
    <definedName name="xxxxx" localSheetId="1">#N/A</definedName>
    <definedName name="xxxxx" localSheetId="2">#N/A</definedName>
    <definedName name="xxxxx" localSheetId="39">#N/A</definedName>
    <definedName name="xxxxx" localSheetId="40">#N/A</definedName>
    <definedName name="xxxxx" localSheetId="0">#N/A</definedName>
    <definedName name="xxxxx">#N/A</definedName>
    <definedName name="Z_10318EB3_7543_41D7_B07B_A27B32D1F538_.wvu.PrintArea" localSheetId="1" hidden="1">'C1'!#REF!,'C1'!$B$3:$J$25</definedName>
    <definedName name="Z_10318EB3_7543_41D7_B07B_A27B32D1F538_.wvu.PrintArea" localSheetId="2" hidden="1">'C2'!#REF!,'C2'!$B$3:$J$25</definedName>
    <definedName name="Z_22B26D9C_611A_11D3_B8AC_0008C7298EBA_.wvu.PrintArea" localSheetId="0" hidden="1">Indice!$A$1:$E$7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83" i="54" l="1"/>
  <c r="W110" i="107" l="1"/>
  <c r="W96" i="107" l="1"/>
  <c r="V100" i="107"/>
  <c r="V109" i="107" s="1"/>
  <c r="V108" i="107"/>
  <c r="U100" i="107"/>
  <c r="U109" i="107" s="1"/>
  <c r="U108" i="107"/>
  <c r="T100" i="107"/>
  <c r="T108" i="107"/>
  <c r="S100" i="107"/>
  <c r="S109" i="107" s="1"/>
  <c r="S108" i="107"/>
  <c r="R100" i="107"/>
  <c r="R109" i="107" s="1"/>
  <c r="R108" i="107"/>
  <c r="Q100" i="107"/>
  <c r="Q109" i="107" s="1"/>
  <c r="Q108" i="107"/>
  <c r="P100" i="107"/>
  <c r="P109" i="107" s="1"/>
  <c r="P108" i="107"/>
  <c r="O100" i="107"/>
  <c r="O109" i="107" s="1"/>
  <c r="O108" i="107"/>
  <c r="N100" i="107"/>
  <c r="N109" i="107" s="1"/>
  <c r="N108" i="107"/>
  <c r="M100" i="107"/>
  <c r="M109" i="107" s="1"/>
  <c r="M108" i="107"/>
  <c r="L100" i="107"/>
  <c r="L109" i="107" s="1"/>
  <c r="L108" i="107"/>
  <c r="K100" i="107"/>
  <c r="K109" i="107" s="1"/>
  <c r="K108" i="107"/>
  <c r="J100" i="107"/>
  <c r="J109" i="107" s="1"/>
  <c r="J108" i="107"/>
  <c r="I100" i="107"/>
  <c r="H100" i="107"/>
  <c r="H109" i="107" s="1"/>
  <c r="H108" i="107"/>
  <c r="G100" i="107"/>
  <c r="G109" i="107" s="1"/>
  <c r="G108" i="107"/>
  <c r="F100" i="107"/>
  <c r="F109" i="107" s="1"/>
  <c r="F108" i="107"/>
  <c r="E100" i="107"/>
  <c r="E109" i="107" s="1"/>
  <c r="E108" i="107"/>
  <c r="V80" i="107"/>
  <c r="V89" i="107" s="1"/>
  <c r="V88" i="107"/>
  <c r="U80" i="107"/>
  <c r="U89" i="107" s="1"/>
  <c r="U88" i="107"/>
  <c r="T80" i="107"/>
  <c r="T89" i="107" s="1"/>
  <c r="T88" i="107"/>
  <c r="S80" i="107"/>
  <c r="S89" i="107" s="1"/>
  <c r="S88" i="107"/>
  <c r="R80" i="107"/>
  <c r="R89" i="107" s="1"/>
  <c r="R88" i="107"/>
  <c r="Q80" i="107"/>
  <c r="Q89" i="107" s="1"/>
  <c r="Q88" i="107"/>
  <c r="P80" i="107"/>
  <c r="P89" i="107" s="1"/>
  <c r="P88" i="107"/>
  <c r="O80" i="107"/>
  <c r="O89" i="107" s="1"/>
  <c r="O88" i="107"/>
  <c r="N80" i="107"/>
  <c r="N89" i="107" s="1"/>
  <c r="N88" i="107"/>
  <c r="M80" i="107"/>
  <c r="M89" i="107" s="1"/>
  <c r="M88" i="107"/>
  <c r="L80" i="107"/>
  <c r="L89" i="107" s="1"/>
  <c r="L88" i="107"/>
  <c r="K80" i="107"/>
  <c r="K89" i="107" s="1"/>
  <c r="K88" i="107"/>
  <c r="J80" i="107"/>
  <c r="J89" i="107" s="1"/>
  <c r="J88" i="107"/>
  <c r="I80" i="107"/>
  <c r="I89" i="107" s="1"/>
  <c r="I88" i="107"/>
  <c r="H80" i="107"/>
  <c r="H89" i="107" s="1"/>
  <c r="H88" i="107"/>
  <c r="G80" i="107"/>
  <c r="G89" i="107" s="1"/>
  <c r="G88" i="107"/>
  <c r="F80" i="107"/>
  <c r="F89" i="107" s="1"/>
  <c r="F88" i="107"/>
  <c r="E80" i="107"/>
  <c r="E89" i="107" s="1"/>
  <c r="E88" i="107"/>
  <c r="AF83" i="54"/>
  <c r="W84" i="54"/>
  <c r="W75" i="54"/>
  <c r="T109" i="107" l="1"/>
  <c r="I108" i="107"/>
  <c r="I109" i="107" s="1"/>
  <c r="E113" i="107" l="1"/>
  <c r="F113" i="107"/>
  <c r="G113" i="107"/>
  <c r="H113" i="107"/>
  <c r="I113" i="107"/>
  <c r="J113" i="107"/>
  <c r="K113" i="107"/>
  <c r="L113" i="107"/>
  <c r="M113" i="107"/>
  <c r="N113" i="107"/>
  <c r="O113" i="107"/>
  <c r="P113" i="107"/>
  <c r="Q113" i="107"/>
  <c r="R113" i="107"/>
  <c r="S113" i="107"/>
  <c r="T113" i="107"/>
  <c r="U113" i="107"/>
  <c r="V113" i="107"/>
  <c r="E114" i="107"/>
  <c r="F114" i="107"/>
  <c r="G114" i="107"/>
  <c r="H114" i="107"/>
  <c r="I114" i="107"/>
  <c r="J114" i="107"/>
  <c r="K114" i="107"/>
  <c r="L114" i="107"/>
  <c r="M114" i="107"/>
  <c r="N114" i="107"/>
  <c r="O114" i="107"/>
  <c r="P114" i="107"/>
  <c r="Q114" i="107"/>
  <c r="R114" i="107"/>
  <c r="S114" i="107"/>
  <c r="T114" i="107"/>
  <c r="U114" i="107"/>
  <c r="V114" i="107"/>
  <c r="E115" i="107"/>
  <c r="F115" i="107"/>
  <c r="G115" i="107"/>
  <c r="H115" i="107"/>
  <c r="I115" i="107"/>
  <c r="J115" i="107"/>
  <c r="K115" i="107"/>
  <c r="L115" i="107"/>
  <c r="M115" i="107"/>
  <c r="N115" i="107"/>
  <c r="P115" i="107"/>
  <c r="Q115" i="107"/>
  <c r="R115" i="107"/>
  <c r="S115" i="107"/>
  <c r="T115" i="107"/>
  <c r="U115" i="107"/>
  <c r="V115" i="107"/>
  <c r="E116" i="107"/>
  <c r="F116" i="107"/>
  <c r="G116" i="107"/>
  <c r="H116" i="107"/>
  <c r="I116" i="107"/>
  <c r="J116" i="107"/>
  <c r="K116" i="107"/>
  <c r="L116" i="107"/>
  <c r="M116" i="107"/>
  <c r="N116" i="107"/>
  <c r="O116" i="107"/>
  <c r="P116" i="107"/>
  <c r="Q116" i="107"/>
  <c r="R116" i="107"/>
  <c r="S116" i="107"/>
  <c r="T116" i="107"/>
  <c r="U116" i="107"/>
  <c r="V116" i="107"/>
  <c r="E117" i="107"/>
  <c r="F117" i="107"/>
  <c r="G117" i="107"/>
  <c r="H117" i="107"/>
  <c r="I117" i="107"/>
  <c r="J117" i="107"/>
  <c r="K117" i="107"/>
  <c r="L117" i="107"/>
  <c r="M117" i="107"/>
  <c r="N117" i="107"/>
  <c r="O117" i="107"/>
  <c r="P117" i="107"/>
  <c r="Q117" i="107"/>
  <c r="R117" i="107"/>
  <c r="S117" i="107"/>
  <c r="T117" i="107"/>
  <c r="U117" i="107"/>
  <c r="V117" i="107"/>
  <c r="E118" i="107"/>
  <c r="F118" i="107"/>
  <c r="G118" i="107"/>
  <c r="H118" i="107"/>
  <c r="I118" i="107"/>
  <c r="J118" i="107"/>
  <c r="K118" i="107"/>
  <c r="L118" i="107"/>
  <c r="M118" i="107"/>
  <c r="N118" i="107"/>
  <c r="O118" i="107"/>
  <c r="P118" i="107"/>
  <c r="Q118" i="107"/>
  <c r="R118" i="107"/>
  <c r="S118" i="107"/>
  <c r="T118" i="107"/>
  <c r="U118" i="107"/>
  <c r="V118" i="107"/>
  <c r="E119" i="107"/>
  <c r="F119" i="107"/>
  <c r="G119" i="107"/>
  <c r="H119" i="107"/>
  <c r="I119" i="107"/>
  <c r="J119" i="107"/>
  <c r="K119" i="107"/>
  <c r="L119" i="107"/>
  <c r="M119" i="107"/>
  <c r="N119" i="107"/>
  <c r="O119" i="107"/>
  <c r="P119" i="107"/>
  <c r="Q119" i="107"/>
  <c r="R119" i="107"/>
  <c r="S119" i="107"/>
  <c r="T119" i="107"/>
  <c r="U119" i="107"/>
  <c r="V119" i="107"/>
  <c r="E120" i="107"/>
  <c r="F120" i="107"/>
  <c r="G120" i="107"/>
  <c r="H120" i="107"/>
  <c r="I120" i="107"/>
  <c r="J120" i="107"/>
  <c r="K120" i="107"/>
  <c r="L120" i="107"/>
  <c r="M120" i="107"/>
  <c r="O120" i="107"/>
  <c r="P120" i="107"/>
  <c r="Q120" i="107"/>
  <c r="R120" i="107"/>
  <c r="S120" i="107"/>
  <c r="T120" i="107"/>
  <c r="U120" i="107"/>
  <c r="V120" i="107"/>
  <c r="E121" i="107"/>
  <c r="F121" i="107"/>
  <c r="G121" i="107"/>
  <c r="H121" i="107"/>
  <c r="I121" i="107"/>
  <c r="J121" i="107"/>
  <c r="K121" i="107"/>
  <c r="L121" i="107"/>
  <c r="M121" i="107"/>
  <c r="N121" i="107"/>
  <c r="O121" i="107"/>
  <c r="P121" i="107"/>
  <c r="Q121" i="107"/>
  <c r="R121" i="107"/>
  <c r="S121" i="107"/>
  <c r="T121" i="107"/>
  <c r="U121" i="107"/>
  <c r="V121" i="107"/>
  <c r="E122" i="107"/>
  <c r="F122" i="107"/>
  <c r="G122" i="107"/>
  <c r="H122" i="107"/>
  <c r="I122" i="107"/>
  <c r="J122" i="107"/>
  <c r="K122" i="107"/>
  <c r="L122" i="107"/>
  <c r="M122" i="107"/>
  <c r="N122" i="107"/>
  <c r="O122" i="107"/>
  <c r="P122" i="107"/>
  <c r="Q122" i="107"/>
  <c r="R122" i="107"/>
  <c r="S122" i="107"/>
  <c r="T122" i="107"/>
  <c r="U122" i="107"/>
  <c r="V122" i="107"/>
  <c r="E123" i="107"/>
  <c r="F123" i="107"/>
  <c r="G123" i="107"/>
  <c r="H123" i="107"/>
  <c r="I123" i="107"/>
  <c r="J123" i="107"/>
  <c r="K123" i="107"/>
  <c r="L123" i="107"/>
  <c r="M123" i="107"/>
  <c r="N123" i="107"/>
  <c r="O123" i="107"/>
  <c r="P123" i="107"/>
  <c r="Q123" i="107"/>
  <c r="R123" i="107"/>
  <c r="S123" i="107"/>
  <c r="T123" i="107"/>
  <c r="U123" i="107"/>
  <c r="V123" i="107"/>
  <c r="E124" i="107"/>
  <c r="F124" i="107"/>
  <c r="G124" i="107"/>
  <c r="H124" i="107"/>
  <c r="I124" i="107"/>
  <c r="J124" i="107"/>
  <c r="K124" i="107"/>
  <c r="L124" i="107"/>
  <c r="M124" i="107"/>
  <c r="N124" i="107"/>
  <c r="O124" i="107"/>
  <c r="P124" i="107"/>
  <c r="Q124" i="107"/>
  <c r="R124" i="107"/>
  <c r="S124" i="107"/>
  <c r="T124" i="107"/>
  <c r="U124" i="107"/>
  <c r="V124" i="107"/>
  <c r="E125" i="107"/>
  <c r="F125" i="107"/>
  <c r="G125" i="107"/>
  <c r="H125" i="107"/>
  <c r="I125" i="107"/>
  <c r="J125" i="107"/>
  <c r="K125" i="107"/>
  <c r="L125" i="107"/>
  <c r="M125" i="107"/>
  <c r="N125" i="107"/>
  <c r="O125" i="107"/>
  <c r="P125" i="107"/>
  <c r="Q125" i="107"/>
  <c r="R125" i="107"/>
  <c r="S125" i="107"/>
  <c r="T125" i="107"/>
  <c r="U125" i="107"/>
  <c r="V125" i="107"/>
  <c r="E126" i="107"/>
  <c r="F126" i="107"/>
  <c r="G126" i="107"/>
  <c r="H126" i="107"/>
  <c r="I126" i="107"/>
  <c r="J126" i="107"/>
  <c r="K126" i="107"/>
  <c r="L126" i="107"/>
  <c r="M126" i="107"/>
  <c r="N126" i="107"/>
  <c r="O126" i="107"/>
  <c r="P126" i="107"/>
  <c r="Q126" i="107"/>
  <c r="R126" i="107"/>
  <c r="S126" i="107"/>
  <c r="T126" i="107"/>
  <c r="U126" i="107"/>
  <c r="V126" i="107"/>
  <c r="E127" i="107"/>
  <c r="F127" i="107"/>
  <c r="G127" i="107"/>
  <c r="H127" i="107"/>
  <c r="I127" i="107"/>
  <c r="J127" i="107"/>
  <c r="K127" i="107"/>
  <c r="L127" i="107"/>
  <c r="M127" i="107"/>
  <c r="N127" i="107"/>
  <c r="O127" i="107"/>
  <c r="P127" i="107"/>
  <c r="Q127" i="107"/>
  <c r="R127" i="107"/>
  <c r="S127" i="107"/>
  <c r="T127" i="107"/>
  <c r="U127" i="107"/>
  <c r="V127" i="107"/>
  <c r="E128" i="107"/>
  <c r="F128" i="107"/>
  <c r="G128" i="107"/>
  <c r="H128" i="107"/>
  <c r="I128" i="107"/>
  <c r="J128" i="107"/>
  <c r="K128" i="107"/>
  <c r="L128" i="107"/>
  <c r="M128" i="107"/>
  <c r="N128" i="107"/>
  <c r="O128" i="107"/>
  <c r="P128" i="107"/>
  <c r="Q128" i="107"/>
  <c r="R128" i="107"/>
  <c r="S128" i="107"/>
  <c r="T128" i="107"/>
  <c r="U128" i="107"/>
  <c r="V128" i="107"/>
  <c r="E129" i="107"/>
  <c r="F129" i="107"/>
  <c r="G129" i="107"/>
  <c r="H129" i="107"/>
  <c r="I129" i="107"/>
  <c r="J129" i="107"/>
  <c r="K129" i="107"/>
  <c r="L129" i="107"/>
  <c r="M129" i="107"/>
  <c r="N129" i="107"/>
  <c r="O129" i="107"/>
  <c r="P129" i="107"/>
  <c r="Q129" i="107"/>
  <c r="R129" i="107"/>
  <c r="S129" i="107"/>
  <c r="T129" i="107"/>
  <c r="U129" i="107"/>
  <c r="V129" i="107"/>
  <c r="D127" i="107"/>
  <c r="D126" i="107"/>
  <c r="D125" i="107"/>
  <c r="D124" i="107"/>
  <c r="D123" i="107"/>
  <c r="D122" i="107"/>
  <c r="D121" i="107"/>
  <c r="D119" i="107"/>
  <c r="D118" i="107"/>
  <c r="D117" i="107"/>
  <c r="D116" i="107"/>
  <c r="D115" i="107"/>
  <c r="D114" i="107"/>
  <c r="D51" i="107"/>
  <c r="D113" i="107"/>
  <c r="D108" i="107"/>
  <c r="D100" i="107"/>
  <c r="E63" i="107"/>
  <c r="E51" i="107"/>
  <c r="F51" i="107"/>
  <c r="G51" i="107"/>
  <c r="H51" i="107"/>
  <c r="I51" i="107"/>
  <c r="J51" i="107"/>
  <c r="K51" i="107"/>
  <c r="L51" i="107"/>
  <c r="M51" i="107"/>
  <c r="N51" i="107"/>
  <c r="O51" i="107"/>
  <c r="P51" i="107"/>
  <c r="Q51" i="107"/>
  <c r="R51" i="107"/>
  <c r="S51" i="107"/>
  <c r="T51" i="107"/>
  <c r="U51" i="107"/>
  <c r="V51" i="107"/>
  <c r="E52" i="107"/>
  <c r="F52" i="107"/>
  <c r="G52" i="107"/>
  <c r="H52" i="107"/>
  <c r="I52" i="107"/>
  <c r="J52" i="107"/>
  <c r="K52" i="107"/>
  <c r="L52" i="107"/>
  <c r="M52" i="107"/>
  <c r="N52" i="107"/>
  <c r="O52" i="107"/>
  <c r="P52" i="107"/>
  <c r="Q52" i="107"/>
  <c r="R52" i="107"/>
  <c r="S52" i="107"/>
  <c r="T52" i="107"/>
  <c r="U52" i="107"/>
  <c r="V52" i="107"/>
  <c r="E53" i="107"/>
  <c r="F53" i="107"/>
  <c r="G53" i="107"/>
  <c r="H53" i="107"/>
  <c r="I53" i="107"/>
  <c r="J53" i="107"/>
  <c r="K53" i="107"/>
  <c r="L53" i="107"/>
  <c r="M53" i="107"/>
  <c r="N53" i="107"/>
  <c r="P53" i="107"/>
  <c r="Q53" i="107"/>
  <c r="R53" i="107"/>
  <c r="S53" i="107"/>
  <c r="T53" i="107"/>
  <c r="U53" i="107"/>
  <c r="V53" i="107"/>
  <c r="E54" i="107"/>
  <c r="F54" i="107"/>
  <c r="G54" i="107"/>
  <c r="H54" i="107"/>
  <c r="I54" i="107"/>
  <c r="J54" i="107"/>
  <c r="K54" i="107"/>
  <c r="L54" i="107"/>
  <c r="M54" i="107"/>
  <c r="N54" i="107"/>
  <c r="O54" i="107"/>
  <c r="P54" i="107"/>
  <c r="Q54" i="107"/>
  <c r="R54" i="107"/>
  <c r="S54" i="107"/>
  <c r="T54" i="107"/>
  <c r="U54" i="107"/>
  <c r="V54" i="107"/>
  <c r="E55" i="107"/>
  <c r="F55" i="107"/>
  <c r="G55" i="107"/>
  <c r="H55" i="107"/>
  <c r="I55" i="107"/>
  <c r="J55" i="107"/>
  <c r="K55" i="107"/>
  <c r="L55" i="107"/>
  <c r="M55" i="107"/>
  <c r="N55" i="107"/>
  <c r="O55" i="107"/>
  <c r="P55" i="107"/>
  <c r="Q55" i="107"/>
  <c r="R55" i="107"/>
  <c r="S55" i="107"/>
  <c r="T55" i="107"/>
  <c r="U55" i="107"/>
  <c r="V55" i="107"/>
  <c r="E56" i="107"/>
  <c r="F56" i="107"/>
  <c r="G56" i="107"/>
  <c r="H56" i="107"/>
  <c r="I56" i="107"/>
  <c r="J56" i="107"/>
  <c r="K56" i="107"/>
  <c r="L56" i="107"/>
  <c r="M56" i="107"/>
  <c r="N56" i="107"/>
  <c r="O56" i="107"/>
  <c r="P56" i="107"/>
  <c r="Q56" i="107"/>
  <c r="R56" i="107"/>
  <c r="S56" i="107"/>
  <c r="T56" i="107"/>
  <c r="U56" i="107"/>
  <c r="V56" i="107"/>
  <c r="E57" i="107"/>
  <c r="F57" i="107"/>
  <c r="G57" i="107"/>
  <c r="H57" i="107"/>
  <c r="I57" i="107"/>
  <c r="J57" i="107"/>
  <c r="K57" i="107"/>
  <c r="L57" i="107"/>
  <c r="M57" i="107"/>
  <c r="N57" i="107"/>
  <c r="O57" i="107"/>
  <c r="P57" i="107"/>
  <c r="Q57" i="107"/>
  <c r="R57" i="107"/>
  <c r="S57" i="107"/>
  <c r="T57" i="107"/>
  <c r="U57" i="107"/>
  <c r="V57" i="107"/>
  <c r="E59" i="107"/>
  <c r="F59" i="107"/>
  <c r="G59" i="107"/>
  <c r="H59" i="107"/>
  <c r="I59" i="107"/>
  <c r="J59" i="107"/>
  <c r="K59" i="107"/>
  <c r="L59" i="107"/>
  <c r="M59" i="107"/>
  <c r="N59" i="107"/>
  <c r="O59" i="107"/>
  <c r="P59" i="107"/>
  <c r="Q59" i="107"/>
  <c r="R59" i="107"/>
  <c r="S59" i="107"/>
  <c r="T59" i="107"/>
  <c r="U59" i="107"/>
  <c r="V59" i="107"/>
  <c r="E60" i="107"/>
  <c r="F60" i="107"/>
  <c r="G60" i="107"/>
  <c r="H60" i="107"/>
  <c r="I60" i="107"/>
  <c r="J60" i="107"/>
  <c r="K60" i="107"/>
  <c r="L60" i="107"/>
  <c r="M60" i="107"/>
  <c r="N60" i="107"/>
  <c r="O60" i="107"/>
  <c r="P60" i="107"/>
  <c r="Q60" i="107"/>
  <c r="R60" i="107"/>
  <c r="S60" i="107"/>
  <c r="T60" i="107"/>
  <c r="U60" i="107"/>
  <c r="V60" i="107"/>
  <c r="E61" i="107"/>
  <c r="F61" i="107"/>
  <c r="G61" i="107"/>
  <c r="H61" i="107"/>
  <c r="I61" i="107"/>
  <c r="J61" i="107"/>
  <c r="K61" i="107"/>
  <c r="L61" i="107"/>
  <c r="M61" i="107"/>
  <c r="N61" i="107"/>
  <c r="O61" i="107"/>
  <c r="P61" i="107"/>
  <c r="Q61" i="107"/>
  <c r="R61" i="107"/>
  <c r="S61" i="107"/>
  <c r="T61" i="107"/>
  <c r="U61" i="107"/>
  <c r="V61" i="107"/>
  <c r="E62" i="107"/>
  <c r="F62" i="107"/>
  <c r="G62" i="107"/>
  <c r="H62" i="107"/>
  <c r="I62" i="107"/>
  <c r="J62" i="107"/>
  <c r="K62" i="107"/>
  <c r="L62" i="107"/>
  <c r="M62" i="107"/>
  <c r="N62" i="107"/>
  <c r="O62" i="107"/>
  <c r="P62" i="107"/>
  <c r="Q62" i="107"/>
  <c r="R62" i="107"/>
  <c r="S62" i="107"/>
  <c r="T62" i="107"/>
  <c r="U62" i="107"/>
  <c r="V62" i="107"/>
  <c r="F63" i="107"/>
  <c r="G63" i="107"/>
  <c r="H63" i="107"/>
  <c r="I63" i="107"/>
  <c r="J63" i="107"/>
  <c r="K63" i="107"/>
  <c r="L63" i="107"/>
  <c r="M63" i="107"/>
  <c r="N63" i="107"/>
  <c r="O63" i="107"/>
  <c r="P63" i="107"/>
  <c r="Q63" i="107"/>
  <c r="R63" i="107"/>
  <c r="S63" i="107"/>
  <c r="T63" i="107"/>
  <c r="U63" i="107"/>
  <c r="V63" i="107"/>
  <c r="E64" i="107"/>
  <c r="F64" i="107"/>
  <c r="G64" i="107"/>
  <c r="H64" i="107"/>
  <c r="I64" i="107"/>
  <c r="J64" i="107"/>
  <c r="K64" i="107"/>
  <c r="L64" i="107"/>
  <c r="M64" i="107"/>
  <c r="N64" i="107"/>
  <c r="O64" i="107"/>
  <c r="P64" i="107"/>
  <c r="Q64" i="107"/>
  <c r="R64" i="107"/>
  <c r="S64" i="107"/>
  <c r="T64" i="107"/>
  <c r="U64" i="107"/>
  <c r="V64" i="107"/>
  <c r="E65" i="107"/>
  <c r="F65" i="107"/>
  <c r="G65" i="107"/>
  <c r="H65" i="107"/>
  <c r="I65" i="107"/>
  <c r="J65" i="107"/>
  <c r="K65" i="107"/>
  <c r="L65" i="107"/>
  <c r="M65" i="107"/>
  <c r="N65" i="107"/>
  <c r="O65" i="107"/>
  <c r="P65" i="107"/>
  <c r="Q65" i="107"/>
  <c r="R65" i="107"/>
  <c r="S65" i="107"/>
  <c r="T65" i="107"/>
  <c r="U65" i="107"/>
  <c r="V65" i="107"/>
  <c r="E67" i="107"/>
  <c r="F67" i="107"/>
  <c r="G67" i="107"/>
  <c r="H67" i="107"/>
  <c r="I67" i="107"/>
  <c r="J67" i="107"/>
  <c r="K67" i="107"/>
  <c r="L67" i="107"/>
  <c r="M67" i="107"/>
  <c r="N67" i="107"/>
  <c r="O67" i="107"/>
  <c r="P67" i="107"/>
  <c r="Q67" i="107"/>
  <c r="R67" i="107"/>
  <c r="S67" i="107"/>
  <c r="T67" i="107"/>
  <c r="U67" i="107"/>
  <c r="V67" i="107"/>
  <c r="E68" i="107"/>
  <c r="F68" i="107"/>
  <c r="G68" i="107"/>
  <c r="H68" i="107"/>
  <c r="I68" i="107"/>
  <c r="J68" i="107"/>
  <c r="K68" i="107"/>
  <c r="L68" i="107"/>
  <c r="M68" i="107"/>
  <c r="N68" i="107"/>
  <c r="O68" i="107"/>
  <c r="P68" i="107"/>
  <c r="Q68" i="107"/>
  <c r="R68" i="107"/>
  <c r="S68" i="107"/>
  <c r="T68" i="107"/>
  <c r="U68" i="107"/>
  <c r="V68" i="107"/>
  <c r="D68" i="107"/>
  <c r="D67" i="107"/>
  <c r="D65" i="107"/>
  <c r="D64" i="107"/>
  <c r="D63" i="107"/>
  <c r="D62" i="107"/>
  <c r="D61" i="107"/>
  <c r="D60" i="107"/>
  <c r="D59" i="107"/>
  <c r="D57" i="107"/>
  <c r="D56" i="107"/>
  <c r="D55" i="107"/>
  <c r="D54" i="107"/>
  <c r="D53" i="107"/>
  <c r="D52" i="107"/>
  <c r="E44" i="107"/>
  <c r="F44" i="107"/>
  <c r="G44" i="107"/>
  <c r="H44" i="107"/>
  <c r="I44" i="107"/>
  <c r="J44" i="107"/>
  <c r="J66" i="107" s="1"/>
  <c r="K44" i="107"/>
  <c r="L44" i="107"/>
  <c r="M44" i="107"/>
  <c r="N44" i="107"/>
  <c r="N66" i="107" s="1"/>
  <c r="O44" i="107"/>
  <c r="P44" i="107"/>
  <c r="Q44" i="107"/>
  <c r="R44" i="107"/>
  <c r="R66" i="107" s="1"/>
  <c r="S44" i="107"/>
  <c r="T44" i="107"/>
  <c r="U44" i="107"/>
  <c r="V44" i="107"/>
  <c r="V66" i="107" s="1"/>
  <c r="E36" i="107"/>
  <c r="F36" i="107"/>
  <c r="G36" i="107"/>
  <c r="G47" i="107" s="1"/>
  <c r="H36" i="107"/>
  <c r="H58" i="107" s="1"/>
  <c r="I36" i="107"/>
  <c r="J36" i="107"/>
  <c r="K36" i="107"/>
  <c r="K47" i="107" s="1"/>
  <c r="L36" i="107"/>
  <c r="L58" i="107" s="1"/>
  <c r="M36" i="107"/>
  <c r="N36" i="107"/>
  <c r="O36" i="107"/>
  <c r="O47" i="107" s="1"/>
  <c r="P36" i="107"/>
  <c r="P47" i="107" s="1"/>
  <c r="Q36" i="107"/>
  <c r="R36" i="107"/>
  <c r="S36" i="107"/>
  <c r="S47" i="107" s="1"/>
  <c r="T36" i="107"/>
  <c r="T47" i="107" s="1"/>
  <c r="U36" i="107"/>
  <c r="V36" i="107"/>
  <c r="D44" i="107"/>
  <c r="D36" i="107"/>
  <c r="E22" i="107"/>
  <c r="F22" i="107"/>
  <c r="G22" i="107"/>
  <c r="H22" i="107"/>
  <c r="I22" i="107"/>
  <c r="J22" i="107"/>
  <c r="K22" i="107"/>
  <c r="L22" i="107"/>
  <c r="M22" i="107"/>
  <c r="N22" i="107"/>
  <c r="O22" i="107"/>
  <c r="P22" i="107"/>
  <c r="Q22" i="107"/>
  <c r="R22" i="107"/>
  <c r="S22" i="107"/>
  <c r="T22" i="107"/>
  <c r="U22" i="107"/>
  <c r="V22" i="107"/>
  <c r="E14" i="107"/>
  <c r="F14" i="107"/>
  <c r="G14" i="107"/>
  <c r="H14" i="107"/>
  <c r="I14" i="107"/>
  <c r="J14" i="107"/>
  <c r="K14" i="107"/>
  <c r="L14" i="107"/>
  <c r="M14" i="107"/>
  <c r="N14" i="107"/>
  <c r="O14" i="107"/>
  <c r="P14" i="107"/>
  <c r="Q14" i="107"/>
  <c r="R14" i="107"/>
  <c r="S14" i="107"/>
  <c r="T14" i="107"/>
  <c r="U14" i="107"/>
  <c r="V14" i="107"/>
  <c r="D22" i="107"/>
  <c r="D14" i="107"/>
  <c r="D25" i="107" s="1"/>
  <c r="Y46" i="107"/>
  <c r="X46" i="107"/>
  <c r="W46" i="107"/>
  <c r="Y45" i="107"/>
  <c r="X45" i="107"/>
  <c r="W45" i="107"/>
  <c r="Y35" i="107"/>
  <c r="X35" i="107"/>
  <c r="W35" i="107"/>
  <c r="Y43" i="107"/>
  <c r="X43" i="107"/>
  <c r="W43" i="107"/>
  <c r="Y42" i="107"/>
  <c r="X42" i="107"/>
  <c r="W42" i="107"/>
  <c r="Y34" i="107"/>
  <c r="X34" i="107"/>
  <c r="W34" i="107"/>
  <c r="Y33" i="107"/>
  <c r="X33" i="107"/>
  <c r="W33" i="107"/>
  <c r="Y32" i="107"/>
  <c r="X32" i="107"/>
  <c r="W32" i="107"/>
  <c r="Y31" i="107"/>
  <c r="X31" i="107"/>
  <c r="W31" i="107"/>
  <c r="Y30" i="107"/>
  <c r="X30" i="107"/>
  <c r="W30" i="107"/>
  <c r="Y41" i="107"/>
  <c r="X41" i="107"/>
  <c r="W41" i="107"/>
  <c r="Y40" i="107"/>
  <c r="X40" i="107"/>
  <c r="W40" i="107"/>
  <c r="Y39" i="107"/>
  <c r="X39" i="107"/>
  <c r="W39" i="107"/>
  <c r="Y38" i="107"/>
  <c r="X38" i="107"/>
  <c r="W38" i="107"/>
  <c r="Y37" i="107"/>
  <c r="X37" i="107"/>
  <c r="W37" i="107"/>
  <c r="Y29" i="107"/>
  <c r="X29" i="107"/>
  <c r="W29" i="107"/>
  <c r="Y24" i="107"/>
  <c r="X24" i="107"/>
  <c r="W24" i="107"/>
  <c r="Y23" i="107"/>
  <c r="X23" i="107"/>
  <c r="W23" i="107"/>
  <c r="Y13" i="107"/>
  <c r="X13" i="107"/>
  <c r="W13" i="107"/>
  <c r="Y21" i="107"/>
  <c r="X21" i="107"/>
  <c r="W21" i="107"/>
  <c r="Y20" i="107"/>
  <c r="X20" i="107"/>
  <c r="W20" i="107"/>
  <c r="Y12" i="107"/>
  <c r="X12" i="107"/>
  <c r="W12" i="107"/>
  <c r="Y11" i="107"/>
  <c r="X11" i="107"/>
  <c r="W11" i="107"/>
  <c r="Y10" i="107"/>
  <c r="X10" i="107"/>
  <c r="W10" i="107"/>
  <c r="Y9" i="107"/>
  <c r="X9" i="107"/>
  <c r="W9" i="107"/>
  <c r="Y8" i="107"/>
  <c r="X8" i="107"/>
  <c r="W8" i="107"/>
  <c r="Y19" i="107"/>
  <c r="X19" i="107"/>
  <c r="W19" i="107"/>
  <c r="Y18" i="107"/>
  <c r="X18" i="107"/>
  <c r="W18" i="107"/>
  <c r="Y17" i="107"/>
  <c r="X17" i="107"/>
  <c r="W17" i="107"/>
  <c r="Y16" i="107"/>
  <c r="X16" i="107"/>
  <c r="W16" i="107"/>
  <c r="Y15" i="107"/>
  <c r="X15" i="107"/>
  <c r="W15" i="107"/>
  <c r="Y7" i="107"/>
  <c r="X7" i="107"/>
  <c r="W7" i="107"/>
  <c r="D109" i="107" l="1"/>
  <c r="W60" i="107"/>
  <c r="D88" i="107"/>
  <c r="D128" i="107" s="1"/>
  <c r="W36" i="107"/>
  <c r="D80" i="107"/>
  <c r="X36" i="107"/>
  <c r="F66" i="107"/>
  <c r="Y56" i="107"/>
  <c r="X57" i="107"/>
  <c r="X56" i="107"/>
  <c r="W57" i="107"/>
  <c r="W59" i="107"/>
  <c r="Y64" i="107"/>
  <c r="W63" i="107"/>
  <c r="X60" i="107"/>
  <c r="Y68" i="107"/>
  <c r="Y51" i="107"/>
  <c r="X61" i="107"/>
  <c r="Y62" i="107"/>
  <c r="W52" i="107"/>
  <c r="X53" i="107"/>
  <c r="Y54" i="107"/>
  <c r="W56" i="107"/>
  <c r="X64" i="107"/>
  <c r="Y65" i="107"/>
  <c r="W67" i="107"/>
  <c r="X68" i="107"/>
  <c r="T25" i="107"/>
  <c r="P25" i="107"/>
  <c r="L25" i="107"/>
  <c r="H25" i="107"/>
  <c r="V47" i="107"/>
  <c r="R47" i="107"/>
  <c r="N47" i="107"/>
  <c r="J47" i="107"/>
  <c r="F47" i="107"/>
  <c r="T66" i="107"/>
  <c r="P66" i="107"/>
  <c r="L66" i="107"/>
  <c r="H66" i="107"/>
  <c r="T58" i="107"/>
  <c r="K58" i="107"/>
  <c r="P58" i="107"/>
  <c r="Y61" i="107"/>
  <c r="Y53" i="107"/>
  <c r="W55" i="107"/>
  <c r="X67" i="107"/>
  <c r="U58" i="107"/>
  <c r="Q58" i="107"/>
  <c r="M58" i="107"/>
  <c r="Y36" i="107"/>
  <c r="E58" i="107"/>
  <c r="S66" i="107"/>
  <c r="O66" i="107"/>
  <c r="K66" i="107"/>
  <c r="G66" i="107"/>
  <c r="S58" i="107"/>
  <c r="G58" i="107"/>
  <c r="W62" i="107"/>
  <c r="Y52" i="107"/>
  <c r="W54" i="107"/>
  <c r="W65" i="107"/>
  <c r="X63" i="107"/>
  <c r="X55" i="107"/>
  <c r="X51" i="107"/>
  <c r="W61" i="107"/>
  <c r="X62" i="107"/>
  <c r="Y63" i="107"/>
  <c r="W53" i="107"/>
  <c r="X54" i="107"/>
  <c r="W64" i="107"/>
  <c r="X65" i="107"/>
  <c r="Y57" i="107"/>
  <c r="W68" i="107"/>
  <c r="D66" i="107"/>
  <c r="U66" i="107"/>
  <c r="Q66" i="107"/>
  <c r="M66" i="107"/>
  <c r="I66" i="107"/>
  <c r="E66" i="107"/>
  <c r="D58" i="107"/>
  <c r="O58" i="107"/>
  <c r="P69" i="107"/>
  <c r="W51" i="107"/>
  <c r="Q47" i="107"/>
  <c r="E47" i="107"/>
  <c r="M47" i="107"/>
  <c r="D47" i="107"/>
  <c r="L47" i="107"/>
  <c r="H47" i="107"/>
  <c r="J58" i="107"/>
  <c r="F58" i="107"/>
  <c r="W49" i="107"/>
  <c r="S25" i="107"/>
  <c r="O25" i="107"/>
  <c r="K25" i="107"/>
  <c r="V58" i="107"/>
  <c r="R58" i="107"/>
  <c r="I58" i="107"/>
  <c r="U47" i="107"/>
  <c r="I47" i="107"/>
  <c r="Y47" i="107" s="1"/>
  <c r="X49" i="107"/>
  <c r="X59" i="107"/>
  <c r="W44" i="107"/>
  <c r="W47" i="107" s="1"/>
  <c r="X22" i="107"/>
  <c r="Y14" i="107"/>
  <c r="W22" i="107"/>
  <c r="V25" i="107"/>
  <c r="R25" i="107"/>
  <c r="N25" i="107"/>
  <c r="J25" i="107"/>
  <c r="F25" i="107"/>
  <c r="W14" i="107"/>
  <c r="W58" i="107" s="1"/>
  <c r="U25" i="107"/>
  <c r="Q25" i="107"/>
  <c r="M25" i="107"/>
  <c r="I25" i="107"/>
  <c r="E25" i="107"/>
  <c r="X14" i="107"/>
  <c r="X58" i="107" s="1"/>
  <c r="W101" i="107"/>
  <c r="X103" i="107"/>
  <c r="Y94" i="107"/>
  <c r="Y97" i="107"/>
  <c r="G25" i="107"/>
  <c r="W79" i="107"/>
  <c r="W27" i="107"/>
  <c r="Y84" i="107"/>
  <c r="Y76" i="107"/>
  <c r="W78" i="107"/>
  <c r="Y75" i="107"/>
  <c r="Y93" i="107"/>
  <c r="Y96" i="107"/>
  <c r="Y99" i="107"/>
  <c r="Y82" i="107"/>
  <c r="Y74" i="107"/>
  <c r="Y114" i="107" s="1"/>
  <c r="Y78" i="107"/>
  <c r="X104" i="107"/>
  <c r="Y105" i="107"/>
  <c r="Y44" i="107"/>
  <c r="Y83" i="107"/>
  <c r="W74" i="107"/>
  <c r="Y86" i="107"/>
  <c r="X93" i="107"/>
  <c r="W94" i="107"/>
  <c r="Y98" i="107"/>
  <c r="X107" i="107"/>
  <c r="X27" i="107"/>
  <c r="X44" i="107"/>
  <c r="Y73" i="107"/>
  <c r="Y81" i="107"/>
  <c r="W84" i="107"/>
  <c r="Y77" i="107"/>
  <c r="W104" i="107"/>
  <c r="W82" i="107"/>
  <c r="Y85" i="107"/>
  <c r="Y125" i="107" s="1"/>
  <c r="W76" i="107"/>
  <c r="Y87" i="107"/>
  <c r="Y79" i="107"/>
  <c r="Y101" i="107"/>
  <c r="W102" i="107"/>
  <c r="Y103" i="107"/>
  <c r="W95" i="107"/>
  <c r="Y106" i="107"/>
  <c r="W85" i="107"/>
  <c r="W77" i="107"/>
  <c r="X73" i="107"/>
  <c r="X82" i="107"/>
  <c r="X83" i="107"/>
  <c r="X84" i="107"/>
  <c r="X85" i="107"/>
  <c r="X74" i="107"/>
  <c r="X75" i="107"/>
  <c r="X76" i="107"/>
  <c r="X77" i="107"/>
  <c r="X78" i="107"/>
  <c r="X86" i="107"/>
  <c r="W103" i="107"/>
  <c r="W87" i="107"/>
  <c r="X87" i="107"/>
  <c r="X79" i="107"/>
  <c r="W81" i="107"/>
  <c r="W83" i="107"/>
  <c r="W75" i="107"/>
  <c r="W86" i="107"/>
  <c r="W73" i="107"/>
  <c r="W98" i="107"/>
  <c r="X106" i="107"/>
  <c r="Y22" i="107"/>
  <c r="W93" i="107"/>
  <c r="X102" i="107"/>
  <c r="Y104" i="107"/>
  <c r="W105" i="107"/>
  <c r="X94" i="107"/>
  <c r="W106" i="107"/>
  <c r="X81" i="107"/>
  <c r="Y95" i="107"/>
  <c r="Y102" i="107"/>
  <c r="X105" i="107"/>
  <c r="W97" i="107"/>
  <c r="Y107" i="107"/>
  <c r="X101" i="107"/>
  <c r="X95" i="107"/>
  <c r="X96" i="107"/>
  <c r="X97" i="107"/>
  <c r="W107" i="107"/>
  <c r="W99" i="107"/>
  <c r="X98" i="107"/>
  <c r="X99" i="107"/>
  <c r="H143" i="54"/>
  <c r="E143" i="54"/>
  <c r="Y25" i="54"/>
  <c r="Y46" i="54"/>
  <c r="W46" i="54"/>
  <c r="W115" i="107" l="1"/>
  <c r="X122" i="107"/>
  <c r="Y123" i="107"/>
  <c r="Y118" i="107"/>
  <c r="Y116" i="107"/>
  <c r="Y108" i="107"/>
  <c r="Y100" i="107"/>
  <c r="Y124" i="107"/>
  <c r="Y119" i="107"/>
  <c r="Y126" i="107"/>
  <c r="Y115" i="107"/>
  <c r="W121" i="107"/>
  <c r="Y127" i="107"/>
  <c r="Y113" i="107"/>
  <c r="X115" i="107"/>
  <c r="W116" i="107"/>
  <c r="X127" i="107"/>
  <c r="W127" i="107"/>
  <c r="W126" i="107"/>
  <c r="X126" i="107"/>
  <c r="W125" i="107"/>
  <c r="X125" i="107"/>
  <c r="W124" i="107"/>
  <c r="X123" i="107"/>
  <c r="W123" i="107"/>
  <c r="W108" i="107"/>
  <c r="W122" i="107"/>
  <c r="X108" i="107"/>
  <c r="X121" i="107"/>
  <c r="X119" i="107"/>
  <c r="W119" i="107"/>
  <c r="W118" i="107"/>
  <c r="X118" i="107"/>
  <c r="W117" i="107"/>
  <c r="X117" i="107"/>
  <c r="X116" i="107"/>
  <c r="W100" i="107"/>
  <c r="W114" i="107"/>
  <c r="X100" i="107"/>
  <c r="X113" i="107"/>
  <c r="W113" i="107"/>
  <c r="D89" i="107"/>
  <c r="D129" i="107" s="1"/>
  <c r="D120" i="107"/>
  <c r="X88" i="107"/>
  <c r="Y58" i="107"/>
  <c r="X66" i="107"/>
  <c r="Y80" i="107"/>
  <c r="Y120" i="107" s="1"/>
  <c r="W80" i="107"/>
  <c r="W88" i="107"/>
  <c r="X80" i="107"/>
  <c r="Y88" i="107"/>
  <c r="T69" i="107"/>
  <c r="S69" i="107"/>
  <c r="R69" i="107"/>
  <c r="W66" i="107"/>
  <c r="D69" i="107"/>
  <c r="K69" i="107"/>
  <c r="H69" i="107"/>
  <c r="E69" i="107"/>
  <c r="G69" i="107"/>
  <c r="O69" i="107"/>
  <c r="F69" i="107"/>
  <c r="N69" i="107"/>
  <c r="V69" i="107"/>
  <c r="I69" i="107"/>
  <c r="L69" i="107"/>
  <c r="Q69" i="107"/>
  <c r="U69" i="107"/>
  <c r="J69" i="107"/>
  <c r="Y66" i="107"/>
  <c r="M69" i="107"/>
  <c r="W25" i="107"/>
  <c r="X47" i="107"/>
  <c r="Y25" i="107"/>
  <c r="W25" i="54"/>
  <c r="Y128" i="107" l="1"/>
  <c r="Y109" i="107"/>
  <c r="X128" i="107"/>
  <c r="X109" i="107"/>
  <c r="W128" i="107"/>
  <c r="W109" i="107"/>
  <c r="W89" i="107"/>
  <c r="W120" i="107"/>
  <c r="X89" i="107"/>
  <c r="X120" i="107"/>
  <c r="Y89" i="107"/>
  <c r="Y69" i="107"/>
  <c r="W69" i="107"/>
  <c r="Y129" i="107" l="1"/>
  <c r="X129" i="107"/>
  <c r="W129" i="107"/>
  <c r="G124" i="87"/>
  <c r="E124" i="87"/>
  <c r="F124" i="87"/>
  <c r="H124" i="87"/>
  <c r="E125" i="87"/>
  <c r="F125" i="87"/>
  <c r="G125" i="87"/>
  <c r="H125" i="87"/>
  <c r="D125" i="87"/>
  <c r="D124" i="87"/>
  <c r="E375" i="87" l="1"/>
  <c r="E374" i="87"/>
  <c r="J9" i="78" l="1"/>
  <c r="F373" i="74" l="1"/>
  <c r="D373" i="74"/>
  <c r="D314" i="54" l="1"/>
  <c r="E257" i="54" l="1"/>
  <c r="G142" i="54" l="1"/>
  <c r="H19" i="57" l="1"/>
  <c r="H20" i="57" s="1"/>
  <c r="K20" i="57" s="1"/>
  <c r="K18" i="57"/>
  <c r="I20" i="57"/>
  <c r="K18" i="90"/>
  <c r="K19" i="90"/>
  <c r="K16" i="90"/>
  <c r="K13" i="90"/>
  <c r="K9" i="90"/>
  <c r="K10" i="90"/>
  <c r="J11" i="81"/>
  <c r="J28" i="73"/>
  <c r="J21" i="73" l="1"/>
  <c r="J9" i="73"/>
  <c r="J40" i="73"/>
  <c r="K20" i="90"/>
  <c r="J49" i="73"/>
  <c r="K11" i="90"/>
  <c r="J27" i="73"/>
  <c r="J29" i="73" s="1"/>
  <c r="K19" i="57"/>
  <c r="J31" i="73" l="1"/>
  <c r="J46" i="73" l="1"/>
  <c r="K15" i="90"/>
  <c r="K17" i="90" s="1"/>
  <c r="J43" i="73" l="1"/>
  <c r="K12" i="90"/>
  <c r="K14" i="90" s="1"/>
  <c r="J17" i="73"/>
  <c r="J30" i="73" l="1"/>
  <c r="J32" i="73" s="1"/>
  <c r="J13" i="73"/>
  <c r="H13" i="64" l="1"/>
  <c r="G13" i="64"/>
  <c r="F134" i="87"/>
  <c r="F143" i="87" s="1"/>
  <c r="E134" i="87"/>
  <c r="E143" i="87" s="1"/>
  <c r="D134" i="87"/>
  <c r="D143" i="87" s="1"/>
  <c r="G131" i="87"/>
  <c r="G134" i="87"/>
  <c r="G135" i="87"/>
  <c r="G137" i="87"/>
  <c r="G138" i="87"/>
  <c r="G139" i="87"/>
  <c r="G140" i="87"/>
  <c r="G141" i="87"/>
  <c r="G142" i="87"/>
  <c r="H10" i="87"/>
  <c r="H29" i="87"/>
  <c r="H44" i="87"/>
  <c r="G52" i="87"/>
  <c r="G57" i="87" s="1"/>
  <c r="G58" i="87" s="1"/>
  <c r="G370" i="87" s="1"/>
  <c r="F52" i="87"/>
  <c r="F57" i="87" s="1"/>
  <c r="F58" i="87" s="1"/>
  <c r="E52" i="87"/>
  <c r="E57" i="87" s="1"/>
  <c r="E58" i="87" s="1"/>
  <c r="D52" i="87"/>
  <c r="D57" i="87" s="1"/>
  <c r="D58" i="87" s="1"/>
  <c r="G44" i="87"/>
  <c r="G45" i="87" s="1"/>
  <c r="G46" i="87" s="1"/>
  <c r="F370" i="87" s="1"/>
  <c r="F44" i="87"/>
  <c r="F45" i="87" s="1"/>
  <c r="F46" i="87" s="1"/>
  <c r="E44" i="87"/>
  <c r="E45" i="87" s="1"/>
  <c r="E46" i="87" s="1"/>
  <c r="D44" i="87"/>
  <c r="D45" i="87" s="1"/>
  <c r="D46" i="87" s="1"/>
  <c r="G29" i="87"/>
  <c r="G37" i="87" s="1"/>
  <c r="G38" i="87" s="1"/>
  <c r="E370" i="87" s="1"/>
  <c r="F29" i="87"/>
  <c r="F37" i="87" s="1"/>
  <c r="F38" i="87" s="1"/>
  <c r="E29" i="87"/>
  <c r="E37" i="87" s="1"/>
  <c r="E38" i="87" s="1"/>
  <c r="D29" i="87"/>
  <c r="D37" i="87" s="1"/>
  <c r="D38" i="87" s="1"/>
  <c r="G10" i="87"/>
  <c r="G19" i="87" s="1"/>
  <c r="G21" i="87" s="1"/>
  <c r="D370" i="87" s="1"/>
  <c r="F10" i="87"/>
  <c r="F19" i="87" s="1"/>
  <c r="F21" i="87" s="1"/>
  <c r="E10" i="87"/>
  <c r="E19" i="87" s="1"/>
  <c r="E21" i="87" s="1"/>
  <c r="D10" i="87"/>
  <c r="D19" i="87" s="1"/>
  <c r="D21" i="87" s="1"/>
  <c r="G143" i="87" l="1"/>
  <c r="G332" i="54"/>
  <c r="G336" i="54" s="1"/>
  <c r="F332" i="54"/>
  <c r="F336" i="54" s="1"/>
  <c r="E332" i="54"/>
  <c r="E336" i="54" s="1"/>
  <c r="D332" i="54"/>
  <c r="H10" i="78"/>
  <c r="H9" i="78"/>
  <c r="G11" i="78"/>
  <c r="D336" i="54" l="1"/>
  <c r="D315" i="54"/>
  <c r="E9" i="55"/>
  <c r="E8" i="55"/>
  <c r="E443" i="87" l="1"/>
  <c r="E442" i="87"/>
  <c r="E441" i="87"/>
  <c r="E440" i="87"/>
  <c r="E439" i="87"/>
  <c r="E437" i="87"/>
  <c r="E436" i="87"/>
  <c r="E435" i="87"/>
  <c r="E434" i="87"/>
  <c r="E448" i="87"/>
  <c r="E399" i="87"/>
  <c r="E398" i="87"/>
  <c r="E397" i="87"/>
  <c r="E396" i="87"/>
  <c r="E395" i="87"/>
  <c r="E394" i="87"/>
  <c r="E393" i="87"/>
  <c r="E392" i="87"/>
  <c r="E391" i="87"/>
  <c r="E390" i="87"/>
  <c r="E389" i="87"/>
  <c r="E388" i="87"/>
  <c r="E404" i="87"/>
  <c r="E405" i="87"/>
  <c r="E406" i="87"/>
  <c r="E407" i="87"/>
  <c r="E408" i="87"/>
  <c r="E409" i="87"/>
  <c r="E410" i="87"/>
  <c r="E411" i="87"/>
  <c r="E412" i="87"/>
  <c r="E413" i="87"/>
  <c r="E414" i="87"/>
  <c r="E415" i="87"/>
  <c r="G389" i="87" l="1"/>
  <c r="G404" i="87"/>
  <c r="G393" i="87"/>
  <c r="G397" i="87"/>
  <c r="G390" i="87"/>
  <c r="G394" i="87"/>
  <c r="G398" i="87"/>
  <c r="G391" i="87"/>
  <c r="G392" i="87"/>
  <c r="G396" i="87"/>
  <c r="G388" i="87"/>
  <c r="G395" i="87"/>
  <c r="E444" i="87"/>
  <c r="F443" i="87" s="1"/>
  <c r="E400" i="87"/>
  <c r="E416" i="87"/>
  <c r="E187" i="87"/>
  <c r="F187" i="87"/>
  <c r="E188" i="87"/>
  <c r="F188" i="87"/>
  <c r="G188" i="87"/>
  <c r="H188" i="87"/>
  <c r="E189" i="87"/>
  <c r="F189" i="87"/>
  <c r="G189" i="87"/>
  <c r="E190" i="87"/>
  <c r="F190" i="87"/>
  <c r="E191" i="87"/>
  <c r="F191" i="87"/>
  <c r="E192" i="87"/>
  <c r="F192" i="87"/>
  <c r="E193" i="87"/>
  <c r="F193" i="87"/>
  <c r="E194" i="87"/>
  <c r="F194" i="87"/>
  <c r="E195" i="87"/>
  <c r="F195" i="87"/>
  <c r="E181" i="87"/>
  <c r="F181" i="87"/>
  <c r="E182" i="87"/>
  <c r="F182" i="87"/>
  <c r="E183" i="87"/>
  <c r="F183" i="87"/>
  <c r="G183" i="87"/>
  <c r="H183" i="87"/>
  <c r="E184" i="87"/>
  <c r="F184" i="87"/>
  <c r="G184" i="87"/>
  <c r="H184" i="87"/>
  <c r="E185" i="87"/>
  <c r="F185" i="87"/>
  <c r="G185" i="87"/>
  <c r="H185" i="87"/>
  <c r="D195" i="87"/>
  <c r="D194" i="87"/>
  <c r="D193" i="87"/>
  <c r="D191" i="87"/>
  <c r="D192" i="87"/>
  <c r="D190" i="87"/>
  <c r="D189" i="87"/>
  <c r="D188" i="87"/>
  <c r="D187" i="87"/>
  <c r="D185" i="87"/>
  <c r="D184" i="87"/>
  <c r="D183" i="87"/>
  <c r="F434" i="87" l="1"/>
  <c r="F442" i="87"/>
  <c r="F440" i="87"/>
  <c r="F436" i="87"/>
  <c r="F441" i="87"/>
  <c r="F438" i="87"/>
  <c r="F439" i="87"/>
  <c r="F435" i="87"/>
  <c r="F391" i="87"/>
  <c r="F395" i="87"/>
  <c r="F399" i="87"/>
  <c r="F392" i="87"/>
  <c r="F396" i="87"/>
  <c r="F389" i="87"/>
  <c r="F393" i="87"/>
  <c r="F397" i="87"/>
  <c r="F390" i="87"/>
  <c r="F394" i="87"/>
  <c r="F398" i="87"/>
  <c r="D182" i="87"/>
  <c r="D181" i="87"/>
  <c r="F437" i="87" l="1"/>
  <c r="F444" i="87" s="1"/>
  <c r="F388" i="87"/>
  <c r="F400" i="87" s="1"/>
  <c r="I185" i="87"/>
  <c r="H172" i="87"/>
  <c r="G172" i="87"/>
  <c r="F172" i="87"/>
  <c r="F177" i="87" s="1"/>
  <c r="E172" i="87"/>
  <c r="E177" i="87" s="1"/>
  <c r="D172" i="87"/>
  <c r="D177" i="87" s="1"/>
  <c r="I171" i="87"/>
  <c r="I170" i="87"/>
  <c r="H165" i="87"/>
  <c r="G165" i="87"/>
  <c r="G166" i="87" s="1"/>
  <c r="F165" i="87"/>
  <c r="F166" i="87" s="1"/>
  <c r="E165" i="87"/>
  <c r="E166" i="87" s="1"/>
  <c r="D165" i="87"/>
  <c r="D166" i="87" s="1"/>
  <c r="I164" i="87"/>
  <c r="I163" i="87"/>
  <c r="H151" i="87"/>
  <c r="G151" i="87"/>
  <c r="F151" i="87"/>
  <c r="F159" i="87" s="1"/>
  <c r="E151" i="87"/>
  <c r="E159" i="87" s="1"/>
  <c r="D151" i="87"/>
  <c r="D159" i="87" s="1"/>
  <c r="I150" i="87"/>
  <c r="I149" i="87"/>
  <c r="I148" i="87"/>
  <c r="H166" i="87" l="1"/>
  <c r="I166" i="87" s="1"/>
  <c r="I172" i="87"/>
  <c r="I165" i="87"/>
  <c r="I151" i="87"/>
  <c r="H134" i="87" l="1"/>
  <c r="I133" i="87"/>
  <c r="I132" i="87"/>
  <c r="I134" i="87" l="1"/>
  <c r="E84" i="87" l="1"/>
  <c r="F84" i="87"/>
  <c r="G84" i="87"/>
  <c r="H84" i="87"/>
  <c r="E85" i="87"/>
  <c r="F85" i="87"/>
  <c r="G85" i="87"/>
  <c r="H85" i="87"/>
  <c r="E92" i="87"/>
  <c r="F92" i="87"/>
  <c r="G92" i="87"/>
  <c r="H92" i="87"/>
  <c r="E98" i="87"/>
  <c r="F98" i="87"/>
  <c r="G98" i="87"/>
  <c r="H98" i="87"/>
  <c r="E99" i="87"/>
  <c r="F99" i="87"/>
  <c r="G99" i="87"/>
  <c r="H99" i="87"/>
  <c r="D99" i="87"/>
  <c r="D98" i="87"/>
  <c r="D92" i="87"/>
  <c r="D85" i="87"/>
  <c r="D84" i="87"/>
  <c r="I99" i="87" l="1"/>
  <c r="I98" i="87"/>
  <c r="I92" i="87"/>
  <c r="I85" i="87"/>
  <c r="I84" i="87"/>
  <c r="E268" i="54" l="1"/>
  <c r="E267" i="54"/>
  <c r="E266" i="54"/>
  <c r="E265" i="54"/>
  <c r="E264" i="54"/>
  <c r="E263" i="54"/>
  <c r="E262" i="54"/>
  <c r="E261" i="54"/>
  <c r="E260" i="54"/>
  <c r="E259" i="54"/>
  <c r="E258" i="54"/>
  <c r="E256" i="54"/>
  <c r="G257" i="54" l="1"/>
  <c r="G265" i="54"/>
  <c r="G259" i="54"/>
  <c r="G266" i="54"/>
  <c r="G267" i="54"/>
  <c r="G256" i="54"/>
  <c r="G261" i="54"/>
  <c r="G264" i="54"/>
  <c r="G263" i="54"/>
  <c r="G258" i="54"/>
  <c r="G262" i="54"/>
  <c r="E269" i="54"/>
  <c r="F263" i="54" s="1"/>
  <c r="E69" i="87"/>
  <c r="F69" i="87"/>
  <c r="G69" i="87"/>
  <c r="H69" i="87"/>
  <c r="D69" i="87"/>
  <c r="D72" i="87"/>
  <c r="D91" i="87" s="1"/>
  <c r="E62" i="87"/>
  <c r="E83" i="87" s="1"/>
  <c r="F62" i="87"/>
  <c r="F83" i="87" s="1"/>
  <c r="G62" i="87"/>
  <c r="H62" i="87"/>
  <c r="E63" i="87"/>
  <c r="E86" i="87" s="1"/>
  <c r="F63" i="87"/>
  <c r="F86" i="87" s="1"/>
  <c r="G63" i="87"/>
  <c r="H63" i="87"/>
  <c r="E64" i="87"/>
  <c r="F64" i="87"/>
  <c r="G64" i="87"/>
  <c r="H64" i="87"/>
  <c r="E65" i="87"/>
  <c r="F65" i="87"/>
  <c r="G65" i="87"/>
  <c r="H65" i="87"/>
  <c r="E66" i="87"/>
  <c r="F66" i="87"/>
  <c r="G66" i="87"/>
  <c r="H66" i="87"/>
  <c r="E67" i="87"/>
  <c r="E68" i="87"/>
  <c r="E88" i="87" s="1"/>
  <c r="F68" i="87"/>
  <c r="F88" i="87" s="1"/>
  <c r="G68" i="87"/>
  <c r="H68" i="87"/>
  <c r="E70" i="87"/>
  <c r="E89" i="87" s="1"/>
  <c r="F70" i="87"/>
  <c r="F89" i="87" s="1"/>
  <c r="G70" i="87"/>
  <c r="G89" i="87" s="1"/>
  <c r="H70" i="87"/>
  <c r="E71" i="87"/>
  <c r="E90" i="87" s="1"/>
  <c r="F71" i="87"/>
  <c r="F90" i="87" s="1"/>
  <c r="G71" i="87"/>
  <c r="G90" i="87" s="1"/>
  <c r="H71" i="87"/>
  <c r="E72" i="87"/>
  <c r="E91" i="87" s="1"/>
  <c r="F72" i="87"/>
  <c r="F91" i="87" s="1"/>
  <c r="G72" i="87"/>
  <c r="H72" i="87"/>
  <c r="E73" i="87"/>
  <c r="E93" i="87" s="1"/>
  <c r="F73" i="87"/>
  <c r="F93" i="87" s="1"/>
  <c r="G73" i="87"/>
  <c r="G93" i="87" s="1"/>
  <c r="H73" i="87"/>
  <c r="E74" i="87"/>
  <c r="E94" i="87" s="1"/>
  <c r="F74" i="87"/>
  <c r="F94" i="87" s="1"/>
  <c r="G74" i="87"/>
  <c r="H74" i="87"/>
  <c r="E75" i="87"/>
  <c r="E95" i="87" s="1"/>
  <c r="F75" i="87"/>
  <c r="F95" i="87" s="1"/>
  <c r="G75" i="87"/>
  <c r="G95" i="87" s="1"/>
  <c r="H75" i="87"/>
  <c r="E76" i="87"/>
  <c r="E96" i="87" s="1"/>
  <c r="F76" i="87"/>
  <c r="F96" i="87" s="1"/>
  <c r="G76" i="87"/>
  <c r="H76" i="87"/>
  <c r="E78" i="87"/>
  <c r="F78" i="87"/>
  <c r="G78" i="87"/>
  <c r="H78" i="87"/>
  <c r="D65" i="87"/>
  <c r="D78" i="87"/>
  <c r="D76" i="87"/>
  <c r="D96" i="87" s="1"/>
  <c r="D75" i="87"/>
  <c r="D95" i="87" s="1"/>
  <c r="D74" i="87"/>
  <c r="D94" i="87" s="1"/>
  <c r="D73" i="87"/>
  <c r="D93" i="87" s="1"/>
  <c r="D71" i="87"/>
  <c r="D90" i="87" s="1"/>
  <c r="D70" i="87"/>
  <c r="D89" i="87" s="1"/>
  <c r="D68" i="87"/>
  <c r="D88" i="87" s="1"/>
  <c r="D66" i="87"/>
  <c r="D64" i="87"/>
  <c r="D63" i="87"/>
  <c r="D86" i="87" s="1"/>
  <c r="D62" i="87"/>
  <c r="D83" i="87" s="1"/>
  <c r="G260" i="54" l="1"/>
  <c r="F266" i="54"/>
  <c r="D266" i="54" s="1"/>
  <c r="F264" i="54"/>
  <c r="D264" i="54" s="1"/>
  <c r="F259" i="54"/>
  <c r="D259" i="54" s="1"/>
  <c r="F265" i="54"/>
  <c r="D265" i="54" s="1"/>
  <c r="F256" i="54"/>
  <c r="F261" i="54"/>
  <c r="F257" i="54"/>
  <c r="D257" i="54" s="1"/>
  <c r="F258" i="54"/>
  <c r="D258" i="54" s="1"/>
  <c r="F267" i="54"/>
  <c r="F262" i="54"/>
  <c r="H67" i="87"/>
  <c r="H87" i="87" s="1"/>
  <c r="H94" i="87"/>
  <c r="H89" i="87"/>
  <c r="I65" i="87"/>
  <c r="H86" i="87"/>
  <c r="H96" i="87"/>
  <c r="H91" i="87"/>
  <c r="H88" i="87"/>
  <c r="I69" i="87"/>
  <c r="I75" i="87"/>
  <c r="H95" i="87"/>
  <c r="I73" i="87"/>
  <c r="H93" i="87"/>
  <c r="I71" i="87"/>
  <c r="H90" i="87"/>
  <c r="I76" i="87"/>
  <c r="G96" i="87"/>
  <c r="I74" i="87"/>
  <c r="G94" i="87"/>
  <c r="I72" i="87"/>
  <c r="G91" i="87"/>
  <c r="I68" i="87"/>
  <c r="G88" i="87"/>
  <c r="E87" i="87"/>
  <c r="H83" i="87"/>
  <c r="I78" i="87"/>
  <c r="E77" i="87"/>
  <c r="E79" i="87" s="1"/>
  <c r="I66" i="87"/>
  <c r="I64" i="87"/>
  <c r="I63" i="87"/>
  <c r="G86" i="87"/>
  <c r="I62" i="87"/>
  <c r="G83" i="87"/>
  <c r="I70" i="87"/>
  <c r="D263" i="54"/>
  <c r="D262" i="54"/>
  <c r="F268" i="54"/>
  <c r="D268" i="54" s="1"/>
  <c r="G67" i="87"/>
  <c r="F67" i="87"/>
  <c r="D67" i="87"/>
  <c r="E97" i="87" l="1"/>
  <c r="E100" i="87" s="1"/>
  <c r="I88" i="87"/>
  <c r="H77" i="87"/>
  <c r="H79" i="87" s="1"/>
  <c r="I91" i="87"/>
  <c r="F260" i="54"/>
  <c r="D260" i="54" s="1"/>
  <c r="I93" i="87"/>
  <c r="I86" i="87"/>
  <c r="I89" i="87"/>
  <c r="I94" i="87"/>
  <c r="I96" i="87"/>
  <c r="I90" i="87"/>
  <c r="I95" i="87"/>
  <c r="F77" i="87"/>
  <c r="F79" i="87" s="1"/>
  <c r="F87" i="87"/>
  <c r="G77" i="87"/>
  <c r="G79" i="87" s="1"/>
  <c r="I79" i="87" s="1"/>
  <c r="G87" i="87"/>
  <c r="D77" i="87"/>
  <c r="D79" i="87" s="1"/>
  <c r="D87" i="87"/>
  <c r="I83" i="87"/>
  <c r="H97" i="87"/>
  <c r="H111" i="87" s="1"/>
  <c r="I67" i="87"/>
  <c r="H115" i="87" l="1"/>
  <c r="H110" i="87"/>
  <c r="H106" i="87"/>
  <c r="H105" i="87"/>
  <c r="H113" i="87"/>
  <c r="F97" i="87"/>
  <c r="F100" i="87" s="1"/>
  <c r="H114" i="87"/>
  <c r="E110" i="87"/>
  <c r="E113" i="87"/>
  <c r="E106" i="87"/>
  <c r="E105" i="87"/>
  <c r="E116" i="87"/>
  <c r="E104" i="87"/>
  <c r="E117" i="87"/>
  <c r="E109" i="87"/>
  <c r="E114" i="87"/>
  <c r="E115" i="87"/>
  <c r="E107" i="87"/>
  <c r="E111" i="87"/>
  <c r="E112" i="87"/>
  <c r="H116" i="87"/>
  <c r="I87" i="87"/>
  <c r="H108" i="87"/>
  <c r="H117" i="87"/>
  <c r="H107" i="87"/>
  <c r="H104" i="87"/>
  <c r="E108" i="87"/>
  <c r="H112" i="87"/>
  <c r="H109" i="87"/>
  <c r="D97" i="87"/>
  <c r="D108" i="87" s="1"/>
  <c r="G97" i="87"/>
  <c r="G108" i="87" s="1"/>
  <c r="I77" i="87"/>
  <c r="H100" i="87"/>
  <c r="F269" i="54"/>
  <c r="I335" i="54"/>
  <c r="I334" i="54"/>
  <c r="I333" i="54"/>
  <c r="I331" i="54"/>
  <c r="I330" i="54"/>
  <c r="I329" i="54"/>
  <c r="I328" i="54"/>
  <c r="I327" i="54"/>
  <c r="I326" i="54"/>
  <c r="I325" i="54"/>
  <c r="I324" i="54"/>
  <c r="I323" i="54"/>
  <c r="I322" i="54"/>
  <c r="I321" i="54"/>
  <c r="I320" i="54"/>
  <c r="I319" i="54"/>
  <c r="F108" i="87" l="1"/>
  <c r="H118" i="87"/>
  <c r="H119" i="87"/>
  <c r="E119" i="87"/>
  <c r="D100" i="87"/>
  <c r="G110" i="87"/>
  <c r="G106" i="87"/>
  <c r="G105" i="87"/>
  <c r="G113" i="87"/>
  <c r="G116" i="87"/>
  <c r="G114" i="87"/>
  <c r="G111" i="87"/>
  <c r="G109" i="87"/>
  <c r="G107" i="87"/>
  <c r="G112" i="87"/>
  <c r="G115" i="87"/>
  <c r="G104" i="87"/>
  <c r="G117" i="87"/>
  <c r="E118" i="87"/>
  <c r="F110" i="87"/>
  <c r="F106" i="87"/>
  <c r="F113" i="87"/>
  <c r="F105" i="87"/>
  <c r="F104" i="87"/>
  <c r="F115" i="87"/>
  <c r="F109" i="87"/>
  <c r="F114" i="87"/>
  <c r="F117" i="87"/>
  <c r="F112" i="87"/>
  <c r="F107" i="87"/>
  <c r="F116" i="87"/>
  <c r="F111" i="87"/>
  <c r="D110" i="87"/>
  <c r="D113" i="87"/>
  <c r="D105" i="87"/>
  <c r="D106" i="87"/>
  <c r="D104" i="87"/>
  <c r="D116" i="87"/>
  <c r="D114" i="87"/>
  <c r="D115" i="87"/>
  <c r="D117" i="87"/>
  <c r="D107" i="87"/>
  <c r="D112" i="87"/>
  <c r="D111" i="87"/>
  <c r="D109" i="87"/>
  <c r="G100" i="87"/>
  <c r="I100" i="87" s="1"/>
  <c r="I183" i="87"/>
  <c r="I97" i="87"/>
  <c r="G118" i="87" l="1"/>
  <c r="E120" i="87"/>
  <c r="H120" i="87"/>
  <c r="F118" i="87"/>
  <c r="F119" i="87"/>
  <c r="G119" i="87"/>
  <c r="D118" i="87"/>
  <c r="D119" i="87"/>
  <c r="D120" i="87" s="1"/>
  <c r="E45" i="55"/>
  <c r="E44" i="55"/>
  <c r="E43" i="55"/>
  <c r="E42" i="55"/>
  <c r="E38" i="55"/>
  <c r="E37" i="55"/>
  <c r="E15" i="55"/>
  <c r="E14" i="55"/>
  <c r="E13" i="55"/>
  <c r="E41" i="55"/>
  <c r="E40" i="55"/>
  <c r="E39" i="55"/>
  <c r="E36" i="55"/>
  <c r="E35" i="55"/>
  <c r="E34" i="55"/>
  <c r="E33" i="55"/>
  <c r="E32" i="55"/>
  <c r="E31" i="55"/>
  <c r="E30" i="55"/>
  <c r="E29" i="55"/>
  <c r="E28" i="55"/>
  <c r="E27" i="55"/>
  <c r="E26" i="55"/>
  <c r="E25" i="55"/>
  <c r="E24" i="55"/>
  <c r="E23" i="55"/>
  <c r="E22" i="55"/>
  <c r="E21" i="55"/>
  <c r="E20" i="55"/>
  <c r="E19" i="55"/>
  <c r="E18" i="55"/>
  <c r="E17" i="55"/>
  <c r="E16" i="55"/>
  <c r="E12" i="55"/>
  <c r="E11" i="55"/>
  <c r="E10" i="55"/>
  <c r="G120" i="87" l="1"/>
  <c r="F120" i="87"/>
  <c r="E457" i="87"/>
  <c r="E456" i="87"/>
  <c r="E455" i="87"/>
  <c r="E454" i="87"/>
  <c r="E451" i="87"/>
  <c r="E450" i="87"/>
  <c r="E449" i="87"/>
  <c r="E453" i="87"/>
  <c r="E458" i="87" l="1"/>
  <c r="F448" i="87" s="1"/>
  <c r="F457" i="87" l="1"/>
  <c r="F449" i="87"/>
  <c r="F454" i="87"/>
  <c r="F451" i="87"/>
  <c r="F452" i="87"/>
  <c r="F450" i="87"/>
  <c r="F455" i="87"/>
  <c r="F453" i="87"/>
  <c r="F456" i="87"/>
  <c r="J9" i="82"/>
  <c r="F458" i="87" l="1"/>
  <c r="H314" i="54" l="1"/>
  <c r="G314" i="54"/>
  <c r="G315" i="54" s="1"/>
  <c r="F314" i="54"/>
  <c r="F315" i="54" s="1"/>
  <c r="E314" i="54"/>
  <c r="E315" i="54" s="1"/>
  <c r="I13" i="64" l="1"/>
  <c r="I12" i="64"/>
  <c r="I11" i="64"/>
  <c r="I9" i="64"/>
  <c r="H12" i="64"/>
  <c r="H11" i="64"/>
  <c r="H9" i="64"/>
  <c r="G12" i="64"/>
  <c r="G11" i="64"/>
  <c r="G9" i="64"/>
  <c r="F13" i="64"/>
  <c r="K13" i="64" s="1"/>
  <c r="F12" i="64"/>
  <c r="F11" i="64"/>
  <c r="F9" i="64"/>
  <c r="K12" i="64" l="1"/>
  <c r="K9" i="64"/>
  <c r="K11" i="64"/>
  <c r="E285" i="54"/>
  <c r="E284" i="54"/>
  <c r="E283" i="54"/>
  <c r="E282" i="54"/>
  <c r="E281" i="54"/>
  <c r="E280" i="54"/>
  <c r="E279" i="54"/>
  <c r="E278" i="54"/>
  <c r="E277" i="54"/>
  <c r="E276" i="54"/>
  <c r="E275" i="54"/>
  <c r="E274" i="54"/>
  <c r="E273" i="54"/>
  <c r="G273" i="54" s="1"/>
  <c r="G281" i="54" l="1"/>
  <c r="G274" i="54"/>
  <c r="G277" i="54" s="1"/>
  <c r="G278" i="54"/>
  <c r="G282" i="54"/>
  <c r="G275" i="54"/>
  <c r="G279" i="54"/>
  <c r="G283" i="54"/>
  <c r="G276" i="54"/>
  <c r="G280" i="54"/>
  <c r="G284" i="54"/>
  <c r="H352" i="87"/>
  <c r="H351" i="87"/>
  <c r="H350" i="87"/>
  <c r="H349" i="87"/>
  <c r="H348" i="87"/>
  <c r="H347" i="87"/>
  <c r="H346" i="87"/>
  <c r="H345" i="87"/>
  <c r="H344" i="87"/>
  <c r="H343" i="87"/>
  <c r="H342" i="87"/>
  <c r="H341" i="87"/>
  <c r="G413" i="87" l="1"/>
  <c r="G408" i="87"/>
  <c r="F412" i="87"/>
  <c r="G411" i="87"/>
  <c r="G407" i="87"/>
  <c r="G414" i="87"/>
  <c r="G410" i="87"/>
  <c r="G406" i="87"/>
  <c r="G409" i="87"/>
  <c r="G405" i="87"/>
  <c r="G412" i="87"/>
  <c r="H327" i="87"/>
  <c r="H328" i="87"/>
  <c r="H329" i="87"/>
  <c r="H330" i="87"/>
  <c r="H331" i="87"/>
  <c r="H332" i="87"/>
  <c r="H333" i="87"/>
  <c r="H334" i="87"/>
  <c r="H335" i="87"/>
  <c r="H336" i="87"/>
  <c r="H337" i="87"/>
  <c r="H326" i="87"/>
  <c r="F408" i="87" l="1"/>
  <c r="F413" i="87"/>
  <c r="F407" i="87"/>
  <c r="F410" i="87"/>
  <c r="F409" i="87"/>
  <c r="F405" i="87"/>
  <c r="F415" i="87"/>
  <c r="F406" i="87"/>
  <c r="F411" i="87"/>
  <c r="F414" i="87"/>
  <c r="F404" i="87" l="1"/>
  <c r="F416" i="87" s="1"/>
  <c r="O369" i="87"/>
  <c r="I20" i="94" s="1"/>
  <c r="L359" i="87"/>
  <c r="F10" i="94" s="1"/>
  <c r="M359" i="87"/>
  <c r="G10" i="94" s="1"/>
  <c r="N359" i="87"/>
  <c r="H10" i="94" s="1"/>
  <c r="O359" i="87"/>
  <c r="I10" i="94" s="1"/>
  <c r="L360" i="87"/>
  <c r="F11" i="94" s="1"/>
  <c r="M360" i="87"/>
  <c r="G11" i="94" s="1"/>
  <c r="N360" i="87"/>
  <c r="H11" i="94" s="1"/>
  <c r="O360" i="87"/>
  <c r="I11" i="94" s="1"/>
  <c r="L361" i="87"/>
  <c r="F12" i="94" s="1"/>
  <c r="M361" i="87"/>
  <c r="G12" i="94" s="1"/>
  <c r="N361" i="87"/>
  <c r="H12" i="94" s="1"/>
  <c r="O361" i="87"/>
  <c r="I12" i="94" s="1"/>
  <c r="L362" i="87"/>
  <c r="F13" i="94" s="1"/>
  <c r="M362" i="87"/>
  <c r="G13" i="94" s="1"/>
  <c r="N362" i="87"/>
  <c r="H13" i="94" s="1"/>
  <c r="O362" i="87"/>
  <c r="I13" i="94" s="1"/>
  <c r="L363" i="87"/>
  <c r="F14" i="94" s="1"/>
  <c r="M363" i="87"/>
  <c r="G14" i="94" s="1"/>
  <c r="N363" i="87"/>
  <c r="H14" i="94" s="1"/>
  <c r="O363" i="87"/>
  <c r="I14" i="94" s="1"/>
  <c r="L364" i="87"/>
  <c r="F15" i="94" s="1"/>
  <c r="M364" i="87"/>
  <c r="G15" i="94" s="1"/>
  <c r="N364" i="87"/>
  <c r="H15" i="94" s="1"/>
  <c r="O364" i="87"/>
  <c r="I15" i="94" s="1"/>
  <c r="L365" i="87"/>
  <c r="F16" i="94" s="1"/>
  <c r="M365" i="87"/>
  <c r="G16" i="94" s="1"/>
  <c r="N365" i="87"/>
  <c r="H16" i="94" s="1"/>
  <c r="O365" i="87"/>
  <c r="I16" i="94" s="1"/>
  <c r="L366" i="87"/>
  <c r="F17" i="94" s="1"/>
  <c r="M366" i="87"/>
  <c r="G17" i="94" s="1"/>
  <c r="N366" i="87"/>
  <c r="H17" i="94" s="1"/>
  <c r="O366" i="87"/>
  <c r="I17" i="94" s="1"/>
  <c r="L367" i="87"/>
  <c r="F18" i="94" s="1"/>
  <c r="M367" i="87"/>
  <c r="G18" i="94" s="1"/>
  <c r="N367" i="87"/>
  <c r="H18" i="94" s="1"/>
  <c r="O367" i="87"/>
  <c r="I18" i="94" s="1"/>
  <c r="L368" i="87"/>
  <c r="F19" i="94" s="1"/>
  <c r="M368" i="87"/>
  <c r="G19" i="94" s="1"/>
  <c r="N368" i="87"/>
  <c r="H19" i="94" s="1"/>
  <c r="O368" i="87"/>
  <c r="I19" i="94" s="1"/>
  <c r="L369" i="87"/>
  <c r="F20" i="94" s="1"/>
  <c r="M369" i="87"/>
  <c r="G20" i="94" s="1"/>
  <c r="N369" i="87"/>
  <c r="H20" i="94" s="1"/>
  <c r="M358" i="87"/>
  <c r="G9" i="94" s="1"/>
  <c r="N358" i="87"/>
  <c r="H9" i="94" s="1"/>
  <c r="O358" i="87"/>
  <c r="I9" i="94" s="1"/>
  <c r="L358" i="87"/>
  <c r="F9" i="94" s="1"/>
  <c r="G19" i="90" l="1"/>
  <c r="I19" i="90"/>
  <c r="J19" i="90"/>
  <c r="G16" i="90"/>
  <c r="H16" i="90"/>
  <c r="I16" i="90"/>
  <c r="J16" i="90"/>
  <c r="H13" i="90"/>
  <c r="I13" i="90"/>
  <c r="J13" i="90"/>
  <c r="G10" i="90"/>
  <c r="H10" i="90"/>
  <c r="I10" i="90"/>
  <c r="J10" i="90"/>
  <c r="H43" i="73"/>
  <c r="I43" i="73"/>
  <c r="H9" i="90" l="1"/>
  <c r="H11" i="90" s="1"/>
  <c r="G40" i="73"/>
  <c r="H18" i="90"/>
  <c r="G49" i="73"/>
  <c r="J9" i="90"/>
  <c r="J11" i="90" s="1"/>
  <c r="I40" i="73"/>
  <c r="J18" i="90"/>
  <c r="J20" i="90" s="1"/>
  <c r="I49" i="73"/>
  <c r="I9" i="90"/>
  <c r="I11" i="90" s="1"/>
  <c r="H40" i="73"/>
  <c r="I18" i="90"/>
  <c r="I20" i="90" s="1"/>
  <c r="H49" i="73"/>
  <c r="G9" i="90"/>
  <c r="G11" i="90" s="1"/>
  <c r="F40" i="73"/>
  <c r="G18" i="90"/>
  <c r="G20" i="90" s="1"/>
  <c r="F49" i="73"/>
  <c r="H15" i="90"/>
  <c r="H17" i="90" s="1"/>
  <c r="G46" i="73"/>
  <c r="H12" i="90"/>
  <c r="H14" i="90" s="1"/>
  <c r="G43" i="73"/>
  <c r="G15" i="90"/>
  <c r="G17" i="90" s="1"/>
  <c r="F46" i="73"/>
  <c r="G12" i="90"/>
  <c r="F43" i="73"/>
  <c r="J15" i="90"/>
  <c r="J17" i="90" s="1"/>
  <c r="I46" i="73"/>
  <c r="I15" i="90"/>
  <c r="I17" i="90" s="1"/>
  <c r="H46" i="73"/>
  <c r="I12" i="90"/>
  <c r="I14" i="90" s="1"/>
  <c r="J12" i="90"/>
  <c r="J14" i="90" s="1"/>
  <c r="H19" i="90"/>
  <c r="G13" i="90"/>
  <c r="G14" i="90" l="1"/>
  <c r="H20" i="90"/>
  <c r="F11" i="81"/>
  <c r="G11" i="81"/>
  <c r="H11" i="81"/>
  <c r="I11" i="81"/>
  <c r="I55" i="87" l="1"/>
  <c r="I54" i="87"/>
  <c r="I53" i="87"/>
  <c r="H52" i="87"/>
  <c r="L11" i="86"/>
  <c r="L10" i="86"/>
  <c r="L9" i="86"/>
  <c r="I51" i="87"/>
  <c r="I50" i="87"/>
  <c r="J11" i="86"/>
  <c r="J10" i="86"/>
  <c r="J9" i="86"/>
  <c r="I43" i="87"/>
  <c r="I42" i="87"/>
  <c r="I35" i="87"/>
  <c r="I34" i="87"/>
  <c r="I33" i="87"/>
  <c r="I32" i="87"/>
  <c r="I30" i="87"/>
  <c r="H11" i="86"/>
  <c r="H10" i="86"/>
  <c r="H9" i="86"/>
  <c r="I28" i="87"/>
  <c r="I27" i="87"/>
  <c r="I26" i="87"/>
  <c r="I25" i="87"/>
  <c r="I20" i="87"/>
  <c r="I18" i="87"/>
  <c r="I17" i="87"/>
  <c r="I16" i="87"/>
  <c r="I15" i="87"/>
  <c r="I14" i="87"/>
  <c r="I13" i="87"/>
  <c r="I12" i="87"/>
  <c r="I11" i="87"/>
  <c r="I9" i="87"/>
  <c r="I8" i="87"/>
  <c r="I7" i="87"/>
  <c r="H45" i="87" l="1"/>
  <c r="H46" i="87" s="1"/>
  <c r="F11" i="86"/>
  <c r="F80" i="87"/>
  <c r="G80" i="87"/>
  <c r="F10" i="86"/>
  <c r="E80" i="87"/>
  <c r="F9" i="86"/>
  <c r="D80" i="87"/>
  <c r="I11" i="86"/>
  <c r="H12" i="86"/>
  <c r="I12" i="86" s="1"/>
  <c r="L12" i="86"/>
  <c r="M12" i="86" s="1"/>
  <c r="F12" i="86"/>
  <c r="K10" i="86"/>
  <c r="J12" i="86"/>
  <c r="K12" i="86" s="1"/>
  <c r="M11" i="86"/>
  <c r="K11" i="86"/>
  <c r="I10" i="86"/>
  <c r="M10" i="86"/>
  <c r="I52" i="87"/>
  <c r="I10" i="87"/>
  <c r="I29" i="87"/>
  <c r="H57" i="87"/>
  <c r="H19" i="87"/>
  <c r="I19" i="87" s="1"/>
  <c r="H37" i="87"/>
  <c r="I44" i="87"/>
  <c r="J13" i="86" l="1"/>
  <c r="K13" i="86" s="1"/>
  <c r="J370" i="87"/>
  <c r="I46" i="87"/>
  <c r="I45" i="87"/>
  <c r="G10" i="86"/>
  <c r="G11" i="86"/>
  <c r="G12" i="86"/>
  <c r="H21" i="87"/>
  <c r="H370" i="87" s="1"/>
  <c r="I57" i="87"/>
  <c r="H58" i="87"/>
  <c r="K370" i="87" s="1"/>
  <c r="H38" i="87"/>
  <c r="I370" i="87" s="1"/>
  <c r="I37" i="87"/>
  <c r="H80" i="87" l="1"/>
  <c r="I38" i="87"/>
  <c r="H13" i="86"/>
  <c r="I13" i="86" s="1"/>
  <c r="I21" i="87"/>
  <c r="F13" i="86"/>
  <c r="G13" i="86" s="1"/>
  <c r="I58" i="87"/>
  <c r="L13" i="86"/>
  <c r="M13" i="86" s="1"/>
  <c r="F20" i="61"/>
  <c r="G141" i="54"/>
  <c r="F19" i="61" s="1"/>
  <c r="G140" i="54"/>
  <c r="F18" i="61" s="1"/>
  <c r="G139" i="54"/>
  <c r="F17" i="61" s="1"/>
  <c r="G138" i="54"/>
  <c r="F16" i="61" s="1"/>
  <c r="G137" i="54"/>
  <c r="F15" i="61" s="1"/>
  <c r="G136" i="54"/>
  <c r="F14" i="61" s="1"/>
  <c r="G135" i="54"/>
  <c r="F13" i="61" s="1"/>
  <c r="G134" i="54"/>
  <c r="F12" i="61" s="1"/>
  <c r="G133" i="54"/>
  <c r="F11" i="61" s="1"/>
  <c r="G132" i="54"/>
  <c r="F10" i="61" s="1"/>
  <c r="G131" i="54"/>
  <c r="F9" i="61" s="1"/>
  <c r="E131" i="54"/>
  <c r="E132" i="54" s="1"/>
  <c r="E133" i="54" s="1"/>
  <c r="E134" i="54" s="1"/>
  <c r="E135" i="54" s="1"/>
  <c r="E136" i="54" s="1"/>
  <c r="E137" i="54" s="1"/>
  <c r="E138" i="54" s="1"/>
  <c r="E139" i="54" s="1"/>
  <c r="E140" i="54" s="1"/>
  <c r="E141" i="54" s="1"/>
  <c r="E142" i="54" s="1"/>
  <c r="H131" i="54"/>
  <c r="H132" i="54" s="1"/>
  <c r="D366" i="54"/>
  <c r="E366" i="54"/>
  <c r="F367" i="54"/>
  <c r="D368" i="54"/>
  <c r="E368" i="54"/>
  <c r="F369" i="54"/>
  <c r="F370" i="54"/>
  <c r="F371" i="54"/>
  <c r="F372" i="54"/>
  <c r="F373" i="54"/>
  <c r="F374" i="54"/>
  <c r="F375" i="54"/>
  <c r="D376" i="54"/>
  <c r="E376" i="54"/>
  <c r="F377" i="54"/>
  <c r="F378" i="54"/>
  <c r="F379" i="54"/>
  <c r="F380" i="54"/>
  <c r="F381" i="54"/>
  <c r="F382" i="54"/>
  <c r="F383" i="54"/>
  <c r="F384" i="54"/>
  <c r="F385" i="54"/>
  <c r="F386" i="54"/>
  <c r="F387" i="54"/>
  <c r="F388" i="54"/>
  <c r="D389" i="54"/>
  <c r="E389" i="54"/>
  <c r="F390" i="54"/>
  <c r="F366" i="54" l="1"/>
  <c r="I184" i="87"/>
  <c r="H186" i="87"/>
  <c r="I132" i="54"/>
  <c r="G10" i="61" s="1"/>
  <c r="I131" i="54"/>
  <c r="G9" i="61" s="1"/>
  <c r="F389" i="54"/>
  <c r="F368" i="54"/>
  <c r="H133" i="54"/>
  <c r="E391" i="54"/>
  <c r="F376" i="54"/>
  <c r="D391" i="54"/>
  <c r="J13" i="82"/>
  <c r="J12" i="82"/>
  <c r="J11" i="82"/>
  <c r="J10" i="82"/>
  <c r="I133" i="54" l="1"/>
  <c r="G11" i="61" s="1"/>
  <c r="H134" i="54"/>
  <c r="F391" i="54"/>
  <c r="J10" i="78"/>
  <c r="I11" i="78"/>
  <c r="F11" i="78"/>
  <c r="H11" i="78" s="1"/>
  <c r="J11" i="78" l="1"/>
  <c r="H135" i="54"/>
  <c r="I134" i="54"/>
  <c r="G12" i="61" s="1"/>
  <c r="I438" i="74"/>
  <c r="I437" i="74"/>
  <c r="I436" i="74"/>
  <c r="I435" i="74"/>
  <c r="I434" i="74"/>
  <c r="I433" i="74"/>
  <c r="I432" i="74"/>
  <c r="I431" i="74"/>
  <c r="I430" i="74"/>
  <c r="I429" i="74"/>
  <c r="I428" i="74"/>
  <c r="I427" i="74"/>
  <c r="I426" i="74"/>
  <c r="I425" i="74"/>
  <c r="I424" i="74"/>
  <c r="I423" i="74"/>
  <c r="I422" i="74"/>
  <c r="I421" i="74"/>
  <c r="I420" i="74"/>
  <c r="I419" i="74"/>
  <c r="I418" i="74"/>
  <c r="I417" i="74"/>
  <c r="I416" i="74"/>
  <c r="I415" i="74"/>
  <c r="I414" i="74"/>
  <c r="I413" i="74"/>
  <c r="I412" i="74"/>
  <c r="I411" i="74"/>
  <c r="I410" i="74"/>
  <c r="I409" i="74"/>
  <c r="I408" i="74"/>
  <c r="I407" i="74"/>
  <c r="I406" i="74"/>
  <c r="I405" i="74"/>
  <c r="I404" i="74"/>
  <c r="I403" i="74"/>
  <c r="I402" i="74"/>
  <c r="I401" i="74"/>
  <c r="I400" i="74"/>
  <c r="I399" i="74"/>
  <c r="I398" i="74"/>
  <c r="I397" i="74"/>
  <c r="I396" i="74"/>
  <c r="I395" i="74"/>
  <c r="I394" i="74"/>
  <c r="I393" i="74"/>
  <c r="I392" i="74"/>
  <c r="I391" i="74"/>
  <c r="I390" i="74"/>
  <c r="I389" i="74"/>
  <c r="I388" i="74"/>
  <c r="I387" i="74"/>
  <c r="I386" i="74"/>
  <c r="I385" i="74"/>
  <c r="I384" i="74"/>
  <c r="I383" i="74"/>
  <c r="I382" i="74"/>
  <c r="I381" i="74"/>
  <c r="I380" i="74"/>
  <c r="I379" i="74"/>
  <c r="I378" i="74"/>
  <c r="H136" i="54" l="1"/>
  <c r="I135" i="54"/>
  <c r="G13" i="61" s="1"/>
  <c r="G356" i="74"/>
  <c r="G326" i="74"/>
  <c r="G295" i="74"/>
  <c r="G265" i="74"/>
  <c r="G234" i="74"/>
  <c r="G203" i="74"/>
  <c r="G173" i="74"/>
  <c r="G142" i="74"/>
  <c r="G112" i="74"/>
  <c r="G81" i="74"/>
  <c r="G53" i="74"/>
  <c r="G22" i="74"/>
  <c r="H137" i="54" l="1"/>
  <c r="I136" i="54"/>
  <c r="G14" i="61" s="1"/>
  <c r="E373" i="74"/>
  <c r="F372" i="74"/>
  <c r="F371" i="74"/>
  <c r="F370" i="74"/>
  <c r="F369" i="74"/>
  <c r="F368" i="74"/>
  <c r="F367" i="74"/>
  <c r="F366" i="74"/>
  <c r="F365" i="74"/>
  <c r="F364" i="74"/>
  <c r="F363" i="74"/>
  <c r="F362" i="74"/>
  <c r="F361" i="74"/>
  <c r="F360" i="74"/>
  <c r="F359" i="74"/>
  <c r="F358" i="74"/>
  <c r="F357" i="74"/>
  <c r="F356" i="74"/>
  <c r="F355" i="74"/>
  <c r="F354" i="74"/>
  <c r="F353" i="74"/>
  <c r="F352" i="74"/>
  <c r="F351" i="74"/>
  <c r="F350" i="74"/>
  <c r="F349" i="74"/>
  <c r="F348" i="74"/>
  <c r="F347" i="74"/>
  <c r="F346" i="74"/>
  <c r="F345" i="74"/>
  <c r="F344" i="74"/>
  <c r="F343" i="74"/>
  <c r="F342" i="74"/>
  <c r="F341" i="74"/>
  <c r="F340" i="74"/>
  <c r="F339" i="74"/>
  <c r="F338" i="74"/>
  <c r="F337" i="74"/>
  <c r="F336" i="74"/>
  <c r="F335" i="74"/>
  <c r="F334" i="74"/>
  <c r="F333" i="74"/>
  <c r="F332" i="74"/>
  <c r="F331" i="74"/>
  <c r="F330" i="74"/>
  <c r="F329" i="74"/>
  <c r="F328" i="74"/>
  <c r="F327" i="74"/>
  <c r="F326" i="74"/>
  <c r="F325" i="74"/>
  <c r="F324" i="74"/>
  <c r="F323" i="74"/>
  <c r="F322" i="74"/>
  <c r="F321" i="74"/>
  <c r="F320" i="74"/>
  <c r="F319" i="74"/>
  <c r="F318" i="74"/>
  <c r="F317" i="74"/>
  <c r="F316" i="74"/>
  <c r="F315" i="74"/>
  <c r="F314" i="74"/>
  <c r="F313" i="74"/>
  <c r="F312" i="74"/>
  <c r="F311" i="74"/>
  <c r="F310" i="74"/>
  <c r="F309" i="74"/>
  <c r="F308" i="74"/>
  <c r="F307" i="74"/>
  <c r="F306" i="74"/>
  <c r="F305" i="74"/>
  <c r="F304" i="74"/>
  <c r="F303" i="74"/>
  <c r="F302" i="74"/>
  <c r="F301" i="74"/>
  <c r="F300" i="74"/>
  <c r="F299" i="74"/>
  <c r="F298" i="74"/>
  <c r="F297" i="74"/>
  <c r="F296" i="74"/>
  <c r="F295" i="74"/>
  <c r="F294" i="74"/>
  <c r="F293" i="74"/>
  <c r="F292" i="74"/>
  <c r="F291" i="74"/>
  <c r="F290" i="74"/>
  <c r="F289" i="74"/>
  <c r="F288" i="74"/>
  <c r="F287" i="74"/>
  <c r="F286" i="74"/>
  <c r="F285" i="74"/>
  <c r="F284" i="74"/>
  <c r="F283" i="74"/>
  <c r="F282" i="74"/>
  <c r="F281" i="74"/>
  <c r="F280" i="74"/>
  <c r="F279" i="74"/>
  <c r="F278" i="74"/>
  <c r="F277" i="74"/>
  <c r="F276" i="74"/>
  <c r="F275" i="74"/>
  <c r="F274" i="74"/>
  <c r="F273" i="74"/>
  <c r="F272" i="74"/>
  <c r="F271" i="74"/>
  <c r="F270" i="74"/>
  <c r="F269" i="74"/>
  <c r="F268" i="74"/>
  <c r="F267" i="74"/>
  <c r="F266" i="74"/>
  <c r="F265" i="74"/>
  <c r="F264" i="74"/>
  <c r="F263" i="74"/>
  <c r="F262" i="74"/>
  <c r="F261" i="74"/>
  <c r="F260" i="74"/>
  <c r="F259" i="74"/>
  <c r="F258" i="74"/>
  <c r="F257" i="74"/>
  <c r="F256" i="74"/>
  <c r="F255" i="74"/>
  <c r="F254" i="74"/>
  <c r="F253" i="74"/>
  <c r="F252" i="74"/>
  <c r="F251" i="74"/>
  <c r="F250" i="74"/>
  <c r="F249" i="74"/>
  <c r="F248" i="74"/>
  <c r="F247" i="74"/>
  <c r="F246" i="74"/>
  <c r="F245" i="74"/>
  <c r="F244" i="74"/>
  <c r="F243" i="74"/>
  <c r="F242" i="74"/>
  <c r="F241" i="74"/>
  <c r="F240" i="74"/>
  <c r="F239" i="74"/>
  <c r="F238" i="74"/>
  <c r="F237" i="74"/>
  <c r="F236" i="74"/>
  <c r="F235" i="74"/>
  <c r="F234" i="74"/>
  <c r="F233" i="74"/>
  <c r="F232" i="74"/>
  <c r="F231" i="74"/>
  <c r="F230" i="74"/>
  <c r="F229" i="74"/>
  <c r="F228" i="74"/>
  <c r="F227" i="74"/>
  <c r="F226" i="74"/>
  <c r="F225" i="74"/>
  <c r="F224" i="74"/>
  <c r="F223" i="74"/>
  <c r="F222" i="74"/>
  <c r="F221" i="74"/>
  <c r="F220" i="74"/>
  <c r="F219" i="74"/>
  <c r="F218" i="74"/>
  <c r="F217" i="74"/>
  <c r="F216" i="74"/>
  <c r="F215" i="74"/>
  <c r="F214" i="74"/>
  <c r="F213" i="74"/>
  <c r="F212" i="74"/>
  <c r="F211" i="74"/>
  <c r="F210" i="74"/>
  <c r="F209" i="74"/>
  <c r="F208" i="74"/>
  <c r="F207" i="74"/>
  <c r="F206" i="74"/>
  <c r="F205" i="74"/>
  <c r="F204" i="74"/>
  <c r="F203" i="74"/>
  <c r="F202" i="74"/>
  <c r="F201" i="74"/>
  <c r="F200" i="74"/>
  <c r="F199" i="74"/>
  <c r="F198" i="74"/>
  <c r="F197" i="74"/>
  <c r="F196" i="74"/>
  <c r="F195" i="74"/>
  <c r="F194" i="74"/>
  <c r="F193" i="74"/>
  <c r="F192" i="74"/>
  <c r="F191" i="74"/>
  <c r="F190" i="74"/>
  <c r="F189" i="74"/>
  <c r="F188" i="74"/>
  <c r="F187" i="74"/>
  <c r="F186" i="74"/>
  <c r="F185" i="74"/>
  <c r="F184" i="74"/>
  <c r="F183" i="74"/>
  <c r="F182" i="74"/>
  <c r="F181" i="74"/>
  <c r="F180" i="74"/>
  <c r="F179" i="74"/>
  <c r="F178" i="74"/>
  <c r="F177" i="74"/>
  <c r="F176" i="74"/>
  <c r="F175" i="74"/>
  <c r="F174" i="74"/>
  <c r="F173" i="74"/>
  <c r="F172" i="74"/>
  <c r="F171" i="74"/>
  <c r="F170" i="74"/>
  <c r="F169" i="74"/>
  <c r="F168" i="74"/>
  <c r="F167" i="74"/>
  <c r="F166" i="74"/>
  <c r="F165" i="74"/>
  <c r="F164" i="74"/>
  <c r="F163" i="74"/>
  <c r="F162" i="74"/>
  <c r="F161" i="74"/>
  <c r="F160" i="74"/>
  <c r="F159" i="74"/>
  <c r="F158" i="74"/>
  <c r="F157" i="74"/>
  <c r="F156" i="74"/>
  <c r="F155" i="74"/>
  <c r="F154" i="74"/>
  <c r="F153" i="74"/>
  <c r="F152" i="74"/>
  <c r="F151" i="74"/>
  <c r="F150" i="74"/>
  <c r="F149" i="74"/>
  <c r="F148" i="74"/>
  <c r="F147" i="74"/>
  <c r="F146" i="74"/>
  <c r="F145" i="74"/>
  <c r="F144" i="74"/>
  <c r="F143" i="74"/>
  <c r="F142" i="74"/>
  <c r="F141" i="74"/>
  <c r="F140" i="74"/>
  <c r="F139" i="74"/>
  <c r="F138" i="74"/>
  <c r="F137" i="74"/>
  <c r="F136" i="74"/>
  <c r="F135" i="74"/>
  <c r="F134" i="74"/>
  <c r="F133" i="74"/>
  <c r="F132" i="74"/>
  <c r="F131" i="74"/>
  <c r="F130" i="74"/>
  <c r="F129" i="74"/>
  <c r="F128" i="74"/>
  <c r="F127" i="74"/>
  <c r="F126" i="74"/>
  <c r="F125" i="74"/>
  <c r="F124" i="74"/>
  <c r="F123" i="74"/>
  <c r="F122" i="74"/>
  <c r="F121" i="74"/>
  <c r="F120" i="74"/>
  <c r="F119" i="74"/>
  <c r="F118" i="74"/>
  <c r="F117" i="74"/>
  <c r="F116" i="74"/>
  <c r="F115" i="74"/>
  <c r="F114" i="74"/>
  <c r="F113" i="74"/>
  <c r="F112" i="74"/>
  <c r="F111" i="74"/>
  <c r="F110" i="74"/>
  <c r="F109" i="74"/>
  <c r="F108" i="74"/>
  <c r="F107" i="74"/>
  <c r="F106" i="74"/>
  <c r="F105" i="74"/>
  <c r="F104" i="74"/>
  <c r="F103" i="74"/>
  <c r="F102" i="74"/>
  <c r="F101" i="74"/>
  <c r="F100" i="74"/>
  <c r="F99" i="74"/>
  <c r="F98" i="74"/>
  <c r="F97" i="74"/>
  <c r="F96" i="74"/>
  <c r="F95" i="74"/>
  <c r="F94" i="74"/>
  <c r="F93" i="74"/>
  <c r="F92" i="74"/>
  <c r="F91" i="74"/>
  <c r="F90" i="74"/>
  <c r="F89" i="74"/>
  <c r="F88" i="74"/>
  <c r="F87" i="74"/>
  <c r="F86" i="74"/>
  <c r="F85" i="74"/>
  <c r="F84" i="74"/>
  <c r="F83" i="74"/>
  <c r="F82" i="74"/>
  <c r="F81" i="74"/>
  <c r="F80" i="74"/>
  <c r="F79" i="74"/>
  <c r="F78" i="74"/>
  <c r="F77" i="74"/>
  <c r="F76" i="74"/>
  <c r="F75" i="74"/>
  <c r="F74" i="74"/>
  <c r="F73" i="74"/>
  <c r="F72" i="74"/>
  <c r="F71" i="74"/>
  <c r="F70" i="74"/>
  <c r="F69" i="74"/>
  <c r="F68" i="74"/>
  <c r="F67" i="74"/>
  <c r="F66" i="74"/>
  <c r="F65" i="74"/>
  <c r="F64" i="74"/>
  <c r="F63" i="74"/>
  <c r="F62" i="74"/>
  <c r="F61" i="74"/>
  <c r="F60" i="74"/>
  <c r="F59" i="74"/>
  <c r="F58" i="74"/>
  <c r="F57" i="74"/>
  <c r="F56" i="74"/>
  <c r="F55" i="74"/>
  <c r="F54" i="74"/>
  <c r="F53" i="74"/>
  <c r="F52" i="74"/>
  <c r="F51" i="74"/>
  <c r="F50" i="74"/>
  <c r="F49" i="74"/>
  <c r="F48" i="74"/>
  <c r="F47" i="74"/>
  <c r="F46" i="74"/>
  <c r="F45" i="74"/>
  <c r="F44" i="74"/>
  <c r="F43" i="74"/>
  <c r="F42" i="74"/>
  <c r="F41" i="74"/>
  <c r="F40" i="74"/>
  <c r="F39" i="74"/>
  <c r="F38" i="74"/>
  <c r="F37" i="74"/>
  <c r="F36" i="74"/>
  <c r="F35" i="74"/>
  <c r="F34" i="74"/>
  <c r="F33" i="74"/>
  <c r="F32" i="74"/>
  <c r="F31" i="74"/>
  <c r="F30" i="74"/>
  <c r="F29" i="74"/>
  <c r="F28" i="74"/>
  <c r="F27" i="74"/>
  <c r="F26" i="74"/>
  <c r="F25" i="74"/>
  <c r="F24" i="74"/>
  <c r="F23" i="74"/>
  <c r="F22" i="74"/>
  <c r="F21" i="74"/>
  <c r="F20" i="74"/>
  <c r="F19" i="74"/>
  <c r="F18" i="74"/>
  <c r="F17" i="74"/>
  <c r="F16" i="74"/>
  <c r="F15" i="74"/>
  <c r="F14" i="74"/>
  <c r="F13" i="74"/>
  <c r="F12" i="74"/>
  <c r="F11" i="74"/>
  <c r="F10" i="74"/>
  <c r="F9" i="74"/>
  <c r="F8" i="74"/>
  <c r="H138" i="54" l="1"/>
  <c r="I137" i="54"/>
  <c r="G15" i="61" s="1"/>
  <c r="H139" i="54" l="1"/>
  <c r="I138" i="54"/>
  <c r="G16" i="61" s="1"/>
  <c r="I21" i="73"/>
  <c r="G21" i="73"/>
  <c r="I17" i="73"/>
  <c r="H17" i="73"/>
  <c r="G17" i="73"/>
  <c r="F17" i="73"/>
  <c r="I31" i="73"/>
  <c r="H31" i="73"/>
  <c r="G31" i="73"/>
  <c r="F31" i="73"/>
  <c r="I28" i="73"/>
  <c r="H28" i="73"/>
  <c r="G28" i="73"/>
  <c r="F28" i="73"/>
  <c r="H21" i="73" l="1"/>
  <c r="F21" i="73"/>
  <c r="F9" i="73"/>
  <c r="F27" i="73"/>
  <c r="F29" i="73" s="1"/>
  <c r="F9" i="81" s="1"/>
  <c r="I30" i="73"/>
  <c r="I32" i="73" s="1"/>
  <c r="I13" i="73"/>
  <c r="H27" i="73"/>
  <c r="H29" i="73" s="1"/>
  <c r="H9" i="73"/>
  <c r="G30" i="73"/>
  <c r="G32" i="73" s="1"/>
  <c r="G10" i="81" s="1"/>
  <c r="G13" i="73"/>
  <c r="G27" i="73"/>
  <c r="G29" i="73" s="1"/>
  <c r="G9" i="73"/>
  <c r="F30" i="73"/>
  <c r="F32" i="73" s="1"/>
  <c r="F13" i="73"/>
  <c r="I27" i="73"/>
  <c r="I9" i="73"/>
  <c r="H30" i="73"/>
  <c r="H13" i="73"/>
  <c r="H9" i="81"/>
  <c r="J10" i="81"/>
  <c r="H140" i="54"/>
  <c r="I139" i="54"/>
  <c r="G17" i="61" s="1"/>
  <c r="J9" i="81" l="1"/>
  <c r="I29" i="73"/>
  <c r="I33" i="73" s="1"/>
  <c r="F33" i="73"/>
  <c r="I10" i="81"/>
  <c r="H32" i="73"/>
  <c r="H10" i="81" s="1"/>
  <c r="J33" i="73"/>
  <c r="H141" i="54"/>
  <c r="I140" i="54"/>
  <c r="G18" i="61" s="1"/>
  <c r="F10" i="81"/>
  <c r="H33" i="73"/>
  <c r="F23" i="73"/>
  <c r="H23" i="73"/>
  <c r="G9" i="81"/>
  <c r="G33" i="73"/>
  <c r="J23" i="73"/>
  <c r="K23" i="73" s="1"/>
  <c r="G23" i="73"/>
  <c r="I23" i="73"/>
  <c r="Y22" i="54"/>
  <c r="Y43" i="54"/>
  <c r="I9" i="81" l="1"/>
  <c r="I50" i="73"/>
  <c r="G50" i="73"/>
  <c r="F50" i="73"/>
  <c r="J50" i="73"/>
  <c r="H50" i="73"/>
  <c r="H142" i="54"/>
  <c r="I141" i="54"/>
  <c r="G19" i="61" s="1"/>
  <c r="D342" i="54"/>
  <c r="H332" i="54"/>
  <c r="H315" i="54" s="1"/>
  <c r="F351" i="54"/>
  <c r="E351" i="54"/>
  <c r="G101" i="87"/>
  <c r="G186" i="87" s="1"/>
  <c r="I186" i="87" s="1"/>
  <c r="I332" i="54" l="1"/>
  <c r="I142" i="54"/>
  <c r="G20" i="61" s="1"/>
  <c r="H336" i="54"/>
  <c r="H340" i="54"/>
  <c r="H344" i="54"/>
  <c r="H348" i="54"/>
  <c r="H351" i="54"/>
  <c r="H347" i="54"/>
  <c r="H343" i="54"/>
  <c r="H352" i="54"/>
  <c r="H346" i="54"/>
  <c r="H342" i="54"/>
  <c r="H349" i="54"/>
  <c r="H345" i="54"/>
  <c r="H341" i="54"/>
  <c r="G347" i="54"/>
  <c r="E352" i="54"/>
  <c r="E347" i="54"/>
  <c r="G343" i="54"/>
  <c r="E343" i="54"/>
  <c r="G352" i="54"/>
  <c r="D349" i="54"/>
  <c r="F347" i="54"/>
  <c r="D340" i="54"/>
  <c r="D348" i="54"/>
  <c r="D344" i="54"/>
  <c r="E340" i="54"/>
  <c r="E346" i="54"/>
  <c r="E342" i="54"/>
  <c r="F340" i="54"/>
  <c r="F346" i="54"/>
  <c r="F342" i="54"/>
  <c r="G340" i="54"/>
  <c r="G346" i="54"/>
  <c r="G342" i="54"/>
  <c r="D341" i="54"/>
  <c r="F343" i="54"/>
  <c r="F352" i="54"/>
  <c r="D101" i="87"/>
  <c r="D186" i="87" s="1"/>
  <c r="D196" i="87" s="1"/>
  <c r="E101" i="87"/>
  <c r="E186" i="87" s="1"/>
  <c r="E196" i="87" s="1"/>
  <c r="D352" i="54"/>
  <c r="D347" i="54"/>
  <c r="D343" i="54"/>
  <c r="E349" i="54"/>
  <c r="E345" i="54"/>
  <c r="E341" i="54"/>
  <c r="F349" i="54"/>
  <c r="F345" i="54"/>
  <c r="F341" i="54"/>
  <c r="G349" i="54"/>
  <c r="G345" i="54"/>
  <c r="G341" i="54"/>
  <c r="D345" i="54"/>
  <c r="F101" i="87"/>
  <c r="F186" i="87" s="1"/>
  <c r="F196" i="87" s="1"/>
  <c r="D351" i="54"/>
  <c r="D346" i="54"/>
  <c r="E348" i="54"/>
  <c r="E344" i="54"/>
  <c r="F348" i="54"/>
  <c r="F344" i="54"/>
  <c r="G348" i="54"/>
  <c r="G344" i="54"/>
  <c r="G351" i="54"/>
  <c r="D359" i="54" l="1"/>
  <c r="H359" i="54"/>
  <c r="E359" i="54"/>
  <c r="F359" i="54"/>
  <c r="G359" i="54"/>
  <c r="H360" i="54"/>
  <c r="I336" i="54"/>
  <c r="H101" i="87"/>
  <c r="H350" i="54"/>
  <c r="H354" i="54" s="1"/>
  <c r="H353" i="54"/>
  <c r="E353" i="54"/>
  <c r="F353" i="54"/>
  <c r="F350" i="54"/>
  <c r="F354" i="54" s="1"/>
  <c r="G350" i="54"/>
  <c r="G354" i="54" s="1"/>
  <c r="G353" i="54"/>
  <c r="D353" i="54"/>
  <c r="D350" i="54"/>
  <c r="D354" i="54" s="1"/>
  <c r="E350" i="54"/>
  <c r="E354" i="54" s="1"/>
  <c r="G360" i="54" l="1"/>
  <c r="E360" i="54"/>
  <c r="F360" i="54"/>
  <c r="D360" i="54"/>
  <c r="E355" i="54"/>
  <c r="H355" i="54"/>
  <c r="F355" i="54"/>
  <c r="D355" i="54"/>
  <c r="G355" i="54"/>
  <c r="G290" i="54" l="1"/>
  <c r="F291" i="54"/>
  <c r="F292" i="54"/>
  <c r="F293" i="54"/>
  <c r="F295" i="54"/>
  <c r="F296" i="54"/>
  <c r="F297" i="54"/>
  <c r="F298" i="54"/>
  <c r="F299" i="54"/>
  <c r="F300" i="54"/>
  <c r="F301" i="54"/>
  <c r="F302" i="54"/>
  <c r="F290" i="54"/>
  <c r="E305" i="54"/>
  <c r="G291" i="54"/>
  <c r="G292" i="54"/>
  <c r="G293" i="54"/>
  <c r="G294" i="54"/>
  <c r="G295" i="54"/>
  <c r="G296" i="54"/>
  <c r="G297" i="54"/>
  <c r="G298" i="54"/>
  <c r="G299" i="54"/>
  <c r="G300" i="54"/>
  <c r="G301" i="54"/>
  <c r="F294" i="54" l="1"/>
  <c r="E426" i="87" l="1"/>
  <c r="H154" i="87"/>
  <c r="W73" i="54"/>
  <c r="Y73" i="54"/>
  <c r="X73" i="54"/>
  <c r="H189" i="87" l="1"/>
  <c r="I154" i="87"/>
  <c r="D296" i="54"/>
  <c r="D300" i="54"/>
  <c r="D291" i="54"/>
  <c r="D302" i="54"/>
  <c r="D299" i="54"/>
  <c r="D297" i="54"/>
  <c r="D292" i="54"/>
  <c r="D298" i="54"/>
  <c r="D293" i="54"/>
  <c r="I189" i="87" l="1"/>
  <c r="D294" i="54"/>
  <c r="F305" i="54" l="1"/>
  <c r="H131" i="87" l="1"/>
  <c r="H135" i="87"/>
  <c r="H137" i="87"/>
  <c r="H138" i="87"/>
  <c r="H139" i="87"/>
  <c r="H140" i="87"/>
  <c r="H141" i="87"/>
  <c r="H142" i="87"/>
  <c r="G173" i="87"/>
  <c r="G174" i="87"/>
  <c r="G175" i="87"/>
  <c r="G147" i="87"/>
  <c r="G155" i="87"/>
  <c r="G156" i="87"/>
  <c r="G157" i="87"/>
  <c r="G193" i="87"/>
  <c r="G187" i="87"/>
  <c r="G192" i="87" l="1"/>
  <c r="E381" i="87"/>
  <c r="E380" i="87"/>
  <c r="E382" i="87"/>
  <c r="E379" i="87"/>
  <c r="G191" i="87"/>
  <c r="E378" i="87"/>
  <c r="E376" i="87"/>
  <c r="E383" i="87"/>
  <c r="E373" i="87"/>
  <c r="H143" i="87"/>
  <c r="G195" i="87"/>
  <c r="G194" i="87"/>
  <c r="I135" i="87"/>
  <c r="H174" i="87"/>
  <c r="E428" i="87"/>
  <c r="H156" i="87"/>
  <c r="E425" i="87"/>
  <c r="H147" i="87"/>
  <c r="H173" i="87"/>
  <c r="I141" i="87"/>
  <c r="E427" i="87"/>
  <c r="H155" i="87"/>
  <c r="G182" i="87"/>
  <c r="G190" i="87"/>
  <c r="I140" i="87"/>
  <c r="H193" i="87"/>
  <c r="I137" i="87"/>
  <c r="I131" i="87"/>
  <c r="H182" i="87"/>
  <c r="E429" i="87"/>
  <c r="H157" i="87"/>
  <c r="I142" i="87"/>
  <c r="I138" i="87"/>
  <c r="G181" i="87"/>
  <c r="G159" i="87"/>
  <c r="G177" i="87"/>
  <c r="I139" i="87"/>
  <c r="E423" i="87"/>
  <c r="H152" i="87"/>
  <c r="H175" i="87"/>
  <c r="H195" i="87" s="1"/>
  <c r="E241" i="54"/>
  <c r="E251" i="54"/>
  <c r="E242" i="54"/>
  <c r="E247" i="54"/>
  <c r="E244" i="54"/>
  <c r="E248" i="54"/>
  <c r="E249" i="54"/>
  <c r="E245" i="54"/>
  <c r="E240" i="54"/>
  <c r="E243" i="54"/>
  <c r="E250" i="54"/>
  <c r="E246" i="54"/>
  <c r="Y23" i="54"/>
  <c r="E384" i="87" l="1"/>
  <c r="H187" i="87"/>
  <c r="I187" i="87" s="1"/>
  <c r="H192" i="87"/>
  <c r="I192" i="87" s="1"/>
  <c r="H191" i="87"/>
  <c r="I195" i="87"/>
  <c r="E430" i="87"/>
  <c r="F423" i="87" s="1"/>
  <c r="I143" i="87"/>
  <c r="I155" i="87"/>
  <c r="I175" i="87"/>
  <c r="H177" i="87"/>
  <c r="I173" i="87"/>
  <c r="G196" i="87"/>
  <c r="I193" i="87"/>
  <c r="H194" i="87"/>
  <c r="I157" i="87"/>
  <c r="I156" i="87"/>
  <c r="I152" i="87"/>
  <c r="I182" i="87"/>
  <c r="H190" i="87"/>
  <c r="H181" i="87"/>
  <c r="H159" i="87"/>
  <c r="I147" i="87"/>
  <c r="I174" i="87"/>
  <c r="X23" i="54"/>
  <c r="X43" i="54"/>
  <c r="AA43" i="54" s="1"/>
  <c r="X22" i="54"/>
  <c r="X44" i="54"/>
  <c r="AA44" i="54" s="1"/>
  <c r="Y44" i="54"/>
  <c r="E252" i="54"/>
  <c r="I177" i="87" l="1"/>
  <c r="I159" i="87"/>
  <c r="I191" i="87"/>
  <c r="F428" i="87"/>
  <c r="F427" i="87"/>
  <c r="F425" i="87"/>
  <c r="I181" i="87"/>
  <c r="H196" i="87"/>
  <c r="I196" i="87" s="1"/>
  <c r="I194" i="87"/>
  <c r="I190" i="87"/>
  <c r="F429" i="87"/>
  <c r="F424" i="87"/>
  <c r="F422" i="87"/>
  <c r="F420" i="87"/>
  <c r="F421" i="87"/>
  <c r="F426" i="87"/>
  <c r="C11" i="99"/>
  <c r="F381" i="87"/>
  <c r="F379" i="87"/>
  <c r="F376" i="87"/>
  <c r="F380" i="87"/>
  <c r="F378" i="87"/>
  <c r="F382" i="87"/>
  <c r="F374" i="87"/>
  <c r="C11" i="96"/>
  <c r="F377" i="87"/>
  <c r="F375" i="87"/>
  <c r="F383" i="87"/>
  <c r="C11" i="66"/>
  <c r="F249" i="54"/>
  <c r="D249" i="54" s="1"/>
  <c r="F248" i="54"/>
  <c r="D248" i="54" s="1"/>
  <c r="F240" i="54"/>
  <c r="F245" i="54"/>
  <c r="F241" i="54"/>
  <c r="D241" i="54" s="1"/>
  <c r="E286" i="54"/>
  <c r="F282" i="54" s="1"/>
  <c r="D282" i="54" s="1"/>
  <c r="F251" i="54"/>
  <c r="F243" i="54"/>
  <c r="D243" i="54" s="1"/>
  <c r="F242" i="54"/>
  <c r="D242" i="54" s="1"/>
  <c r="F250" i="54"/>
  <c r="F247" i="54"/>
  <c r="D247" i="54" s="1"/>
  <c r="F246" i="54"/>
  <c r="D246" i="54" s="1"/>
  <c r="F373" i="87" l="1"/>
  <c r="F384" i="87" s="1"/>
  <c r="F430" i="87"/>
  <c r="F280" i="54"/>
  <c r="D280" i="54" s="1"/>
  <c r="F276" i="54"/>
  <c r="D276" i="54" s="1"/>
  <c r="F244" i="54"/>
  <c r="D244" i="54" s="1"/>
  <c r="F284" i="54"/>
  <c r="F279" i="54"/>
  <c r="D279" i="54" s="1"/>
  <c r="F278" i="54"/>
  <c r="F274" i="54"/>
  <c r="D274" i="54" s="1"/>
  <c r="F281" i="54"/>
  <c r="D281" i="54" s="1"/>
  <c r="F283" i="54"/>
  <c r="D283" i="54" s="1"/>
  <c r="F273" i="54"/>
  <c r="F275" i="54"/>
  <c r="D275" i="54" s="1"/>
  <c r="F285" i="54"/>
  <c r="D285" i="54" s="1"/>
  <c r="K13" i="57"/>
  <c r="K12" i="57"/>
  <c r="K11" i="57"/>
  <c r="K10" i="57"/>
  <c r="J9" i="57"/>
  <c r="I9" i="57"/>
  <c r="H9" i="57"/>
  <c r="F9" i="57"/>
  <c r="F252" i="54" l="1"/>
  <c r="F277" i="54"/>
  <c r="D277" i="54" s="1"/>
  <c r="K9" i="57"/>
  <c r="V81" i="54"/>
  <c r="D125" i="54" s="1"/>
  <c r="F125" i="54" s="1"/>
  <c r="U81" i="54"/>
  <c r="D124" i="54" s="1"/>
  <c r="F124" i="54" s="1"/>
  <c r="T81" i="54"/>
  <c r="D123" i="54" s="1"/>
  <c r="F123" i="54" s="1"/>
  <c r="S81" i="54"/>
  <c r="R81" i="54"/>
  <c r="D121" i="54" s="1"/>
  <c r="F121" i="54" s="1"/>
  <c r="Q81" i="54"/>
  <c r="D120" i="54" s="1"/>
  <c r="F120" i="54" s="1"/>
  <c r="P81" i="54"/>
  <c r="D119" i="54" s="1"/>
  <c r="F119" i="54" s="1"/>
  <c r="O81" i="54"/>
  <c r="D118" i="54" s="1"/>
  <c r="F118" i="54" s="1"/>
  <c r="N81" i="54"/>
  <c r="M81" i="54"/>
  <c r="D116" i="54" s="1"/>
  <c r="F116" i="54" s="1"/>
  <c r="L81" i="54"/>
  <c r="D115" i="54" s="1"/>
  <c r="F115" i="54" s="1"/>
  <c r="K81" i="54"/>
  <c r="D114" i="54" s="1"/>
  <c r="F114" i="54" s="1"/>
  <c r="J81" i="54"/>
  <c r="D113" i="54" s="1"/>
  <c r="F113" i="54" s="1"/>
  <c r="I81" i="54"/>
  <c r="H81" i="54"/>
  <c r="D111" i="54" s="1"/>
  <c r="F111" i="54" s="1"/>
  <c r="G81" i="54"/>
  <c r="F81" i="54"/>
  <c r="D109" i="54" s="1"/>
  <c r="F109" i="54" s="1"/>
  <c r="E81" i="54"/>
  <c r="D108" i="54" s="1"/>
  <c r="F108" i="54" s="1"/>
  <c r="D81" i="54"/>
  <c r="D107" i="54" s="1"/>
  <c r="F107" i="54" s="1"/>
  <c r="Y80" i="54"/>
  <c r="X80" i="54"/>
  <c r="W80" i="54"/>
  <c r="Y79" i="54"/>
  <c r="X79" i="54"/>
  <c r="W79" i="54"/>
  <c r="Y78" i="54"/>
  <c r="X78" i="54"/>
  <c r="W78" i="54"/>
  <c r="Y77" i="54"/>
  <c r="X77" i="54"/>
  <c r="W77" i="54"/>
  <c r="Y76" i="54"/>
  <c r="X76" i="54"/>
  <c r="W76" i="54"/>
  <c r="Y75" i="54"/>
  <c r="X75" i="54"/>
  <c r="Y74" i="54"/>
  <c r="X74" i="54"/>
  <c r="W74" i="54"/>
  <c r="Y72" i="54"/>
  <c r="X72" i="54"/>
  <c r="W72" i="54"/>
  <c r="Y71" i="54"/>
  <c r="X71" i="54"/>
  <c r="W71" i="54"/>
  <c r="Y70" i="54"/>
  <c r="X70" i="54"/>
  <c r="W70" i="54"/>
  <c r="Y69" i="54"/>
  <c r="X69" i="54"/>
  <c r="W69" i="54"/>
  <c r="Y68" i="54"/>
  <c r="X68" i="54"/>
  <c r="W68" i="54"/>
  <c r="Y67" i="54"/>
  <c r="X67" i="54"/>
  <c r="W67" i="54"/>
  <c r="V63" i="54"/>
  <c r="U63" i="54"/>
  <c r="T63" i="54"/>
  <c r="S63" i="54"/>
  <c r="G178" i="87" s="1"/>
  <c r="R63" i="54"/>
  <c r="Q63" i="54"/>
  <c r="P63" i="54"/>
  <c r="O63" i="54"/>
  <c r="N63" i="54"/>
  <c r="G167" i="87" s="1"/>
  <c r="M63" i="54"/>
  <c r="L63" i="54"/>
  <c r="K63" i="54"/>
  <c r="J63" i="54"/>
  <c r="I63" i="54"/>
  <c r="G160" i="87" s="1"/>
  <c r="H63" i="54"/>
  <c r="G63" i="54"/>
  <c r="G144" i="87" s="1"/>
  <c r="F63" i="54"/>
  <c r="E63" i="54"/>
  <c r="D63" i="54"/>
  <c r="Y62" i="54"/>
  <c r="X62" i="54"/>
  <c r="W62" i="54"/>
  <c r="Y61" i="54"/>
  <c r="X61" i="54"/>
  <c r="W61" i="54"/>
  <c r="Y60" i="54"/>
  <c r="X60" i="54"/>
  <c r="W60" i="54"/>
  <c r="Y59" i="54"/>
  <c r="X59" i="54"/>
  <c r="W59" i="54"/>
  <c r="Y58" i="54"/>
  <c r="X58" i="54"/>
  <c r="W58" i="54"/>
  <c r="Y57" i="54"/>
  <c r="X57" i="54"/>
  <c r="W57" i="54"/>
  <c r="Y56" i="54"/>
  <c r="X56" i="54"/>
  <c r="W56" i="54"/>
  <c r="Y55" i="54"/>
  <c r="AB73" i="54" s="1"/>
  <c r="X55" i="54"/>
  <c r="W55" i="54"/>
  <c r="Z73" i="54" s="1"/>
  <c r="Y54" i="54"/>
  <c r="X54" i="54"/>
  <c r="W54" i="54"/>
  <c r="Y53" i="54"/>
  <c r="X53" i="54"/>
  <c r="W53" i="54"/>
  <c r="Y52" i="54"/>
  <c r="X52" i="54"/>
  <c r="W52" i="54"/>
  <c r="Y51" i="54"/>
  <c r="X51" i="54"/>
  <c r="W51" i="54"/>
  <c r="Y50" i="54"/>
  <c r="X50" i="54"/>
  <c r="W50" i="54"/>
  <c r="Y49" i="54"/>
  <c r="X49" i="54"/>
  <c r="W49" i="54"/>
  <c r="W44" i="54"/>
  <c r="Z44" i="54" s="1"/>
  <c r="W43" i="54"/>
  <c r="Z43" i="54" s="1"/>
  <c r="V42" i="54"/>
  <c r="V45" i="54" s="1"/>
  <c r="V46" i="54" s="1"/>
  <c r="U42" i="54"/>
  <c r="T42" i="54"/>
  <c r="S42" i="54"/>
  <c r="R42" i="54"/>
  <c r="R45" i="54" s="1"/>
  <c r="R46" i="54" s="1"/>
  <c r="Q42" i="54"/>
  <c r="P42" i="54"/>
  <c r="P45" i="54" s="1"/>
  <c r="P46" i="54" s="1"/>
  <c r="O42" i="54"/>
  <c r="O45" i="54" s="1"/>
  <c r="O46" i="54" s="1"/>
  <c r="N42" i="54"/>
  <c r="M42" i="54"/>
  <c r="M45" i="54" s="1"/>
  <c r="M46" i="54" s="1"/>
  <c r="L42" i="54"/>
  <c r="L45" i="54" s="1"/>
  <c r="L46" i="54" s="1"/>
  <c r="K42" i="54"/>
  <c r="J42" i="54"/>
  <c r="I42" i="54"/>
  <c r="I45" i="54" s="1"/>
  <c r="H42" i="54"/>
  <c r="H45" i="54" s="1"/>
  <c r="H46" i="54" s="1"/>
  <c r="G42" i="54"/>
  <c r="F42" i="54"/>
  <c r="E42" i="54"/>
  <c r="D42" i="54"/>
  <c r="Y41" i="54"/>
  <c r="X41" i="54"/>
  <c r="AA41" i="54" s="1"/>
  <c r="W41" i="54"/>
  <c r="Z41" i="54" s="1"/>
  <c r="Y40" i="54"/>
  <c r="X40" i="54"/>
  <c r="AA40" i="54" s="1"/>
  <c r="W40" i="54"/>
  <c r="Z40" i="54" s="1"/>
  <c r="Y39" i="54"/>
  <c r="X39" i="54"/>
  <c r="AA39" i="54" s="1"/>
  <c r="W39" i="54"/>
  <c r="Z39" i="54" s="1"/>
  <c r="Y38" i="54"/>
  <c r="X38" i="54"/>
  <c r="AA38" i="54" s="1"/>
  <c r="W38" i="54"/>
  <c r="Z38" i="54" s="1"/>
  <c r="Y37" i="54"/>
  <c r="X37" i="54"/>
  <c r="AA37" i="54" s="1"/>
  <c r="W37" i="54"/>
  <c r="Z37" i="54" s="1"/>
  <c r="Y36" i="54"/>
  <c r="X36" i="54"/>
  <c r="AA36" i="54" s="1"/>
  <c r="W36" i="54"/>
  <c r="Z36" i="54" s="1"/>
  <c r="Y35" i="54"/>
  <c r="X35" i="54"/>
  <c r="AA35" i="54" s="1"/>
  <c r="W35" i="54"/>
  <c r="Z35" i="54" s="1"/>
  <c r="Y34" i="54"/>
  <c r="X34" i="54"/>
  <c r="W34" i="54"/>
  <c r="Z34" i="54" s="1"/>
  <c r="Y33" i="54"/>
  <c r="X33" i="54"/>
  <c r="AA33" i="54" s="1"/>
  <c r="W33" i="54"/>
  <c r="Z33" i="54" s="1"/>
  <c r="Y32" i="54"/>
  <c r="X32" i="54"/>
  <c r="AA32" i="54" s="1"/>
  <c r="W32" i="54"/>
  <c r="Z32" i="54" s="1"/>
  <c r="Y31" i="54"/>
  <c r="X31" i="54"/>
  <c r="AA31" i="54" s="1"/>
  <c r="W31" i="54"/>
  <c r="Z31" i="54" s="1"/>
  <c r="Y30" i="54"/>
  <c r="X30" i="54"/>
  <c r="AA30" i="54" s="1"/>
  <c r="W30" i="54"/>
  <c r="Z30" i="54" s="1"/>
  <c r="Y29" i="54"/>
  <c r="X29" i="54"/>
  <c r="AA29" i="54" s="1"/>
  <c r="W29" i="54"/>
  <c r="Z29" i="54" s="1"/>
  <c r="Y28" i="54"/>
  <c r="X28" i="54"/>
  <c r="W28" i="54"/>
  <c r="Z28" i="54" s="1"/>
  <c r="W23" i="54"/>
  <c r="W22" i="54"/>
  <c r="V21" i="54"/>
  <c r="V24" i="54" s="1"/>
  <c r="U21" i="54"/>
  <c r="U24" i="54" s="1"/>
  <c r="T21" i="54"/>
  <c r="T24" i="54" s="1"/>
  <c r="S21" i="54"/>
  <c r="S24" i="54" s="1"/>
  <c r="G59" i="87" s="1"/>
  <c r="R21" i="54"/>
  <c r="Q21" i="54"/>
  <c r="Q24" i="54" s="1"/>
  <c r="P21" i="54"/>
  <c r="P24" i="54" s="1"/>
  <c r="O21" i="54"/>
  <c r="O24" i="54" s="1"/>
  <c r="N21" i="54"/>
  <c r="N24" i="54" s="1"/>
  <c r="G47" i="87" s="1"/>
  <c r="M21" i="54"/>
  <c r="M24" i="54" s="1"/>
  <c r="L21" i="54"/>
  <c r="L24" i="54" s="1"/>
  <c r="K21" i="54"/>
  <c r="K24" i="54" s="1"/>
  <c r="J21" i="54"/>
  <c r="I21" i="54"/>
  <c r="I24" i="54" s="1"/>
  <c r="G39" i="87" s="1"/>
  <c r="H21" i="54"/>
  <c r="H24" i="54" s="1"/>
  <c r="G21" i="54"/>
  <c r="G24" i="54" s="1"/>
  <c r="G22" i="87" s="1"/>
  <c r="F21" i="54"/>
  <c r="F24" i="54" s="1"/>
  <c r="E21" i="54"/>
  <c r="E24" i="54" s="1"/>
  <c r="D21" i="54"/>
  <c r="D24" i="54" s="1"/>
  <c r="Y20" i="54"/>
  <c r="X20" i="54"/>
  <c r="W20" i="54"/>
  <c r="Y19" i="54"/>
  <c r="X19" i="54"/>
  <c r="W19" i="54"/>
  <c r="Y18" i="54"/>
  <c r="X18" i="54"/>
  <c r="W18" i="54"/>
  <c r="Y17" i="54"/>
  <c r="X17" i="54"/>
  <c r="W17" i="54"/>
  <c r="Y16" i="54"/>
  <c r="X16" i="54"/>
  <c r="W16" i="54"/>
  <c r="Y15" i="54"/>
  <c r="X15" i="54"/>
  <c r="W15" i="54"/>
  <c r="Y14" i="54"/>
  <c r="X14" i="54"/>
  <c r="W14" i="54"/>
  <c r="Y13" i="54"/>
  <c r="X13" i="54"/>
  <c r="W13" i="54"/>
  <c r="Y12" i="54"/>
  <c r="X12" i="54"/>
  <c r="W12" i="54"/>
  <c r="Y11" i="54"/>
  <c r="X11" i="54"/>
  <c r="W11" i="54"/>
  <c r="Y10" i="54"/>
  <c r="X10" i="54"/>
  <c r="W10" i="54"/>
  <c r="Y9" i="54"/>
  <c r="X9" i="54"/>
  <c r="W9" i="54"/>
  <c r="Y8" i="54"/>
  <c r="X8" i="54"/>
  <c r="W8" i="54"/>
  <c r="Y7" i="54"/>
  <c r="X7" i="54"/>
  <c r="W7" i="54"/>
  <c r="X46" i="54" l="1"/>
  <c r="AA28" i="54"/>
  <c r="H39" i="87"/>
  <c r="I46" i="54"/>
  <c r="Y64" i="54"/>
  <c r="Z78" i="54"/>
  <c r="W63" i="54"/>
  <c r="AB72" i="54"/>
  <c r="AB77" i="54"/>
  <c r="Z79" i="54"/>
  <c r="AB71" i="54"/>
  <c r="Z74" i="54"/>
  <c r="AA79" i="54"/>
  <c r="AB80" i="54"/>
  <c r="X83" i="54"/>
  <c r="AA67" i="54"/>
  <c r="Z70" i="54"/>
  <c r="Z75" i="54"/>
  <c r="AA80" i="54"/>
  <c r="Z69" i="54"/>
  <c r="AA75" i="54"/>
  <c r="AA74" i="54"/>
  <c r="AA76" i="54"/>
  <c r="Y83" i="54"/>
  <c r="AB67" i="54"/>
  <c r="AA70" i="54"/>
  <c r="W64" i="54"/>
  <c r="Z68" i="54"/>
  <c r="AA69" i="54"/>
  <c r="AB70" i="54"/>
  <c r="Z72" i="54"/>
  <c r="AB75" i="54"/>
  <c r="Z77" i="54"/>
  <c r="AA78" i="54"/>
  <c r="AB79" i="54"/>
  <c r="X64" i="54"/>
  <c r="Z67" i="54"/>
  <c r="W83" i="54"/>
  <c r="AA68" i="54"/>
  <c r="Z71" i="54"/>
  <c r="AA72" i="54"/>
  <c r="AB74" i="54"/>
  <c r="Z76" i="54"/>
  <c r="AA77" i="54"/>
  <c r="AB78" i="54"/>
  <c r="Z80" i="54"/>
  <c r="D117" i="54"/>
  <c r="F117" i="54" s="1"/>
  <c r="H167" i="87"/>
  <c r="D110" i="54"/>
  <c r="F110" i="54" s="1"/>
  <c r="H144" i="87"/>
  <c r="D122" i="54"/>
  <c r="F122" i="54" s="1"/>
  <c r="H178" i="87"/>
  <c r="D112" i="54"/>
  <c r="F112" i="54" s="1"/>
  <c r="H160" i="87"/>
  <c r="E89" i="54"/>
  <c r="D89" i="54"/>
  <c r="D93" i="54"/>
  <c r="E93" i="54"/>
  <c r="E97" i="54"/>
  <c r="D97" i="54"/>
  <c r="E90" i="54"/>
  <c r="D90" i="54"/>
  <c r="E94" i="54"/>
  <c r="D94" i="54"/>
  <c r="D96" i="54"/>
  <c r="E96" i="54"/>
  <c r="D99" i="54"/>
  <c r="D103" i="54"/>
  <c r="E103" i="54"/>
  <c r="G82" i="54"/>
  <c r="K82" i="54"/>
  <c r="O82" i="54"/>
  <c r="S82" i="54"/>
  <c r="F82" i="54"/>
  <c r="J82" i="54"/>
  <c r="N82" i="54"/>
  <c r="R82" i="54"/>
  <c r="V82" i="54"/>
  <c r="D82" i="54"/>
  <c r="H82" i="54"/>
  <c r="L82" i="54"/>
  <c r="P82" i="54"/>
  <c r="T82" i="54"/>
  <c r="E82" i="54"/>
  <c r="I82" i="54"/>
  <c r="M82" i="54"/>
  <c r="Q82" i="54"/>
  <c r="U82" i="54"/>
  <c r="Y24" i="54"/>
  <c r="F286" i="54"/>
  <c r="X63" i="54"/>
  <c r="Y81" i="54"/>
  <c r="AF74" i="54" s="1"/>
  <c r="Y63" i="54"/>
  <c r="X26" i="54"/>
  <c r="W21" i="54"/>
  <c r="W24" i="54" s="1"/>
  <c r="X25" i="54"/>
  <c r="W26" i="54"/>
  <c r="R24" i="54"/>
  <c r="Q45" i="54"/>
  <c r="Q46" i="54" s="1"/>
  <c r="W42" i="54"/>
  <c r="X81" i="54"/>
  <c r="AE75" i="54" s="1"/>
  <c r="X21" i="54"/>
  <c r="Y21" i="54"/>
  <c r="J24" i="54"/>
  <c r="X42" i="54"/>
  <c r="AA42" i="54" s="1"/>
  <c r="D45" i="54"/>
  <c r="D46" i="54" s="1"/>
  <c r="T45" i="54"/>
  <c r="T46" i="54" s="1"/>
  <c r="W81" i="54"/>
  <c r="AD79" i="54" s="1"/>
  <c r="Y42" i="54"/>
  <c r="E45" i="54"/>
  <c r="E46" i="54" s="1"/>
  <c r="K45" i="54"/>
  <c r="K46" i="54" s="1"/>
  <c r="U45" i="54"/>
  <c r="U46" i="54" s="1"/>
  <c r="S45" i="54"/>
  <c r="G45" i="54"/>
  <c r="F45" i="54"/>
  <c r="F46" i="54" s="1"/>
  <c r="J45" i="54"/>
  <c r="J46" i="54" s="1"/>
  <c r="N45" i="54"/>
  <c r="AE80" i="54" l="1"/>
  <c r="AE74" i="54"/>
  <c r="H22" i="87"/>
  <c r="G46" i="54"/>
  <c r="H47" i="87"/>
  <c r="N46" i="54"/>
  <c r="H59" i="87"/>
  <c r="S46" i="54"/>
  <c r="W45" i="54"/>
  <c r="Z42" i="54"/>
  <c r="AB83" i="54"/>
  <c r="AD71" i="54"/>
  <c r="AD77" i="54"/>
  <c r="AE76" i="54"/>
  <c r="AE79" i="54"/>
  <c r="AE77" i="54"/>
  <c r="AE68" i="54"/>
  <c r="AE70" i="54"/>
  <c r="AD80" i="54"/>
  <c r="AD72" i="54"/>
  <c r="AD69" i="54"/>
  <c r="AD75" i="54"/>
  <c r="AF70" i="54"/>
  <c r="AE71" i="54"/>
  <c r="AD70" i="54"/>
  <c r="AB81" i="54"/>
  <c r="AF73" i="54"/>
  <c r="AF78" i="54"/>
  <c r="AF75" i="54"/>
  <c r="AA83" i="54"/>
  <c r="AF72" i="54"/>
  <c r="AA81" i="54"/>
  <c r="AE73" i="54"/>
  <c r="AE69" i="54"/>
  <c r="AF76" i="54"/>
  <c r="Z81" i="54"/>
  <c r="W82" i="54"/>
  <c r="AD73" i="54"/>
  <c r="AD76" i="54"/>
  <c r="AE72" i="54"/>
  <c r="AF69" i="54"/>
  <c r="AD67" i="54"/>
  <c r="AF79" i="54"/>
  <c r="AD68" i="54"/>
  <c r="AF67" i="54"/>
  <c r="AE67" i="54"/>
  <c r="AF80" i="54"/>
  <c r="AD74" i="54"/>
  <c r="AF77" i="54"/>
  <c r="AF68" i="54"/>
  <c r="F89" i="54"/>
  <c r="F90" i="54"/>
  <c r="F93" i="54"/>
  <c r="D91" i="54"/>
  <c r="E91" i="54"/>
  <c r="D87" i="54"/>
  <c r="E87" i="54"/>
  <c r="E102" i="54"/>
  <c r="D102" i="54"/>
  <c r="F96" i="54"/>
  <c r="E85" i="54"/>
  <c r="D85" i="54"/>
  <c r="E98" i="54"/>
  <c r="D98" i="54"/>
  <c r="D88" i="54"/>
  <c r="E88" i="54"/>
  <c r="D92" i="54"/>
  <c r="E92" i="54"/>
  <c r="D95" i="54"/>
  <c r="E95" i="54"/>
  <c r="D100" i="54"/>
  <c r="E100" i="54"/>
  <c r="E86" i="54"/>
  <c r="D86" i="54"/>
  <c r="E99" i="54"/>
  <c r="F99" i="54" s="1"/>
  <c r="F94" i="54"/>
  <c r="E101" i="54"/>
  <c r="D101" i="54"/>
  <c r="F103" i="54"/>
  <c r="F97" i="54"/>
  <c r="Y82" i="54"/>
  <c r="X82" i="54"/>
  <c r="X45" i="54"/>
  <c r="X24" i="54"/>
  <c r="G337" i="54" s="1"/>
  <c r="Y45" i="54"/>
  <c r="AS21" i="54"/>
  <c r="Z45" i="54" l="1"/>
  <c r="H337" i="54"/>
  <c r="AA45" i="54"/>
  <c r="AE83" i="54"/>
  <c r="AE78" i="54"/>
  <c r="AE81" i="54" s="1"/>
  <c r="AD78" i="54"/>
  <c r="AD81" i="54" s="1"/>
  <c r="AD83" i="54"/>
  <c r="AF71" i="54"/>
  <c r="AF81" i="54" s="1"/>
  <c r="F101" i="54"/>
  <c r="F98" i="54"/>
  <c r="F88" i="54"/>
  <c r="F92" i="54"/>
  <c r="F91" i="54"/>
  <c r="F87" i="54"/>
  <c r="F95" i="54"/>
  <c r="F86" i="54"/>
  <c r="F100" i="54"/>
  <c r="F85" i="54"/>
  <c r="F102" i="54"/>
  <c r="X25" i="107"/>
  <c r="X69" i="107" s="1"/>
  <c r="AS22" i="10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Sevilla Penas, Marta</author>
  </authors>
  <commentList>
    <comment ref="H10" authorId="0" shapeId="0" xr:uid="{2814D9B6-2A5C-4A94-A2DB-7EC053D8DB81}">
      <text>
        <r>
          <rPr>
            <b/>
            <sz val="9"/>
            <color indexed="81"/>
            <rFont val="Tahoma"/>
            <family val="2"/>
          </rPr>
          <t>Sevilla Penas, Marta:</t>
        </r>
        <r>
          <rPr>
            <sz val="9"/>
            <color indexed="81"/>
            <rFont val="Tahoma"/>
            <family val="2"/>
          </rPr>
          <t xml:space="preserve">
Incluye 5,351 km de resto de empresas</t>
        </r>
      </text>
    </comment>
    <comment ref="I10" authorId="0" shapeId="0" xr:uid="{05BF7D80-8325-49D4-9029-F733306DB3C1}">
      <text>
        <r>
          <rPr>
            <b/>
            <sz val="9"/>
            <color indexed="81"/>
            <rFont val="Tahoma"/>
            <family val="2"/>
          </rPr>
          <t>Sevilla Penas, Marta:</t>
        </r>
        <r>
          <rPr>
            <sz val="9"/>
            <color indexed="81"/>
            <rFont val="Tahoma"/>
            <family val="2"/>
          </rPr>
          <t xml:space="preserve">
Incluye 28,115 km de resto de empresas</t>
        </r>
      </text>
    </comment>
    <comment ref="H12" authorId="0" shapeId="0" xr:uid="{19BF9AFB-E9BB-4145-8DD2-275BF3F06D06}">
      <text>
        <r>
          <rPr>
            <b/>
            <sz val="9"/>
            <color indexed="81"/>
            <rFont val="Tahoma"/>
            <family val="2"/>
          </rPr>
          <t>Sevilla Penas, Marta:</t>
        </r>
        <r>
          <rPr>
            <sz val="9"/>
            <color indexed="81"/>
            <rFont val="Tahoma"/>
            <family val="2"/>
          </rPr>
          <t xml:space="preserve">
Incluye 48,028 km de resto de empresas</t>
        </r>
      </text>
    </comment>
  </commentList>
</comments>
</file>

<file path=xl/sharedStrings.xml><?xml version="1.0" encoding="utf-8"?>
<sst xmlns="http://schemas.openxmlformats.org/spreadsheetml/2006/main" count="2895" uniqueCount="431">
  <si>
    <t>-</t>
  </si>
  <si>
    <t>GWh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</si>
  <si>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</si>
  <si>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</si>
  <si>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</si>
  <si>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</si>
  <si>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</si>
  <si>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</si>
  <si>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</si>
  <si>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</si>
  <si>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</si>
  <si>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</si>
  <si>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</si>
  <si>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</si>
  <si>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%</t>
  </si>
  <si>
    <t>Laboralidad</t>
  </si>
  <si>
    <t>Temperatura</t>
  </si>
  <si>
    <t>E</t>
  </si>
  <si>
    <t>F</t>
  </si>
  <si>
    <t>M</t>
  </si>
  <si>
    <t>A</t>
  </si>
  <si>
    <t>J</t>
  </si>
  <si>
    <t>S</t>
  </si>
  <si>
    <t>O</t>
  </si>
  <si>
    <t>N</t>
  </si>
  <si>
    <t>D</t>
  </si>
  <si>
    <t>Hidráulica</t>
  </si>
  <si>
    <t>Nuclear</t>
  </si>
  <si>
    <t>Carbón</t>
  </si>
  <si>
    <t>TOTAL</t>
  </si>
  <si>
    <t>Capacidad</t>
  </si>
  <si>
    <t>MW</t>
  </si>
  <si>
    <t>Total</t>
  </si>
  <si>
    <t>Circuito 400 kV (km)</t>
  </si>
  <si>
    <t>Otras empresas</t>
  </si>
  <si>
    <t xml:space="preserve"> </t>
  </si>
  <si>
    <t>Islas Canarias</t>
  </si>
  <si>
    <t>Baleares</t>
  </si>
  <si>
    <t>Canarias</t>
  </si>
  <si>
    <t>Melilla</t>
  </si>
  <si>
    <t>Demanda (b.c.)</t>
  </si>
  <si>
    <t>Total nacional</t>
  </si>
  <si>
    <t>Ceuta</t>
  </si>
  <si>
    <t>Red Eléctrica</t>
  </si>
  <si>
    <t>Ciclo combinado</t>
  </si>
  <si>
    <t>Fuel / gas</t>
  </si>
  <si>
    <t>Generación auxiliar</t>
  </si>
  <si>
    <t>Sistema peninsular</t>
  </si>
  <si>
    <t>Sin corregir</t>
  </si>
  <si>
    <t>Turbina de gas</t>
  </si>
  <si>
    <t>Eólica</t>
  </si>
  <si>
    <t>Solar fotovoltaica</t>
  </si>
  <si>
    <t>Turbina de vapor</t>
  </si>
  <si>
    <t>Mensual (%)</t>
  </si>
  <si>
    <t>Circuito ≤ 220 kV (km)</t>
  </si>
  <si>
    <t xml:space="preserve"> ≤ 220 kV</t>
  </si>
  <si>
    <t>Península</t>
  </si>
  <si>
    <t>400 kV</t>
  </si>
  <si>
    <t>Total líneas (km)</t>
  </si>
  <si>
    <t>Líneas aéreas (km)</t>
  </si>
  <si>
    <t>Cable submarino (km)</t>
  </si>
  <si>
    <t>Cable subterráneo (km)</t>
  </si>
  <si>
    <t>Transformación (MVA)</t>
  </si>
  <si>
    <t>Enlace Península-Baleares</t>
  </si>
  <si>
    <t>Demanda horaria (MWh)</t>
  </si>
  <si>
    <t>Cataluña</t>
  </si>
  <si>
    <t>Solar térmica</t>
  </si>
  <si>
    <t>Turbinación bombeo</t>
  </si>
  <si>
    <t>Hidroeólica</t>
  </si>
  <si>
    <t>Índice</t>
  </si>
  <si>
    <t>País Vasco</t>
  </si>
  <si>
    <t>Aragón</t>
  </si>
  <si>
    <t>Generación</t>
  </si>
  <si>
    <t>Cogeneración</t>
  </si>
  <si>
    <t>Asturias</t>
  </si>
  <si>
    <t>Otras renovables</t>
  </si>
  <si>
    <t>Demanda corregida</t>
  </si>
  <si>
    <t>Corregida</t>
  </si>
  <si>
    <t>Saldo intercambios internacionales</t>
  </si>
  <si>
    <t>Instalaciones de la red de transporte de energía eléctrica en España</t>
  </si>
  <si>
    <t>Castilla y León</t>
  </si>
  <si>
    <t>C. Valenciana</t>
  </si>
  <si>
    <t>Madrid</t>
  </si>
  <si>
    <t>Castilla-La Mancha</t>
  </si>
  <si>
    <t>Evolución de la demanda eléctrica peninsular</t>
  </si>
  <si>
    <t>Energía producible hidráulica peninsular</t>
  </si>
  <si>
    <t>El Sistema Eléctrico Español</t>
  </si>
  <si>
    <t>Andalucía</t>
  </si>
  <si>
    <t>Cantabria</t>
  </si>
  <si>
    <t>(GWh)</t>
  </si>
  <si>
    <t>Residuos no renovables</t>
  </si>
  <si>
    <t>Residuos renovables</t>
  </si>
  <si>
    <t>Extremadura</t>
  </si>
  <si>
    <t>Galicia</t>
  </si>
  <si>
    <t>La Rioja</t>
  </si>
  <si>
    <t>Murcia</t>
  </si>
  <si>
    <t>Navarra</t>
  </si>
  <si>
    <t>(MW)</t>
  </si>
  <si>
    <t>Fuel/gas</t>
  </si>
  <si>
    <t>Peninsular</t>
  </si>
  <si>
    <t>No peninsular</t>
  </si>
  <si>
    <t>Consumos bombeo </t>
  </si>
  <si>
    <t>Saldo Intercambio </t>
  </si>
  <si>
    <t>Nuclear </t>
  </si>
  <si>
    <t>Carbón </t>
  </si>
  <si>
    <t>Fuel/gas </t>
  </si>
  <si>
    <t>Ciclo combinado </t>
  </si>
  <si>
    <t xml:space="preserve">• </t>
  </si>
  <si>
    <t>Datos provisionales pendientes de auditoría en curso.</t>
  </si>
  <si>
    <t>Evolución de la red de transporte de energía eléctrica en España</t>
  </si>
  <si>
    <t>(km de circuito)</t>
  </si>
  <si>
    <t>Balance eléctrico, potencia instalada y red de transporte</t>
  </si>
  <si>
    <t>Demanda b.c.</t>
  </si>
  <si>
    <r>
      <rPr>
        <b/>
        <sz val="8"/>
        <color theme="0"/>
        <rFont val="Symbol"/>
        <family val="1"/>
        <charset val="2"/>
      </rPr>
      <t>D</t>
    </r>
    <r>
      <rPr>
        <b/>
        <sz val="8"/>
        <color theme="0"/>
        <rFont val="Arial"/>
        <family val="2"/>
      </rPr>
      <t xml:space="preserve"> Anual (%)</t>
    </r>
  </si>
  <si>
    <t>Componentes (%)</t>
  </si>
  <si>
    <t>(%)</t>
  </si>
  <si>
    <t>Balance de energía eléctrica nacional por CC.AA. 2018 (GWh)</t>
  </si>
  <si>
    <t>Desglose de potencia instalada a 31.12.2018. Sistema eléctrico nacional por CC.AA. (MW)</t>
  </si>
  <si>
    <t>Total Kilómetros de circuito</t>
  </si>
  <si>
    <t>Evolución de la red de transporte en España (km de circuito)</t>
  </si>
  <si>
    <t>Mensual</t>
  </si>
  <si>
    <t>Acumulado</t>
  </si>
  <si>
    <t>Evolución mensual de la demanda eléctrica peninsular</t>
  </si>
  <si>
    <t>Variación anual de la demanda eléctrica peninsular. Año móvil  (%)</t>
  </si>
  <si>
    <t>Variación de la demanda</t>
  </si>
  <si>
    <t>Máximos anuales de demanda peninsular</t>
  </si>
  <si>
    <t>Demanda diaria (GWh)</t>
  </si>
  <si>
    <t>Máximos anuales de demanda peninsular en invierno</t>
  </si>
  <si>
    <t>Máximos anuales de demanda peninsular en verano</t>
  </si>
  <si>
    <t>Bruto</t>
  </si>
  <si>
    <t>Corregido</t>
  </si>
  <si>
    <t>General</t>
  </si>
  <si>
    <t>Industria</t>
  </si>
  <si>
    <t>Otros</t>
  </si>
  <si>
    <t>Variación mensual del IRE corregido. Año móvil (%)</t>
  </si>
  <si>
    <t>Servicios</t>
  </si>
  <si>
    <t>7 de julio</t>
  </si>
  <si>
    <t>6 de septiembre</t>
  </si>
  <si>
    <t>13 de julio</t>
  </si>
  <si>
    <t>8 de febrero</t>
  </si>
  <si>
    <t>3 de agosto</t>
  </si>
  <si>
    <t>6 de febrero</t>
  </si>
  <si>
    <t>18 de febrero</t>
  </si>
  <si>
    <t>19 de enero</t>
  </si>
  <si>
    <r>
      <t xml:space="preserve">Variación mensual del IRE corregido
</t>
    </r>
    <r>
      <rPr>
        <sz val="8"/>
        <color indexed="8"/>
        <rFont val="Arial"/>
        <family val="2"/>
      </rPr>
      <t>Año móvil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</si>
  <si>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</si>
  <si>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t>Turbinación bombeo (1)</t>
  </si>
  <si>
    <t>Saldo importador intercambios internacionales</t>
  </si>
  <si>
    <t>Cobertura de la demanda anual de energía eléctrica peninsular 2018</t>
  </si>
  <si>
    <t>Consumo en bombeo</t>
  </si>
  <si>
    <t xml:space="preserve">Evolución de la generación eléctrica peninsular renovable y no renovable 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</si>
  <si>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</si>
  <si>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</si>
  <si>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Evolución de la generación eléctrica peninsular renovable y no renovable (%)</t>
  </si>
  <si>
    <t>Generación renovable</t>
  </si>
  <si>
    <t>Generación no renovable</t>
  </si>
  <si>
    <t>Generación total</t>
  </si>
  <si>
    <t>Balance de energía eléctrica sistema peninsular (GWh)</t>
  </si>
  <si>
    <t>Consumos en bombeo</t>
  </si>
  <si>
    <r>
      <rPr>
        <vertAlign val="superscript"/>
        <sz val="8"/>
        <color indexed="8"/>
        <rFont val="Arial"/>
        <family val="2"/>
      </rPr>
      <t>(1)</t>
    </r>
    <r>
      <rPr>
        <sz val="8"/>
        <color indexed="8"/>
        <rFont val="Arial"/>
        <family val="2"/>
      </rPr>
      <t xml:space="preserve"> Turbinación de bombeo puro + estimación de turbinación de bombeo mixto.</t>
    </r>
  </si>
  <si>
    <t>Evolución de la generación eléctrica peninsular renovable</t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</si>
  <si>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(1)</t>
    </r>
  </si>
  <si>
    <t>Evolución de la generación eléctrica peninsular no renovable</t>
  </si>
  <si>
    <t>Probabilidad de ser superada (%)</t>
  </si>
  <si>
    <t>Producible</t>
  </si>
  <si>
    <t xml:space="preserve">medio  </t>
  </si>
  <si>
    <t>histórico</t>
  </si>
  <si>
    <t>% Llenado</t>
  </si>
  <si>
    <r>
      <t>Evolución de las emisiones de CO</t>
    </r>
    <r>
      <rPr>
        <b/>
        <vertAlign val="sub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 xml:space="preserve"> asociadas a la generación eléctrica peninsular </t>
    </r>
  </si>
  <si>
    <r>
      <t>(Mill.tCO</t>
    </r>
    <r>
      <rPr>
        <b/>
        <vertAlign val="sub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</si>
  <si>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 xml:space="preserve">Capacidad </t>
  </si>
  <si>
    <t>Estadístico</t>
  </si>
  <si>
    <t>% Reservas / Capacidad</t>
  </si>
  <si>
    <t>Reservas</t>
  </si>
  <si>
    <t xml:space="preserve">máxima </t>
  </si>
  <si>
    <t>Máximo</t>
  </si>
  <si>
    <t>Mínimo</t>
  </si>
  <si>
    <t>Medio</t>
  </si>
  <si>
    <t>2013 Diciembre</t>
  </si>
  <si>
    <t>2015 Enero</t>
  </si>
  <si>
    <t>2015 Febrero</t>
  </si>
  <si>
    <t>2015 Marzo</t>
  </si>
  <si>
    <t>2015 Abril</t>
  </si>
  <si>
    <t>2015 Mayo</t>
  </si>
  <si>
    <t>2015 Junio</t>
  </si>
  <si>
    <t>2015 Julio</t>
  </si>
  <si>
    <t>2015 Agosto</t>
  </si>
  <si>
    <t>2015 Septiembre</t>
  </si>
  <si>
    <t>2015 Octubre</t>
  </si>
  <si>
    <t>2015 Noviembre</t>
  </si>
  <si>
    <t>2015 Diciembre</t>
  </si>
  <si>
    <t>2016 Enero</t>
  </si>
  <si>
    <t>2016 Febrero</t>
  </si>
  <si>
    <t>2016 Marzo</t>
  </si>
  <si>
    <t>2016 Abril</t>
  </si>
  <si>
    <t>2016 Mayo</t>
  </si>
  <si>
    <t>2016 Junio</t>
  </si>
  <si>
    <t>2016 Julio</t>
  </si>
  <si>
    <t>2016 Agosto</t>
  </si>
  <si>
    <t>2016 Septiembre</t>
  </si>
  <si>
    <t>2016 Octubre</t>
  </si>
  <si>
    <t>2016 Noviembre</t>
  </si>
  <si>
    <t>2016 Diciembre</t>
  </si>
  <si>
    <t>2017 Enero</t>
  </si>
  <si>
    <t>2017 Febrero</t>
  </si>
  <si>
    <t>2017 Marzo</t>
  </si>
  <si>
    <t>2017 Abril</t>
  </si>
  <si>
    <t>2017 Mayo</t>
  </si>
  <si>
    <t>2017 Junio</t>
  </si>
  <si>
    <t>2017 Julio</t>
  </si>
  <si>
    <t>2017 Agosto</t>
  </si>
  <si>
    <t>2017 Septiembre</t>
  </si>
  <si>
    <t>2017 Octubre</t>
  </si>
  <si>
    <t>2017 Noviembre</t>
  </si>
  <si>
    <t>2017 Diciembre</t>
  </si>
  <si>
    <t>2018 Enero</t>
  </si>
  <si>
    <t>2018 Febrero</t>
  </si>
  <si>
    <t>2018 Marzo</t>
  </si>
  <si>
    <t>2018 Abril</t>
  </si>
  <si>
    <t>2018 Mayo</t>
  </si>
  <si>
    <t>2018 Junio</t>
  </si>
  <si>
    <t>2018 Julio</t>
  </si>
  <si>
    <t>2018 Agosto</t>
  </si>
  <si>
    <t>2018 Septiembre</t>
  </si>
  <si>
    <t>2018 Octubre</t>
  </si>
  <si>
    <t>2018 Noviembre</t>
  </si>
  <si>
    <t>2018 Diciembre</t>
  </si>
  <si>
    <t>Régimen anual</t>
  </si>
  <si>
    <t>Régimen hiperanual</t>
  </si>
  <si>
    <t>Conjunto</t>
  </si>
  <si>
    <r>
      <t>Evolución de las reservas hidroeléctricas peninsulares</t>
    </r>
    <r>
      <rPr>
        <b/>
        <sz val="8"/>
        <color indexed="8"/>
        <rFont val="Arial"/>
        <family val="2"/>
      </rPr>
      <t xml:space="preserve">
</t>
    </r>
  </si>
  <si>
    <t>Máximo y mínimo estadístico: media de los valores máximos y mínimos de los últimos 20 años.</t>
  </si>
  <si>
    <t>Evolución de la red de transporte peninsular</t>
  </si>
  <si>
    <r>
      <rPr>
        <vertAlign val="superscript"/>
        <sz val="8"/>
        <color indexed="8"/>
        <rFont val="Arial"/>
        <family val="2"/>
      </rPr>
      <t>(1)</t>
    </r>
    <r>
      <rPr>
        <sz val="8"/>
        <color indexed="8"/>
        <rFont val="Arial"/>
        <family val="2"/>
      </rPr>
      <t xml:space="preserve"> Datos provisionales pendientes de auditoría en curso.</t>
    </r>
  </si>
  <si>
    <t>Evolución de la red de transporte de energía eléctrica peninsular</t>
  </si>
  <si>
    <t>Capacidad de transformación (MVA)</t>
  </si>
  <si>
    <t>Circuito ≤ 220 Kv (km)</t>
  </si>
  <si>
    <t>Francia</t>
  </si>
  <si>
    <t>Portugal</t>
  </si>
  <si>
    <t>Andorra</t>
  </si>
  <si>
    <t>Marruecos</t>
  </si>
  <si>
    <t>Saldos de los intercambios internacionales físicos de energía eléctrica</t>
  </si>
  <si>
    <t>Saldo positivo: importador, saldo negativo; exportador</t>
  </si>
  <si>
    <t>Entrada</t>
  </si>
  <si>
    <t>Salida</t>
  </si>
  <si>
    <t>Saldo</t>
  </si>
  <si>
    <t>Adrall-Margineda</t>
  </si>
  <si>
    <t>Irún-Errondenia</t>
  </si>
  <si>
    <t>Arkale-Argia</t>
  </si>
  <si>
    <t>Hernani-Argia</t>
  </si>
  <si>
    <t>Biescas-Pragneres</t>
  </si>
  <si>
    <t>Benós-Lac D'Oo</t>
  </si>
  <si>
    <t>Santa Llogaia-Baixas</t>
  </si>
  <si>
    <t>Vic-Baixas</t>
  </si>
  <si>
    <t>Cartelle-Lindoso</t>
  </si>
  <si>
    <t>Conchas-Lindoso</t>
  </si>
  <si>
    <t>Aldeadávila-Lagoaça</t>
  </si>
  <si>
    <t>Aldeadávila-Pocinho 1</t>
  </si>
  <si>
    <t>Aldeadávila-Pocinho 2</t>
  </si>
  <si>
    <t>Saucelle-Pocinho</t>
  </si>
  <si>
    <t>Cedillo-Falagueira</t>
  </si>
  <si>
    <t>Badajoz-Alcáçovas</t>
  </si>
  <si>
    <t>Brovales-Alqueva</t>
  </si>
  <si>
    <t>Encinasola-Barrancos</t>
  </si>
  <si>
    <t>Puebla de Guzman-Tavira</t>
  </si>
  <si>
    <t>P. de la Cruz_Melloussa</t>
  </si>
  <si>
    <t>Acumulado (%)</t>
  </si>
  <si>
    <t>Islas Baleares</t>
  </si>
  <si>
    <t>Sistemas no peninsulares</t>
  </si>
  <si>
    <t>Balance de energía eléctrica sistema Islas Baleares (GWh)</t>
  </si>
  <si>
    <t>Motores diésel</t>
  </si>
  <si>
    <t>Balance de energía eléctrica sistema Islas Canarias (GWh)</t>
  </si>
  <si>
    <t>Balance de energía eléctrica sistema Ceuta (GWh)</t>
  </si>
  <si>
    <t>Balance de energía eléctrica sistema Melilla (GWh)</t>
  </si>
  <si>
    <r>
      <t xml:space="preserve">Variación anual de la demanda eléctrica peninsular
</t>
    </r>
    <r>
      <rPr>
        <sz val="8"/>
        <color indexed="8"/>
        <rFont val="Arial"/>
        <family val="2"/>
      </rPr>
      <t>Año móvil</t>
    </r>
  </si>
  <si>
    <t>Variación anual de la demanda eléctrica Islas Baleares (Año móvil)  (%)</t>
  </si>
  <si>
    <t>Variación anual de la demanda eléctrica Islas Canarias (Año móvil)  (%)</t>
  </si>
  <si>
    <t>Evolución de la red de transporte de energía eléctrica no peninsular</t>
  </si>
  <si>
    <t>Circuito 220 kV (km)</t>
  </si>
  <si>
    <t>Evolución de la red de transporte no penisular (km de circuito)</t>
  </si>
  <si>
    <t>Evolución de la red de transporte penisular (km de circuito)</t>
  </si>
  <si>
    <t>Variación respecto al mismo período del año anterior.</t>
  </si>
  <si>
    <t>Evolución mensual de la demanda eléctrica no peninsular</t>
  </si>
  <si>
    <t>(MWh)</t>
  </si>
  <si>
    <t>Demanda diaria (MWh)</t>
  </si>
  <si>
    <t>Invierno (enero-mayo/octubre-diciembre)</t>
  </si>
  <si>
    <t>Verano (junio-septiembre)</t>
  </si>
  <si>
    <t>Rosal de la Frontera-Ficalho</t>
  </si>
  <si>
    <t>4 de febrero (20-21 h)</t>
  </si>
  <si>
    <t>7 de julio (13-14 h)</t>
  </si>
  <si>
    <t>17 de febrero (20-21 h)</t>
  </si>
  <si>
    <t>6 de septiembre (13-14 h)</t>
  </si>
  <si>
    <t>18 de enero (20-21 h)</t>
  </si>
  <si>
    <t>13 de julio (13-14 h)</t>
  </si>
  <si>
    <t>8 de febrero (20-21 h)</t>
  </si>
  <si>
    <t>3 de agosto (13-14 h)</t>
  </si>
  <si>
    <t>Datos brutos</t>
  </si>
  <si>
    <t>Datos corregidos de laboralidad</t>
  </si>
  <si>
    <t>Corregidos de laboralidad y temperatura</t>
  </si>
  <si>
    <t>Otras activ.</t>
  </si>
  <si>
    <t>IRE: Componentes de la variación (%)</t>
  </si>
  <si>
    <t>(20-21 h)</t>
  </si>
  <si>
    <t>MWh</t>
  </si>
  <si>
    <t>Carbon</t>
  </si>
  <si>
    <t>Total Emisiones (tCO2)</t>
  </si>
  <si>
    <t>Factor emisión (tCO2/MWh)</t>
  </si>
  <si>
    <r>
      <t>Evolución de las emisiones de CO</t>
    </r>
    <r>
      <rPr>
        <b/>
        <vertAlign val="sub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 xml:space="preserve"> asociadas a la generación eléctrica peninsular (tCO</t>
    </r>
    <r>
      <rPr>
        <b/>
        <vertAlign val="sub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>)</t>
    </r>
  </si>
  <si>
    <t xml:space="preserve">Cobertura de la demanda  eléctrica. Islas Baleares (Año 2018)
</t>
  </si>
  <si>
    <t xml:space="preserve">Cobertura de la demanda  eléctrica. Islas Canarias (Año 2018)
</t>
  </si>
  <si>
    <t>Evolución de la demanda eléctrica no peninsular</t>
  </si>
  <si>
    <r>
      <t xml:space="preserve">Variación anual de la demanda eléctrica 
</t>
    </r>
    <r>
      <rPr>
        <sz val="8"/>
        <color indexed="8"/>
        <rFont val="Arial"/>
        <family val="2"/>
      </rPr>
      <t>Islas Baleares (Año móvil)</t>
    </r>
  </si>
  <si>
    <r>
      <t xml:space="preserve">Variación anual de la demanda eléctrica 
</t>
    </r>
    <r>
      <rPr>
        <sz val="8"/>
        <color indexed="8"/>
        <rFont val="Arial"/>
        <family val="2"/>
      </rPr>
      <t>Islas Canarias (Año móvil)</t>
    </r>
  </si>
  <si>
    <r>
      <t xml:space="preserve">Cobertura de la demanda  eléctrica 
</t>
    </r>
    <r>
      <rPr>
        <sz val="8"/>
        <color indexed="8"/>
        <rFont val="Arial"/>
        <family val="2"/>
      </rPr>
      <t>Islas Canarias</t>
    </r>
    <r>
      <rPr>
        <b/>
        <sz val="8"/>
        <color indexed="8"/>
        <rFont val="Arial"/>
        <family val="2"/>
      </rPr>
      <t xml:space="preserve">
</t>
    </r>
    <r>
      <rPr>
        <sz val="8"/>
        <color indexed="8"/>
        <rFont val="Arial"/>
        <family val="2"/>
      </rPr>
      <t xml:space="preserve">Año 2018
</t>
    </r>
  </si>
  <si>
    <r>
      <t xml:space="preserve">Cobertura de la demanda eléctrica peninsular 
</t>
    </r>
    <r>
      <rPr>
        <sz val="8"/>
        <color indexed="8"/>
        <rFont val="Arial"/>
        <family val="2"/>
      </rPr>
      <t>Año 2018</t>
    </r>
  </si>
  <si>
    <t>Balance de energía eléctrica no peninsular (GWh)</t>
  </si>
  <si>
    <t>Balance de energía eléctrica nacional (GWh)</t>
  </si>
  <si>
    <t>Saldo intercambios internacionales físicos</t>
  </si>
  <si>
    <t>Evolución de la potencia instalada Islas Baleares (MW)</t>
  </si>
  <si>
    <t>Evolución de la potencia instalada Islas Canarias (MW)</t>
  </si>
  <si>
    <t>Evolución de la potencia instalada Ceuta (MW)</t>
  </si>
  <si>
    <t>Evolución de la potencia instalada Melilla (MW)</t>
  </si>
  <si>
    <t>Evolución de la potencia instalada no peninsular (MW)</t>
  </si>
  <si>
    <t>Comunidad Valenciana</t>
  </si>
  <si>
    <t>Castilla León</t>
  </si>
  <si>
    <t>Demanda eléctrica por CC.AA. y variación respecto al año anterior</t>
  </si>
  <si>
    <t>Demanda (GWh)</t>
  </si>
  <si>
    <t>Variación (%)</t>
  </si>
  <si>
    <t>Potencia (MW)</t>
  </si>
  <si>
    <t xml:space="preserve"> &gt; 10.000</t>
  </si>
  <si>
    <t xml:space="preserve"> &gt; 4.000 a ≤ 10.000</t>
  </si>
  <si>
    <t>≤  1.000 MW</t>
  </si>
  <si>
    <r>
      <rPr>
        <sz val="8"/>
        <color rgb="FF004563"/>
        <rFont val="Calibri"/>
        <family val="2"/>
      </rPr>
      <t xml:space="preserve"> &gt;</t>
    </r>
    <r>
      <rPr>
        <sz val="8"/>
        <color rgb="FF004563"/>
        <rFont val="Arial"/>
        <family val="2"/>
      </rPr>
      <t xml:space="preserve"> 1.000 a </t>
    </r>
    <r>
      <rPr>
        <sz val="8"/>
        <color rgb="FF004563"/>
        <rFont val="Calibri"/>
        <family val="2"/>
      </rPr>
      <t xml:space="preserve">≤ </t>
    </r>
    <r>
      <rPr>
        <sz val="8"/>
        <color rgb="FF004563"/>
        <rFont val="Arial"/>
        <family val="2"/>
      </rPr>
      <t>4.000 MW</t>
    </r>
  </si>
  <si>
    <t>8 agosto</t>
  </si>
  <si>
    <t>Circuito 132 kV (km)</t>
  </si>
  <si>
    <t>Circuito ≤ 132 kV (km)</t>
  </si>
  <si>
    <t>Datos de kilómetros de circuito acumulados a 31 de diciembre de cada año. Incluye los activos de la red de transporte del resto de empresas.</t>
  </si>
  <si>
    <t>Datos de kilómetros de circuito y de capacidad de transformación acumulados a 31 de diciembre de cada año. Incluye los activos de la red de transporte del resto de empresas.</t>
  </si>
  <si>
    <t>Avance 2019</t>
  </si>
  <si>
    <t>Información elaborada con datos a 10/01/2020</t>
  </si>
  <si>
    <t>Potencia instalada por CC.AA. a 31.12.2019</t>
  </si>
  <si>
    <r>
      <t xml:space="preserve">Variación mensual de la demanda eléctrica peninsular
</t>
    </r>
    <r>
      <rPr>
        <sz val="8"/>
        <color indexed="8"/>
        <rFont val="Arial"/>
        <family val="2"/>
      </rPr>
      <t>Año 2019</t>
    </r>
  </si>
  <si>
    <r>
      <t xml:space="preserve">Componentes de la variación de la demanda eléctrica mensual peninsular
</t>
    </r>
    <r>
      <rPr>
        <sz val="8"/>
        <color indexed="8"/>
        <rFont val="Arial"/>
        <family val="2"/>
      </rPr>
      <t>Año 2019</t>
    </r>
  </si>
  <si>
    <r>
      <t xml:space="preserve">IRE: Componentes de la variación
</t>
    </r>
    <r>
      <rPr>
        <sz val="8"/>
        <color indexed="8"/>
        <rFont val="Arial"/>
        <family val="2"/>
      </rPr>
      <t>Año 2019</t>
    </r>
  </si>
  <si>
    <r>
      <t xml:space="preserve">Potencia eléctrica instalada peninsular
</t>
    </r>
    <r>
      <rPr>
        <sz val="8"/>
        <color indexed="8"/>
        <rFont val="Arial"/>
        <family val="2"/>
      </rPr>
      <t>a 31 de diciembre de 2019</t>
    </r>
    <r>
      <rPr>
        <b/>
        <sz val="8"/>
        <color indexed="8"/>
        <rFont val="Arial"/>
        <family val="2"/>
      </rPr>
      <t xml:space="preserve">
</t>
    </r>
  </si>
  <si>
    <r>
      <t xml:space="preserve">Cobertura de la demanda eléctrica peninsular 
</t>
    </r>
    <r>
      <rPr>
        <sz val="8"/>
        <color indexed="8"/>
        <rFont val="Arial"/>
        <family val="2"/>
      </rPr>
      <t>Año 2019</t>
    </r>
  </si>
  <si>
    <r>
      <t xml:space="preserve">Cobertura de la demanda  eléctrica. 
</t>
    </r>
    <r>
      <rPr>
        <sz val="8"/>
        <color indexed="8"/>
        <rFont val="Arial"/>
        <family val="2"/>
      </rPr>
      <t>Máxima horaria peninsular 2019</t>
    </r>
  </si>
  <si>
    <t>Energía producible hidráulica diaria peninsular 2019 comparada con el producible medio histórico</t>
  </si>
  <si>
    <r>
      <t xml:space="preserve">Reservas hidroeléctricas peninsulares 
</t>
    </r>
    <r>
      <rPr>
        <sz val="8"/>
        <color indexed="8"/>
        <rFont val="Arial"/>
        <family val="2"/>
      </rPr>
      <t>a 31 de diciembre de 2019</t>
    </r>
  </si>
  <si>
    <r>
      <t xml:space="preserve">2019 </t>
    </r>
    <r>
      <rPr>
        <b/>
        <vertAlign val="superscript"/>
        <sz val="8"/>
        <color theme="0"/>
        <rFont val="Arial"/>
        <family val="2"/>
      </rPr>
      <t>(1)</t>
    </r>
  </si>
  <si>
    <r>
      <t xml:space="preserve">Intercambios internacionales físicos de energía eléctrica
</t>
    </r>
    <r>
      <rPr>
        <sz val="8"/>
        <color indexed="8"/>
        <rFont val="Arial"/>
        <family val="2"/>
      </rPr>
      <t>Año 2019</t>
    </r>
  </si>
  <si>
    <r>
      <t xml:space="preserve">Componentes de la variación de la demanda eléctrica mensual 
</t>
    </r>
    <r>
      <rPr>
        <sz val="8"/>
        <color indexed="8"/>
        <rFont val="Arial"/>
        <family val="2"/>
      </rPr>
      <t>Islas Baleares (Año 2019)</t>
    </r>
  </si>
  <si>
    <r>
      <t xml:space="preserve">Componentes de la variación de la demanda eléctrica mensual 
</t>
    </r>
    <r>
      <rPr>
        <sz val="8"/>
        <color indexed="8"/>
        <rFont val="Arial"/>
        <family val="2"/>
      </rPr>
      <t>Islas Canarias (Año 2019)</t>
    </r>
  </si>
  <si>
    <r>
      <t xml:space="preserve">Variación mensual de la demanda eléctrica no peninsular 
</t>
    </r>
    <r>
      <rPr>
        <sz val="8"/>
        <color indexed="8"/>
        <rFont val="Arial"/>
        <family val="2"/>
      </rPr>
      <t>Año 2019</t>
    </r>
  </si>
  <si>
    <r>
      <t xml:space="preserve">Máximos anuales de demanda no peninsular
</t>
    </r>
    <r>
      <rPr>
        <sz val="8"/>
        <color indexed="8"/>
        <rFont val="Arial"/>
        <family val="2"/>
      </rPr>
      <t>Año 2019</t>
    </r>
  </si>
  <si>
    <r>
      <t xml:space="preserve">Cobertura de la demanda  eléctrica </t>
    </r>
    <r>
      <rPr>
        <sz val="8"/>
        <color indexed="8"/>
        <rFont val="Arial"/>
        <family val="2"/>
      </rPr>
      <t xml:space="preserve">
</t>
    </r>
    <r>
      <rPr>
        <b/>
        <sz val="8"/>
        <color indexed="8"/>
        <rFont val="Arial"/>
        <family val="2"/>
      </rPr>
      <t xml:space="preserve">Islas Baleares
Año 2019
</t>
    </r>
    <r>
      <rPr>
        <sz val="8"/>
        <color indexed="8"/>
        <rFont val="Arial"/>
        <family val="2"/>
      </rPr>
      <t xml:space="preserve">
</t>
    </r>
  </si>
  <si>
    <r>
      <t xml:space="preserve">Cobertura de la demanda  eléctrica </t>
    </r>
    <r>
      <rPr>
        <sz val="8"/>
        <color indexed="8"/>
        <rFont val="Arial"/>
        <family val="2"/>
      </rPr>
      <t xml:space="preserve">
</t>
    </r>
    <r>
      <rPr>
        <b/>
        <sz val="8"/>
        <color indexed="8"/>
        <rFont val="Arial"/>
        <family val="2"/>
      </rPr>
      <t xml:space="preserve">Islas Baleares
Año 2018
</t>
    </r>
  </si>
  <si>
    <t xml:space="preserve">Potencia eléctrica instalada
a 31 de diciembre de 2019 
Islas Canarias
</t>
  </si>
  <si>
    <r>
      <t xml:space="preserve">Cobertura de la demanda  eléctrica 
</t>
    </r>
    <r>
      <rPr>
        <sz val="8"/>
        <color indexed="8"/>
        <rFont val="Arial"/>
        <family val="2"/>
      </rPr>
      <t>Islas Canarias</t>
    </r>
    <r>
      <rPr>
        <b/>
        <sz val="8"/>
        <color indexed="8"/>
        <rFont val="Arial"/>
        <family val="2"/>
      </rPr>
      <t xml:space="preserve">
</t>
    </r>
    <r>
      <rPr>
        <sz val="8"/>
        <color indexed="8"/>
        <rFont val="Arial"/>
        <family val="2"/>
      </rPr>
      <t xml:space="preserve">Año 2019
</t>
    </r>
  </si>
  <si>
    <t>Balance de energía eléctrica nacional por CC.AA. 2019 (GWh)</t>
  </si>
  <si>
    <t>Desglose de potencia instalada a 31.12.2019. Sistema eléctrico nacional por CC.AA. (MW)</t>
  </si>
  <si>
    <t>Potencia instalada a 31.12.2019 por CC.AA. (MW)</t>
  </si>
  <si>
    <t>Componentes de la variación de la demanda eléctrica mensual peninsular. Año 2019 (%)</t>
  </si>
  <si>
    <t>Potencia instalada a 31.12.2019. Sistema eléctrico peninsular</t>
  </si>
  <si>
    <t>Cobertura de la demanda anual de energía eléctrica peninsular 2019</t>
  </si>
  <si>
    <t>%19/18</t>
  </si>
  <si>
    <t>Intercambios internacionales físicos de energía eléctrica. Año 2019 (GWh)</t>
  </si>
  <si>
    <r>
      <t xml:space="preserve">2019 </t>
    </r>
    <r>
      <rPr>
        <b/>
        <vertAlign val="superscript"/>
        <sz val="8"/>
        <color rgb="FF004563"/>
        <rFont val="Arial"/>
        <family val="2"/>
      </rPr>
      <t>(1)</t>
    </r>
  </si>
  <si>
    <t>Energía producible hidráulica diaria durante 2019 comparada con el producible medio histórico (GWh)</t>
  </si>
  <si>
    <t>Reservas hidroeléctricas. Evolución 2015-2019 (GWh)</t>
  </si>
  <si>
    <t>2019 Diciembre</t>
  </si>
  <si>
    <t>2019 Enero</t>
  </si>
  <si>
    <t>2019 Febrero</t>
  </si>
  <si>
    <t>2019 Marzo</t>
  </si>
  <si>
    <t>2019 Abril</t>
  </si>
  <si>
    <t>2019 Mayo</t>
  </si>
  <si>
    <t>2019 Junio</t>
  </si>
  <si>
    <t>2019 Julio</t>
  </si>
  <si>
    <t>2019 Agosto</t>
  </si>
  <si>
    <t>2019 Septiembre</t>
  </si>
  <si>
    <t>2019 Octubre</t>
  </si>
  <si>
    <t>2019 Noviembre</t>
  </si>
  <si>
    <t>Componentes de la variación de la demanda eléctrica mensual Islas Baleares. Año 2019 (%)</t>
  </si>
  <si>
    <t>Componentes de la variación de la demanda eléctrica mensual Islas Canarias. Año 2019 (%)</t>
  </si>
  <si>
    <t>% 2019/2018</t>
  </si>
  <si>
    <t>Potencia instalada a 31.12.2019. Sistema eléctrico Islas Baleares</t>
  </si>
  <si>
    <t xml:space="preserve">Cobertura de la demanda  eléctrica. Islas Baleares (Año 2019)
</t>
  </si>
  <si>
    <t>Potencia instalada a 31.12.2019. Sistema eléctrico Islas Canarias</t>
  </si>
  <si>
    <t xml:space="preserve">Cobertura de la demanda  eléctrica. Islas Canarias (Año 2019)
</t>
  </si>
  <si>
    <t>Datos de kilómetros de circuito y de capacidad de transformación acumulados a 31 de diciembre de 2019. Incluye los activos de la red de transporte del resto de empresas.</t>
  </si>
  <si>
    <t>Aereo</t>
  </si>
  <si>
    <t>Subterráneo</t>
  </si>
  <si>
    <t>Resto empresas</t>
  </si>
  <si>
    <t>Cobertura de la demanda eléctrica. Máxima horaria peninsular 10 de enero de 2019 (20-21 h)</t>
  </si>
  <si>
    <t>40.136 MWh</t>
  </si>
  <si>
    <t>10 enero de 2019</t>
  </si>
  <si>
    <t>11 de enero</t>
  </si>
  <si>
    <t>24 de julio</t>
  </si>
  <si>
    <t>1 octubre</t>
  </si>
  <si>
    <t>9 agosto</t>
  </si>
  <si>
    <t>2 octubre</t>
  </si>
  <si>
    <t>19 agosto</t>
  </si>
  <si>
    <t>23 enero</t>
  </si>
  <si>
    <t>1 agosto</t>
  </si>
  <si>
    <t>22 enero</t>
  </si>
  <si>
    <t>10 de enero (20-21 h)</t>
  </si>
  <si>
    <t>24 de julio (13-14 h)</t>
  </si>
  <si>
    <t>1 octubre (20-21 h)</t>
  </si>
  <si>
    <t>9 agosto (13-14 h)</t>
  </si>
  <si>
    <t>2 octubre (20-21 h)</t>
  </si>
  <si>
    <t>30 septiembre (20-21 h)</t>
  </si>
  <si>
    <t>23 enero (20-21 h)</t>
  </si>
  <si>
    <t>6 septiembre (13-14 h)</t>
  </si>
  <si>
    <t>21 agosto (13-14 h)</t>
  </si>
  <si>
    <t>22 enero (20-21 h)</t>
  </si>
  <si>
    <r>
      <t>Potencia eléctrica instalada</t>
    </r>
    <r>
      <rPr>
        <sz val="8"/>
        <color indexed="8"/>
        <rFont val="Arial"/>
        <family val="2"/>
      </rPr>
      <t xml:space="preserve">
</t>
    </r>
    <r>
      <rPr>
        <b/>
        <sz val="8"/>
        <color indexed="8"/>
        <rFont val="Arial"/>
        <family val="2"/>
      </rPr>
      <t xml:space="preserve">Islas Baleares
</t>
    </r>
    <r>
      <rPr>
        <sz val="8"/>
        <color rgb="FF004563"/>
        <rFont val="Arial"/>
        <family val="2"/>
      </rPr>
      <t xml:space="preserve">a 31 de diciembre de 2019 </t>
    </r>
  </si>
  <si>
    <r>
      <t>Generación sin emisiones CO</t>
    </r>
    <r>
      <rPr>
        <b/>
        <vertAlign val="subscript"/>
        <sz val="8"/>
        <color rgb="FF004563"/>
        <rFont val="Arial"/>
        <family val="2"/>
      </rPr>
      <t>2</t>
    </r>
  </si>
  <si>
    <r>
      <t>Generación con emisiones CO</t>
    </r>
    <r>
      <rPr>
        <b/>
        <vertAlign val="subscript"/>
        <sz val="8"/>
        <color rgb="FF004563"/>
        <rFont val="Arial"/>
        <family val="2"/>
      </rPr>
      <t>2</t>
    </r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</si>
  <si>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</si>
  <si>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</si>
  <si>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Evolución de la generación eléctrica nacional renovable y no renovable (%)</t>
  </si>
  <si>
    <t>Renovables: hidráulica, hidroeólica, eólica, solar fotovoltaica, solar térmica, otras renovables y residuos renovables.</t>
  </si>
  <si>
    <t>Sin emisiones CO2: hidráulica, turbinación bombeo, nuclear, hidroeólica, eólica, solar fotovoltaica, solar térmica, otras renovables y residuos renovables.</t>
  </si>
  <si>
    <r>
      <t xml:space="preserve">Solar fotovoltaica </t>
    </r>
    <r>
      <rPr>
        <vertAlign val="superscript"/>
        <sz val="8"/>
        <color rgb="FF004563"/>
        <rFont val="Arial"/>
        <family val="2"/>
      </rPr>
      <t>(1)</t>
    </r>
  </si>
  <si>
    <t>≥  0,5 %</t>
  </si>
  <si>
    <t>&lt;  -2,0 %</t>
  </si>
  <si>
    <t>≥  -2,0 a &lt; -0,9 %</t>
  </si>
  <si>
    <t>≥ -0,9 a &lt; 0,5 %</t>
  </si>
  <si>
    <t>Renovable</t>
  </si>
  <si>
    <t>No renovable</t>
  </si>
  <si>
    <t>Balance de energía eléctrica nacional por CC.AA. Variación 2019/2018 (%)</t>
  </si>
  <si>
    <t>Desglose de potencia instalada. Variación 2019/2018. Sistema eléctrico nacional por CC.AA.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</si>
</sst>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64" formatCode="0_)"/>
    <numFmt numFmtId="165" formatCode="0.0_)"/>
    <numFmt numFmtId="166" formatCode="0.0"/>
    <numFmt numFmtId="167" formatCode="#,##0.0"/>
    <numFmt numFmtId="168" formatCode="#,##0.000"/>
    <numFmt numFmtId="169" formatCode="0.00_)"/>
    <numFmt numFmtId="170" formatCode="[$-C0A]d\-mmm\-yy;@"/>
    <numFmt numFmtId="171" formatCode="0.0\ \ \ \ _)"/>
    <numFmt numFmtId="172" formatCode="0\ \ \ \ _)"/>
    <numFmt numFmtId="173" formatCode="#,##0\ \ \ _)"/>
    <numFmt numFmtId="174" formatCode="#,##0.0\ \ \ _)"/>
    <numFmt numFmtId="175" formatCode="d;"/>
    <numFmt numFmtId="176" formatCode="#,##0\ _)"/>
    <numFmt numFmtId="177" formatCode="#,##0.00\ _)"/>
    <numFmt numFmtId="178" formatCode="mmm\-yyyy"/>
    <numFmt numFmtId="179" formatCode="#,##0.0000"/>
    <numFmt numFmtId="180" formatCode="#,##0.00000"/>
    <numFmt numFmtId="181" formatCode="0.000"/>
    <numFmt numFmtId="182" formatCode="0.0\ \ \ _)"/>
    <numFmt numFmtId="183" formatCode="0.0000_)"/>
    <numFmt numFmtId="184" formatCode="0.00000_)"/>
    <numFmt numFmtId="185" formatCode="0.00000000"/>
  </numFmts>
  <fonts count="64">
    <font>
      <sz val="10"/>
      <name val="Avant Gard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vant Garde"/>
    </font>
    <font>
      <sz val="10"/>
      <name val="Geneva"/>
      <family val="2"/>
    </font>
    <font>
      <sz val="10"/>
      <name val="Arial"/>
      <family val="2"/>
    </font>
    <font>
      <sz val="8"/>
      <color indexed="32"/>
      <name val="Arial"/>
      <family val="2"/>
    </font>
    <font>
      <sz val="10"/>
      <color indexed="3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32"/>
      <name val="Avant Garde"/>
    </font>
    <font>
      <b/>
      <sz val="8"/>
      <color indexed="32"/>
      <name val="Arial"/>
      <family val="2"/>
    </font>
    <font>
      <sz val="9"/>
      <name val="Avant Garde"/>
    </font>
    <font>
      <b/>
      <sz val="10"/>
      <color rgb="FF004563"/>
      <name val="Arial"/>
      <family val="2"/>
    </font>
    <font>
      <sz val="8"/>
      <color rgb="FF004563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color rgb="FF004563"/>
      <name val="Arial"/>
      <family val="2"/>
    </font>
    <font>
      <sz val="10"/>
      <name val="Geneva"/>
    </font>
    <font>
      <b/>
      <sz val="8"/>
      <color indexed="9"/>
      <name val="Arial"/>
      <family val="2"/>
    </font>
    <font>
      <sz val="8"/>
      <color indexed="56"/>
      <name val="Arial"/>
      <family val="2"/>
    </font>
    <font>
      <vertAlign val="superscript"/>
      <sz val="8"/>
      <color rgb="FF004563"/>
      <name val="Arial"/>
      <family val="2"/>
    </font>
    <font>
      <vertAlign val="superscript"/>
      <sz val="8"/>
      <color indexed="8"/>
      <name val="Arial"/>
      <family val="2"/>
    </font>
    <font>
      <sz val="8"/>
      <color rgb="FFFF0000"/>
      <name val="Arial"/>
      <family val="2"/>
    </font>
    <font>
      <sz val="8"/>
      <color indexed="9"/>
      <name val="Arial"/>
      <family val="2"/>
    </font>
    <font>
      <sz val="10"/>
      <color rgb="FF004563"/>
      <name val="Geneva"/>
    </font>
    <font>
      <sz val="8"/>
      <color theme="0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8"/>
      <name val="Geneva"/>
    </font>
    <font>
      <sz val="10"/>
      <color indexed="56"/>
      <name val="Geneva"/>
    </font>
    <font>
      <b/>
      <sz val="10"/>
      <color indexed="8"/>
      <name val="Geneva"/>
    </font>
    <font>
      <b/>
      <sz val="8"/>
      <color theme="0"/>
      <name val="Symbol"/>
      <family val="1"/>
      <charset val="2"/>
    </font>
    <font>
      <sz val="10"/>
      <color indexed="10"/>
      <name val="Geneva"/>
      <family val="2"/>
    </font>
    <font>
      <b/>
      <vertAlign val="superscript"/>
      <sz val="8"/>
      <color rgb="FF004563"/>
      <name val="Arial"/>
      <family val="2"/>
    </font>
    <font>
      <sz val="8"/>
      <color indexed="10"/>
      <name val="Arial"/>
      <family val="2"/>
    </font>
    <font>
      <sz val="8"/>
      <color rgb="FFFFF9E9"/>
      <name val="Arial"/>
      <family val="2"/>
    </font>
    <font>
      <b/>
      <vertAlign val="subscript"/>
      <sz val="8"/>
      <color indexed="8"/>
      <name val="Arial"/>
      <family val="2"/>
    </font>
    <font>
      <b/>
      <vertAlign val="superscript"/>
      <sz val="8"/>
      <color theme="0"/>
      <name val="Arial"/>
      <family val="2"/>
    </font>
    <font>
      <sz val="10"/>
      <color theme="1"/>
      <name val="Geneva"/>
      <family val="2"/>
    </font>
    <font>
      <u/>
      <sz val="10"/>
      <color rgb="FFFF0000"/>
      <name val="Avant Garde"/>
    </font>
    <font>
      <sz val="10"/>
      <color indexed="10"/>
      <name val="Arial"/>
      <family val="2"/>
    </font>
    <font>
      <sz val="8"/>
      <color theme="0" tint="-0.499984740745262"/>
      <name val="Arial"/>
      <family val="2"/>
    </font>
    <font>
      <sz val="8"/>
      <name val="Geneva"/>
    </font>
    <font>
      <sz val="10"/>
      <color rgb="FF004563"/>
      <name val="Geneva"/>
      <family val="2"/>
    </font>
    <font>
      <sz val="10"/>
      <color theme="0"/>
      <name val="Avant Garde"/>
    </font>
    <font>
      <sz val="8"/>
      <color theme="0"/>
      <name val="Geneva"/>
    </font>
    <font>
      <sz val="10"/>
      <color theme="0"/>
      <name val="Geneva"/>
    </font>
    <font>
      <sz val="11"/>
      <color rgb="FF9C6500"/>
      <name val="Calibri"/>
      <family val="2"/>
      <scheme val="minor"/>
    </font>
    <font>
      <sz val="8"/>
      <color rgb="FF004563"/>
      <name val="Calibri"/>
      <family val="2"/>
    </font>
    <font>
      <sz val="10"/>
      <color rgb="FFFF0000"/>
      <name val="Avant Garde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4563"/>
      <name val="Avant Garde"/>
    </font>
    <font>
      <sz val="10"/>
      <color theme="0"/>
      <name val="Arial"/>
      <family val="2"/>
    </font>
    <font>
      <b/>
      <vertAlign val="subscript"/>
      <sz val="8"/>
      <color rgb="FF004563"/>
      <name val="Arial"/>
      <family val="2"/>
    </font>
    <font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6CAF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rgb="FFA0A0A0"/>
      </bottom>
      <diagonal/>
    </border>
    <border>
      <left/>
      <right/>
      <top style="thin">
        <color rgb="FFA0A0A0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21">
    <xf numFmtId="0" fontId="0" fillId="0" borderId="0"/>
    <xf numFmtId="0" fontId="5" fillId="0" borderId="0"/>
    <xf numFmtId="170" fontId="19" fillId="0" borderId="0"/>
    <xf numFmtId="0" fontId="6" fillId="0" borderId="0"/>
    <xf numFmtId="0" fontId="5" fillId="0" borderId="0"/>
    <xf numFmtId="0" fontId="22" fillId="0" borderId="0"/>
    <xf numFmtId="0" fontId="6" fillId="0" borderId="0"/>
    <xf numFmtId="164" fontId="22" fillId="0" borderId="0"/>
    <xf numFmtId="0" fontId="6" fillId="0" borderId="0"/>
    <xf numFmtId="0" fontId="6" fillId="0" borderId="0"/>
    <xf numFmtId="0" fontId="5" fillId="0" borderId="0"/>
    <xf numFmtId="0" fontId="22" fillId="0" borderId="0"/>
    <xf numFmtId="0" fontId="35" fillId="0" borderId="0" applyNumberFormat="0" applyFill="0" applyBorder="0" applyAlignment="0" applyProtection="0">
      <alignment vertical="top"/>
      <protection locked="0"/>
    </xf>
    <xf numFmtId="164" fontId="22" fillId="0" borderId="0"/>
    <xf numFmtId="0" fontId="6" fillId="0" borderId="0"/>
    <xf numFmtId="0" fontId="6" fillId="0" borderId="0"/>
    <xf numFmtId="0" fontId="6" fillId="0" borderId="0"/>
    <xf numFmtId="164" fontId="22" fillId="0" borderId="0"/>
    <xf numFmtId="0" fontId="3" fillId="0" borderId="0"/>
    <xf numFmtId="0" fontId="55" fillId="8" borderId="0" applyNumberFormat="0" applyBorder="0" applyAlignment="0" applyProtection="0"/>
    <xf numFmtId="0" fontId="2" fillId="0" borderId="0"/>
  </cellStyleXfs>
  <cellXfs count="535">
    <xf numFmtId="0" fontId="0" fillId="0" borderId="0" xfId="0"/>
    <xf numFmtId="0" fontId="9" fillId="0" borderId="0" xfId="0" applyFont="1"/>
    <xf numFmtId="0" fontId="9" fillId="0" borderId="0" xfId="0" applyFont="1" applyFill="1"/>
    <xf numFmtId="0" fontId="12" fillId="0" borderId="0" xfId="0" applyFont="1" applyFill="1"/>
    <xf numFmtId="0" fontId="11" fillId="0" borderId="0" xfId="6" applyFont="1" applyFill="1" applyAlignment="1" applyProtection="1">
      <alignment horizontal="right"/>
    </xf>
    <xf numFmtId="0" fontId="11" fillId="0" borderId="0" xfId="6" applyFont="1" applyFill="1" applyAlignment="1" applyProtection="1">
      <alignment horizontal="right"/>
    </xf>
    <xf numFmtId="0" fontId="11" fillId="0" borderId="0" xfId="5" applyFont="1" applyFill="1" applyBorder="1" applyAlignment="1" applyProtection="1"/>
    <xf numFmtId="164" fontId="13" fillId="0" borderId="0" xfId="7" applyFont="1" applyFill="1" applyBorder="1" applyAlignment="1" applyProtection="1">
      <alignment vertical="top" wrapText="1"/>
    </xf>
    <xf numFmtId="0" fontId="13" fillId="0" borderId="0" xfId="8" applyFont="1" applyFill="1" applyBorder="1" applyAlignment="1" applyProtection="1">
      <alignment vertical="top" wrapText="1"/>
    </xf>
    <xf numFmtId="0" fontId="18" fillId="3" borderId="0" xfId="9" applyFont="1" applyFill="1" applyBorder="1" applyAlignment="1"/>
    <xf numFmtId="164" fontId="12" fillId="3" borderId="0" xfId="7" applyFont="1" applyFill="1" applyBorder="1" applyAlignment="1" applyProtection="1">
      <alignment horizontal="left"/>
    </xf>
    <xf numFmtId="0" fontId="13" fillId="0" borderId="0" xfId="5" applyFont="1" applyFill="1" applyBorder="1" applyAlignment="1" applyProtection="1">
      <alignment vertical="top" wrapText="1"/>
    </xf>
    <xf numFmtId="3" fontId="13" fillId="3" borderId="4" xfId="10" applyNumberFormat="1" applyFont="1" applyFill="1" applyBorder="1" applyProtection="1"/>
    <xf numFmtId="0" fontId="18" fillId="0" borderId="0" xfId="8" applyFont="1" applyFill="1" applyBorder="1" applyProtection="1"/>
    <xf numFmtId="0" fontId="21" fillId="0" borderId="0" xfId="8" applyFont="1" applyFill="1" applyBorder="1" applyAlignment="1" applyProtection="1">
      <alignment horizontal="right"/>
    </xf>
    <xf numFmtId="0" fontId="17" fillId="0" borderId="0" xfId="6" applyFont="1" applyFill="1" applyAlignment="1" applyProtection="1">
      <alignment horizontal="right"/>
    </xf>
    <xf numFmtId="0" fontId="17" fillId="0" borderId="0" xfId="11" applyFont="1" applyFill="1" applyBorder="1" applyAlignment="1" applyProtection="1"/>
    <xf numFmtId="0" fontId="18" fillId="0" borderId="0" xfId="8" applyFont="1" applyFill="1" applyProtection="1"/>
    <xf numFmtId="3" fontId="18" fillId="3" borderId="0" xfId="9" applyNumberFormat="1" applyFont="1" applyFill="1" applyBorder="1" applyAlignment="1"/>
    <xf numFmtId="166" fontId="18" fillId="0" borderId="0" xfId="8" applyNumberFormat="1" applyFont="1" applyFill="1" applyProtection="1"/>
    <xf numFmtId="3" fontId="18" fillId="0" borderId="0" xfId="8" applyNumberFormat="1" applyFont="1" applyFill="1" applyProtection="1"/>
    <xf numFmtId="0" fontId="18" fillId="0" borderId="0" xfId="11" applyFont="1"/>
    <xf numFmtId="0" fontId="21" fillId="0" borderId="2" xfId="9" applyFont="1" applyFill="1" applyBorder="1" applyAlignment="1"/>
    <xf numFmtId="0" fontId="21" fillId="3" borderId="4" xfId="9" applyFont="1" applyFill="1" applyBorder="1" applyAlignment="1"/>
    <xf numFmtId="0" fontId="21" fillId="3" borderId="2" xfId="9" applyFont="1" applyFill="1" applyBorder="1" applyAlignment="1">
      <alignment horizontal="right" textRotation="90"/>
    </xf>
    <xf numFmtId="0" fontId="21" fillId="3" borderId="4" xfId="9" applyFont="1" applyFill="1" applyBorder="1" applyAlignment="1">
      <alignment horizontal="right" textRotation="90"/>
    </xf>
    <xf numFmtId="0" fontId="18" fillId="0" borderId="0" xfId="8" applyFont="1" applyFill="1" applyAlignment="1" applyProtection="1">
      <alignment textRotation="90"/>
    </xf>
    <xf numFmtId="3" fontId="18" fillId="3" borderId="0" xfId="9" applyNumberFormat="1" applyFont="1" applyFill="1" applyBorder="1" applyAlignment="1">
      <alignment horizontal="right"/>
    </xf>
    <xf numFmtId="3" fontId="30" fillId="0" borderId="0" xfId="8" applyNumberFormat="1" applyFont="1" applyFill="1" applyProtection="1"/>
    <xf numFmtId="166" fontId="27" fillId="0" borderId="0" xfId="8" applyNumberFormat="1" applyFont="1" applyFill="1" applyProtection="1"/>
    <xf numFmtId="0" fontId="21" fillId="3" borderId="2" xfId="9" applyFont="1" applyFill="1" applyBorder="1" applyAlignment="1"/>
    <xf numFmtId="3" fontId="21" fillId="3" borderId="2" xfId="9" applyNumberFormat="1" applyFont="1" applyFill="1" applyBorder="1" applyAlignment="1"/>
    <xf numFmtId="3" fontId="21" fillId="3" borderId="2" xfId="9" applyNumberFormat="1" applyFont="1" applyFill="1" applyBorder="1" applyAlignment="1">
      <alignment horizontal="right"/>
    </xf>
    <xf numFmtId="0" fontId="30" fillId="0" borderId="0" xfId="8" applyFont="1" applyFill="1" applyProtection="1"/>
    <xf numFmtId="3" fontId="21" fillId="3" borderId="4" xfId="9" applyNumberFormat="1" applyFont="1" applyFill="1" applyBorder="1" applyAlignment="1"/>
    <xf numFmtId="3" fontId="21" fillId="3" borderId="4" xfId="9" applyNumberFormat="1" applyFont="1" applyFill="1" applyBorder="1" applyAlignment="1">
      <alignment horizontal="right"/>
    </xf>
    <xf numFmtId="3" fontId="18" fillId="0" borderId="0" xfId="11" applyNumberFormat="1" applyFont="1"/>
    <xf numFmtId="168" fontId="18" fillId="0" borderId="0" xfId="11" applyNumberFormat="1" applyFont="1"/>
    <xf numFmtId="3" fontId="18" fillId="0" borderId="2" xfId="9" applyNumberFormat="1" applyFont="1" applyFill="1" applyBorder="1" applyAlignment="1"/>
    <xf numFmtId="3" fontId="30" fillId="0" borderId="2" xfId="9" applyNumberFormat="1" applyFont="1" applyFill="1" applyBorder="1" applyAlignment="1"/>
    <xf numFmtId="1" fontId="18" fillId="0" borderId="0" xfId="8" applyNumberFormat="1" applyFont="1" applyFill="1" applyProtection="1"/>
    <xf numFmtId="167" fontId="18" fillId="0" borderId="0" xfId="8" applyNumberFormat="1" applyFont="1" applyFill="1" applyProtection="1"/>
    <xf numFmtId="168" fontId="18" fillId="0" borderId="0" xfId="8" applyNumberFormat="1" applyFont="1" applyFill="1" applyProtection="1"/>
    <xf numFmtId="0" fontId="27" fillId="0" borderId="0" xfId="8" applyFont="1" applyFill="1" applyProtection="1"/>
    <xf numFmtId="3" fontId="21" fillId="0" borderId="0" xfId="10" applyNumberFormat="1" applyFont="1" applyFill="1" applyBorder="1" applyProtection="1"/>
    <xf numFmtId="0" fontId="22" fillId="0" borderId="0" xfId="11" applyFill="1" applyProtection="1"/>
    <xf numFmtId="0" fontId="5" fillId="0" borderId="0" xfId="11" applyFont="1" applyFill="1" applyProtection="1"/>
    <xf numFmtId="0" fontId="31" fillId="0" borderId="0" xfId="11" applyFont="1" applyFill="1" applyBorder="1" applyProtection="1"/>
    <xf numFmtId="0" fontId="11" fillId="0" borderId="0" xfId="11" applyFont="1" applyFill="1" applyBorder="1" applyAlignment="1" applyProtection="1"/>
    <xf numFmtId="0" fontId="32" fillId="0" borderId="0" xfId="11" applyFont="1" applyFill="1" applyBorder="1" applyProtection="1"/>
    <xf numFmtId="0" fontId="13" fillId="0" borderId="0" xfId="11" applyFont="1" applyFill="1" applyBorder="1" applyAlignment="1" applyProtection="1"/>
    <xf numFmtId="0" fontId="13" fillId="0" borderId="0" xfId="11" applyFont="1" applyFill="1" applyBorder="1" applyAlignment="1" applyProtection="1">
      <alignment horizontal="right" vertical="center"/>
    </xf>
    <xf numFmtId="0" fontId="32" fillId="3" borderId="0" xfId="11" applyFont="1" applyFill="1" applyBorder="1" applyAlignment="1" applyProtection="1">
      <alignment horizontal="left" indent="1"/>
    </xf>
    <xf numFmtId="0" fontId="33" fillId="0" borderId="0" xfId="11" applyFont="1" applyFill="1" applyBorder="1" applyAlignment="1" applyProtection="1">
      <alignment horizontal="right"/>
    </xf>
    <xf numFmtId="0" fontId="34" fillId="3" borderId="0" xfId="11" applyFont="1" applyFill="1" applyBorder="1" applyAlignment="1" applyProtection="1">
      <alignment horizontal="right" vertical="center"/>
    </xf>
    <xf numFmtId="0" fontId="13" fillId="3" borderId="0" xfId="12" applyFont="1" applyFill="1" applyBorder="1" applyAlignment="1" applyProtection="1">
      <alignment horizontal="left"/>
    </xf>
    <xf numFmtId="0" fontId="22" fillId="0" borderId="0" xfId="11"/>
    <xf numFmtId="0" fontId="13" fillId="3" borderId="0" xfId="12" applyFont="1" applyFill="1" applyBorder="1" applyAlignment="1" applyProtection="1">
      <alignment horizontal="justify" vertical="center" wrapText="1"/>
    </xf>
    <xf numFmtId="0" fontId="10" fillId="0" borderId="0" xfId="11" applyFont="1" applyFill="1" applyBorder="1" applyAlignment="1" applyProtection="1"/>
    <xf numFmtId="164" fontId="0" fillId="0" borderId="0" xfId="13" applyFont="1" applyFill="1" applyProtection="1"/>
    <xf numFmtId="164" fontId="36" fillId="0" borderId="0" xfId="13" applyFont="1" applyFill="1" applyBorder="1" applyProtection="1"/>
    <xf numFmtId="164" fontId="37" fillId="0" borderId="0" xfId="13" applyFont="1" applyFill="1" applyBorder="1" applyProtection="1"/>
    <xf numFmtId="164" fontId="13" fillId="0" borderId="0" xfId="13" applyFont="1" applyFill="1" applyBorder="1" applyAlignment="1" applyProtection="1"/>
    <xf numFmtId="164" fontId="13" fillId="0" borderId="0" xfId="13" applyFont="1" applyFill="1" applyBorder="1" applyAlignment="1" applyProtection="1">
      <alignment horizontal="left" vertical="center" indent="1"/>
    </xf>
    <xf numFmtId="164" fontId="37" fillId="0" borderId="0" xfId="13" applyFont="1" applyFill="1" applyBorder="1" applyAlignment="1" applyProtection="1">
      <alignment horizontal="left" indent="1"/>
    </xf>
    <xf numFmtId="164" fontId="13" fillId="3" borderId="0" xfId="13" applyFont="1" applyFill="1" applyBorder="1" applyAlignment="1" applyProtection="1">
      <alignment horizontal="left"/>
    </xf>
    <xf numFmtId="164" fontId="37" fillId="3" borderId="0" xfId="13" applyFont="1" applyFill="1" applyBorder="1" applyAlignment="1" applyProtection="1">
      <alignment horizontal="left" indent="1"/>
    </xf>
    <xf numFmtId="164" fontId="0" fillId="0" borderId="0" xfId="13" applyFont="1" applyFill="1" applyBorder="1" applyProtection="1"/>
    <xf numFmtId="164" fontId="29" fillId="0" borderId="0" xfId="13" applyFont="1" applyFill="1" applyBorder="1" applyAlignment="1" applyProtection="1">
      <alignment horizontal="left"/>
    </xf>
    <xf numFmtId="164" fontId="0" fillId="0" borderId="0" xfId="13" applyNumberFormat="1" applyFont="1" applyFill="1" applyBorder="1" applyProtection="1"/>
    <xf numFmtId="164" fontId="12" fillId="0" borderId="0" xfId="11" applyNumberFormat="1" applyFont="1" applyFill="1" applyBorder="1" applyAlignment="1" applyProtection="1">
      <alignment horizontal="left" wrapText="1"/>
    </xf>
    <xf numFmtId="169" fontId="13" fillId="0" borderId="0" xfId="13" applyNumberFormat="1" applyFont="1" applyFill="1" applyBorder="1" applyAlignment="1" applyProtection="1">
      <alignment horizontal="left" vertical="center" indent="1"/>
    </xf>
    <xf numFmtId="164" fontId="12" fillId="0" borderId="0" xfId="11" applyNumberFormat="1" applyFont="1" applyFill="1" applyBorder="1" applyAlignment="1" applyProtection="1">
      <alignment vertical="center" wrapText="1"/>
    </xf>
    <xf numFmtId="0" fontId="6" fillId="0" borderId="0" xfId="14" applyFill="1" applyProtection="1"/>
    <xf numFmtId="0" fontId="11" fillId="0" borderId="0" xfId="14" applyFont="1" applyFill="1" applyAlignment="1" applyProtection="1">
      <alignment horizontal="right"/>
    </xf>
    <xf numFmtId="0" fontId="38" fillId="0" borderId="0" xfId="14" applyFont="1" applyFill="1" applyAlignment="1" applyProtection="1">
      <alignment horizontal="right"/>
    </xf>
    <xf numFmtId="164" fontId="11" fillId="0" borderId="0" xfId="7" applyFont="1" applyFill="1" applyAlignment="1" applyProtection="1"/>
    <xf numFmtId="0" fontId="37" fillId="0" borderId="0" xfId="14" applyFont="1" applyFill="1" applyBorder="1" applyProtection="1"/>
    <xf numFmtId="0" fontId="36" fillId="0" borderId="0" xfId="14" applyFont="1" applyFill="1" applyBorder="1" applyProtection="1"/>
    <xf numFmtId="0" fontId="13" fillId="0" borderId="0" xfId="14" applyFont="1" applyFill="1" applyBorder="1" applyAlignment="1" applyProtection="1"/>
    <xf numFmtId="164" fontId="0" fillId="0" borderId="0" xfId="7" applyFont="1"/>
    <xf numFmtId="0" fontId="13" fillId="0" borderId="0" xfId="14" applyFont="1" applyFill="1" applyBorder="1" applyAlignment="1" applyProtection="1">
      <alignment horizontal="left" vertical="center" indent="1"/>
    </xf>
    <xf numFmtId="0" fontId="37" fillId="0" borderId="0" xfId="14" applyFont="1" applyFill="1" applyBorder="1" applyAlignment="1" applyProtection="1">
      <alignment horizontal="left" indent="1"/>
    </xf>
    <xf numFmtId="0" fontId="28" fillId="2" borderId="0" xfId="14" applyFont="1" applyFill="1" applyBorder="1" applyProtection="1"/>
    <xf numFmtId="0" fontId="23" fillId="2" borderId="2" xfId="14" applyFont="1" applyFill="1" applyBorder="1" applyAlignment="1" applyProtection="1">
      <alignment horizontal="right"/>
    </xf>
    <xf numFmtId="0" fontId="23" fillId="2" borderId="2" xfId="14" applyFont="1" applyFill="1" applyBorder="1" applyProtection="1"/>
    <xf numFmtId="0" fontId="23" fillId="2" borderId="0" xfId="14" applyFont="1" applyFill="1" applyBorder="1" applyAlignment="1" applyProtection="1">
      <alignment horizontal="right"/>
    </xf>
    <xf numFmtId="0" fontId="8" fillId="0" borderId="0" xfId="14" applyFont="1" applyFill="1" applyProtection="1"/>
    <xf numFmtId="0" fontId="23" fillId="2" borderId="0" xfId="14" applyFont="1" applyFill="1" applyBorder="1" applyProtection="1"/>
    <xf numFmtId="0" fontId="13" fillId="3" borderId="0" xfId="14" applyFont="1" applyFill="1" applyProtection="1"/>
    <xf numFmtId="3" fontId="13" fillId="3" borderId="0" xfId="14" applyNumberFormat="1" applyFont="1" applyFill="1" applyProtection="1"/>
    <xf numFmtId="3" fontId="12" fillId="0" borderId="0" xfId="14" applyNumberFormat="1" applyFont="1" applyFill="1" applyProtection="1"/>
    <xf numFmtId="3" fontId="8" fillId="0" borderId="0" xfId="14" applyNumberFormat="1" applyFont="1" applyFill="1" applyProtection="1"/>
    <xf numFmtId="0" fontId="12" fillId="3" borderId="0" xfId="14" applyFont="1" applyFill="1" applyProtection="1"/>
    <xf numFmtId="3" fontId="12" fillId="3" borderId="0" xfId="14" applyNumberFormat="1" applyFont="1" applyFill="1" applyProtection="1"/>
    <xf numFmtId="167" fontId="12" fillId="0" borderId="0" xfId="14" applyNumberFormat="1" applyFont="1" applyFill="1" applyProtection="1"/>
    <xf numFmtId="166" fontId="8" fillId="0" borderId="0" xfId="14" applyNumberFormat="1" applyFont="1" applyFill="1" applyProtection="1"/>
    <xf numFmtId="1" fontId="8" fillId="0" borderId="0" xfId="14" applyNumberFormat="1" applyFont="1" applyFill="1" applyProtection="1"/>
    <xf numFmtId="0" fontId="13" fillId="0" borderId="0" xfId="14" applyFont="1" applyFill="1" applyBorder="1" applyAlignment="1" applyProtection="1">
      <alignment horizontal="left"/>
    </xf>
    <xf numFmtId="0" fontId="12" fillId="3" borderId="0" xfId="14" applyFont="1" applyFill="1" applyBorder="1" applyProtection="1"/>
    <xf numFmtId="0" fontId="13" fillId="3" borderId="2" xfId="14" applyFont="1" applyFill="1" applyBorder="1" applyProtection="1"/>
    <xf numFmtId="3" fontId="13" fillId="3" borderId="2" xfId="14" applyNumberFormat="1" applyFont="1" applyFill="1" applyBorder="1" applyProtection="1"/>
    <xf numFmtId="0" fontId="7" fillId="0" borderId="0" xfId="14" applyFont="1" applyFill="1" applyBorder="1" applyProtection="1"/>
    <xf numFmtId="3" fontId="7" fillId="0" borderId="0" xfId="14" applyNumberFormat="1" applyFont="1" applyFill="1" applyProtection="1"/>
    <xf numFmtId="0" fontId="8" fillId="0" borderId="0" xfId="14" applyFont="1" applyFill="1" applyBorder="1" applyProtection="1"/>
    <xf numFmtId="0" fontId="13" fillId="0" borderId="0" xfId="14" applyFont="1" applyFill="1" applyBorder="1" applyProtection="1"/>
    <xf numFmtId="3" fontId="15" fillId="0" borderId="0" xfId="14" applyNumberFormat="1" applyFont="1" applyFill="1" applyProtection="1"/>
    <xf numFmtId="164" fontId="22" fillId="0" borderId="0" xfId="7"/>
    <xf numFmtId="164" fontId="11" fillId="0" borderId="0" xfId="7" applyFont="1" applyFill="1" applyBorder="1" applyAlignment="1" applyProtection="1"/>
    <xf numFmtId="0" fontId="20" fillId="4" borderId="0" xfId="15" applyFont="1" applyFill="1" applyBorder="1" applyAlignment="1" applyProtection="1">
      <alignment horizontal="left"/>
    </xf>
    <xf numFmtId="164" fontId="20" fillId="4" borderId="6" xfId="7" applyFont="1" applyFill="1" applyBorder="1" applyProtection="1"/>
    <xf numFmtId="2" fontId="20" fillId="4" borderId="6" xfId="7" applyNumberFormat="1" applyFont="1" applyFill="1" applyBorder="1" applyAlignment="1" applyProtection="1">
      <alignment horizontal="right"/>
    </xf>
    <xf numFmtId="164" fontId="20" fillId="4" borderId="6" xfId="7" applyFont="1" applyFill="1" applyBorder="1" applyAlignment="1" applyProtection="1">
      <alignment horizontal="center"/>
    </xf>
    <xf numFmtId="171" fontId="12" fillId="3" borderId="0" xfId="7" applyNumberFormat="1" applyFont="1" applyFill="1" applyBorder="1" applyAlignment="1" applyProtection="1">
      <alignment horizontal="right"/>
    </xf>
    <xf numFmtId="164" fontId="12" fillId="3" borderId="6" xfId="7" applyFont="1" applyFill="1" applyBorder="1" applyAlignment="1" applyProtection="1">
      <alignment horizontal="left"/>
    </xf>
    <xf numFmtId="171" fontId="12" fillId="3" borderId="6" xfId="7" applyNumberFormat="1" applyFont="1" applyFill="1" applyBorder="1" applyAlignment="1" applyProtection="1">
      <alignment horizontal="right"/>
    </xf>
    <xf numFmtId="164" fontId="12" fillId="0" borderId="0" xfId="7" applyFont="1" applyFill="1" applyBorder="1" applyAlignment="1" applyProtection="1">
      <alignment horizontal="left"/>
    </xf>
    <xf numFmtId="171" fontId="12" fillId="0" borderId="0" xfId="7" applyNumberFormat="1" applyFont="1" applyFill="1" applyBorder="1" applyAlignment="1" applyProtection="1">
      <alignment horizontal="right"/>
    </xf>
    <xf numFmtId="164" fontId="13" fillId="0" borderId="0" xfId="11" applyNumberFormat="1" applyFont="1" applyFill="1" applyBorder="1" applyAlignment="1" applyProtection="1">
      <alignment vertical="top" wrapText="1"/>
    </xf>
    <xf numFmtId="0" fontId="13" fillId="0" borderId="0" xfId="15" applyFont="1" applyFill="1" applyBorder="1" applyAlignment="1" applyProtection="1">
      <alignment vertical="top" wrapText="1"/>
    </xf>
    <xf numFmtId="164" fontId="22" fillId="0" borderId="0" xfId="7" applyFill="1" applyProtection="1"/>
    <xf numFmtId="164" fontId="32" fillId="0" borderId="0" xfId="7" applyFont="1" applyFill="1" applyBorder="1" applyProtection="1"/>
    <xf numFmtId="164" fontId="31" fillId="0" borderId="0" xfId="7" applyFont="1" applyFill="1" applyBorder="1" applyProtection="1"/>
    <xf numFmtId="164" fontId="13" fillId="0" borderId="0" xfId="7" applyFont="1" applyFill="1" applyBorder="1" applyAlignment="1" applyProtection="1"/>
    <xf numFmtId="164" fontId="13" fillId="0" borderId="0" xfId="7" applyFont="1" applyFill="1" applyBorder="1" applyAlignment="1" applyProtection="1">
      <alignment horizontal="left" vertical="center" indent="1"/>
    </xf>
    <xf numFmtId="164" fontId="32" fillId="0" borderId="0" xfId="7" applyFont="1" applyFill="1" applyBorder="1" applyAlignment="1" applyProtection="1">
      <alignment horizontal="left" indent="1"/>
    </xf>
    <xf numFmtId="0" fontId="13" fillId="3" borderId="0" xfId="3" applyFont="1" applyFill="1" applyBorder="1" applyAlignment="1" applyProtection="1">
      <alignment horizontal="left"/>
    </xf>
    <xf numFmtId="164" fontId="13" fillId="0" borderId="0" xfId="7" applyFont="1" applyFill="1" applyBorder="1" applyAlignment="1" applyProtection="1">
      <alignment horizontal="left"/>
    </xf>
    <xf numFmtId="164" fontId="40" fillId="0" borderId="0" xfId="7" applyFont="1" applyFill="1" applyBorder="1" applyProtection="1"/>
    <xf numFmtId="164" fontId="12" fillId="0" borderId="0" xfId="7" applyFont="1" applyFill="1" applyBorder="1" applyAlignment="1" applyProtection="1">
      <alignment horizontal="left" vertical="center"/>
    </xf>
    <xf numFmtId="164" fontId="12" fillId="0" borderId="0" xfId="7" applyFont="1" applyFill="1" applyBorder="1" applyAlignment="1" applyProtection="1">
      <alignment horizontal="left" vertical="center" indent="1"/>
    </xf>
    <xf numFmtId="164" fontId="32" fillId="3" borderId="0" xfId="7" applyFont="1" applyFill="1" applyBorder="1" applyAlignment="1" applyProtection="1">
      <alignment horizontal="left" indent="1"/>
    </xf>
    <xf numFmtId="164" fontId="16" fillId="0" borderId="0" xfId="7" applyFont="1" applyFill="1" applyProtection="1"/>
    <xf numFmtId="16" fontId="22" fillId="0" borderId="0" xfId="7" applyNumberFormat="1"/>
    <xf numFmtId="0" fontId="18" fillId="3" borderId="3" xfId="1" applyFont="1" applyFill="1" applyBorder="1" applyProtection="1"/>
    <xf numFmtId="0" fontId="18" fillId="3" borderId="0" xfId="1" applyFont="1" applyFill="1" applyBorder="1" applyProtection="1"/>
    <xf numFmtId="0" fontId="18" fillId="3" borderId="0" xfId="1" applyFont="1" applyFill="1" applyProtection="1"/>
    <xf numFmtId="3" fontId="18" fillId="3" borderId="0" xfId="1" applyNumberFormat="1" applyFont="1" applyFill="1" applyProtection="1"/>
    <xf numFmtId="0" fontId="21" fillId="3" borderId="0" xfId="1" applyFont="1" applyFill="1" applyProtection="1"/>
    <xf numFmtId="3" fontId="21" fillId="3" borderId="0" xfId="1" applyNumberFormat="1" applyFont="1" applyFill="1" applyProtection="1"/>
    <xf numFmtId="0" fontId="18" fillId="3" borderId="0" xfId="1" applyFont="1" applyFill="1" applyBorder="1" applyAlignment="1" applyProtection="1">
      <alignment vertical="center"/>
    </xf>
    <xf numFmtId="0" fontId="21" fillId="3" borderId="1" xfId="1" applyFont="1" applyFill="1" applyBorder="1" applyAlignment="1" applyProtection="1">
      <alignment wrapText="1"/>
    </xf>
    <xf numFmtId="0" fontId="21" fillId="3" borderId="1" xfId="1" applyFont="1" applyFill="1" applyBorder="1" applyProtection="1"/>
    <xf numFmtId="0" fontId="18" fillId="3" borderId="1" xfId="1" applyFont="1" applyFill="1" applyBorder="1" applyProtection="1"/>
    <xf numFmtId="3" fontId="21" fillId="3" borderId="1" xfId="1" applyNumberFormat="1" applyFont="1" applyFill="1" applyBorder="1" applyProtection="1"/>
    <xf numFmtId="0" fontId="36" fillId="0" borderId="0" xfId="0" applyFont="1" applyFill="1"/>
    <xf numFmtId="164" fontId="7" fillId="0" borderId="0" xfId="0" applyNumberFormat="1" applyFont="1" applyFill="1" applyProtection="1"/>
    <xf numFmtId="0" fontId="13" fillId="0" borderId="0" xfId="0" applyFont="1" applyFill="1" applyAlignment="1">
      <alignment horizontal="right"/>
    </xf>
    <xf numFmtId="0" fontId="21" fillId="3" borderId="3" xfId="1" applyFont="1" applyFill="1" applyBorder="1" applyAlignment="1" applyProtection="1">
      <alignment horizontal="right"/>
    </xf>
    <xf numFmtId="0" fontId="18" fillId="0" borderId="0" xfId="8" applyFont="1" applyFill="1" applyAlignment="1" applyProtection="1"/>
    <xf numFmtId="0" fontId="18" fillId="3" borderId="0" xfId="8" applyFont="1" applyFill="1" applyProtection="1"/>
    <xf numFmtId="0" fontId="18" fillId="3" borderId="7" xfId="8" applyFont="1" applyFill="1" applyBorder="1" applyProtection="1"/>
    <xf numFmtId="0" fontId="18" fillId="3" borderId="8" xfId="8" applyFont="1" applyFill="1" applyBorder="1" applyProtection="1"/>
    <xf numFmtId="0" fontId="21" fillId="3" borderId="0" xfId="8" applyFont="1" applyFill="1" applyAlignment="1" applyProtection="1">
      <alignment horizontal="right"/>
    </xf>
    <xf numFmtId="0" fontId="21" fillId="3" borderId="8" xfId="8" applyFont="1" applyFill="1" applyBorder="1" applyAlignment="1" applyProtection="1">
      <alignment horizontal="right"/>
    </xf>
    <xf numFmtId="0" fontId="18" fillId="3" borderId="9" xfId="8" applyFont="1" applyFill="1" applyBorder="1" applyProtection="1"/>
    <xf numFmtId="0" fontId="21" fillId="3" borderId="9" xfId="8" applyFont="1" applyFill="1" applyBorder="1" applyAlignment="1" applyProtection="1">
      <alignment horizontal="right"/>
    </xf>
    <xf numFmtId="0" fontId="21" fillId="0" borderId="0" xfId="8" applyFont="1" applyFill="1" applyProtection="1"/>
    <xf numFmtId="166" fontId="18" fillId="3" borderId="0" xfId="8" applyNumberFormat="1" applyFont="1" applyFill="1" applyProtection="1"/>
    <xf numFmtId="166" fontId="18" fillId="3" borderId="8" xfId="8" applyNumberFormat="1" applyFont="1" applyFill="1" applyBorder="1" applyProtection="1"/>
    <xf numFmtId="3" fontId="9" fillId="0" borderId="0" xfId="8" applyNumberFormat="1" applyFont="1" applyFill="1" applyProtection="1"/>
    <xf numFmtId="167" fontId="9" fillId="0" borderId="0" xfId="8" applyNumberFormat="1" applyFont="1" applyFill="1" applyProtection="1"/>
    <xf numFmtId="3" fontId="18" fillId="3" borderId="0" xfId="1" applyNumberFormat="1" applyFont="1" applyFill="1" applyAlignment="1" applyProtection="1">
      <alignment horizontal="right"/>
    </xf>
    <xf numFmtId="0" fontId="11" fillId="0" borderId="0" xfId="6" applyFont="1" applyFill="1" applyAlignment="1" applyProtection="1">
      <alignment horizontal="right"/>
    </xf>
    <xf numFmtId="2" fontId="20" fillId="4" borderId="0" xfId="7" applyNumberFormat="1" applyFont="1" applyFill="1" applyBorder="1" applyAlignment="1" applyProtection="1">
      <alignment horizontal="right"/>
    </xf>
    <xf numFmtId="0" fontId="21" fillId="3" borderId="9" xfId="8" applyFont="1" applyFill="1" applyBorder="1" applyAlignment="1" applyProtection="1">
      <alignment horizontal="right" wrapText="1"/>
    </xf>
    <xf numFmtId="166" fontId="18" fillId="3" borderId="0" xfId="8" applyNumberFormat="1" applyFont="1" applyFill="1" applyAlignment="1" applyProtection="1">
      <alignment horizontal="right"/>
    </xf>
    <xf numFmtId="166" fontId="18" fillId="3" borderId="8" xfId="8" applyNumberFormat="1" applyFont="1" applyFill="1" applyBorder="1" applyAlignment="1" applyProtection="1">
      <alignment horizontal="right"/>
    </xf>
    <xf numFmtId="0" fontId="12" fillId="5" borderId="0" xfId="0" applyFont="1" applyFill="1" applyBorder="1" applyAlignment="1" applyProtection="1">
      <alignment horizontal="left"/>
    </xf>
    <xf numFmtId="0" fontId="12" fillId="5" borderId="0" xfId="0" applyFont="1" applyFill="1" applyBorder="1" applyAlignment="1" applyProtection="1">
      <alignment horizontal="right"/>
    </xf>
    <xf numFmtId="3" fontId="12" fillId="5" borderId="0" xfId="0" applyNumberFormat="1" applyFont="1" applyFill="1" applyBorder="1" applyProtection="1"/>
    <xf numFmtId="0" fontId="12" fillId="5" borderId="0" xfId="0" quotePrefix="1" applyFont="1" applyFill="1" applyBorder="1" applyAlignment="1" applyProtection="1">
      <alignment horizontal="right"/>
    </xf>
    <xf numFmtId="0" fontId="12" fillId="5" borderId="2" xfId="0" applyFont="1" applyFill="1" applyBorder="1" applyAlignment="1" applyProtection="1">
      <alignment horizontal="left"/>
    </xf>
    <xf numFmtId="0" fontId="12" fillId="5" borderId="2" xfId="0" quotePrefix="1" applyFont="1" applyFill="1" applyBorder="1" applyAlignment="1" applyProtection="1">
      <alignment horizontal="right"/>
    </xf>
    <xf numFmtId="3" fontId="12" fillId="5" borderId="2" xfId="0" applyNumberFormat="1" applyFont="1" applyFill="1" applyBorder="1" applyProtection="1"/>
    <xf numFmtId="0" fontId="13" fillId="5" borderId="4" xfId="0" applyFont="1" applyFill="1" applyBorder="1" applyAlignment="1" applyProtection="1">
      <alignment horizontal="left"/>
    </xf>
    <xf numFmtId="0" fontId="11" fillId="0" borderId="0" xfId="6" applyFont="1" applyFill="1" applyAlignment="1" applyProtection="1">
      <alignment horizontal="right"/>
    </xf>
    <xf numFmtId="2" fontId="20" fillId="4" borderId="0" xfId="7" applyNumberFormat="1" applyFont="1" applyFill="1" applyBorder="1" applyAlignment="1" applyProtection="1"/>
    <xf numFmtId="172" fontId="12" fillId="3" borderId="0" xfId="7" applyNumberFormat="1" applyFont="1" applyFill="1" applyBorder="1" applyAlignment="1" applyProtection="1">
      <alignment horizontal="left"/>
    </xf>
    <xf numFmtId="172" fontId="12" fillId="3" borderId="6" xfId="7" applyNumberFormat="1" applyFont="1" applyFill="1" applyBorder="1" applyAlignment="1" applyProtection="1">
      <alignment horizontal="left"/>
    </xf>
    <xf numFmtId="172" fontId="13" fillId="3" borderId="0" xfId="7" applyNumberFormat="1" applyFont="1" applyFill="1" applyBorder="1" applyAlignment="1" applyProtection="1">
      <alignment horizontal="left"/>
    </xf>
    <xf numFmtId="171" fontId="13" fillId="3" borderId="0" xfId="7" applyNumberFormat="1" applyFont="1" applyFill="1" applyBorder="1" applyAlignment="1" applyProtection="1">
      <alignment horizontal="right"/>
    </xf>
    <xf numFmtId="166" fontId="18" fillId="0" borderId="0" xfId="8" applyNumberFormat="1" applyFont="1" applyFill="1" applyBorder="1" applyProtection="1"/>
    <xf numFmtId="0" fontId="21" fillId="0" borderId="0" xfId="8" applyFont="1" applyFill="1" applyAlignment="1" applyProtection="1"/>
    <xf numFmtId="164" fontId="5" fillId="0" borderId="0" xfId="7" applyFont="1" applyFill="1" applyBorder="1" applyProtection="1"/>
    <xf numFmtId="0" fontId="6" fillId="0" borderId="0" xfId="16" applyFill="1" applyProtection="1"/>
    <xf numFmtId="0" fontId="36" fillId="0" borderId="0" xfId="16" applyFont="1" applyFill="1" applyBorder="1" applyProtection="1"/>
    <xf numFmtId="0" fontId="37" fillId="0" borderId="0" xfId="16" applyFont="1" applyFill="1" applyBorder="1" applyProtection="1"/>
    <xf numFmtId="0" fontId="13" fillId="0" borderId="0" xfId="16" applyFont="1" applyFill="1" applyBorder="1" applyAlignment="1" applyProtection="1"/>
    <xf numFmtId="0" fontId="13" fillId="0" borderId="0" xfId="16" applyFont="1" applyFill="1" applyBorder="1" applyAlignment="1" applyProtection="1">
      <alignment horizontal="left" vertical="center" indent="1"/>
    </xf>
    <xf numFmtId="0" fontId="37" fillId="0" borderId="0" xfId="16" applyFont="1" applyFill="1" applyBorder="1" applyAlignment="1" applyProtection="1">
      <alignment horizontal="left" indent="1"/>
    </xf>
    <xf numFmtId="0" fontId="13" fillId="0" borderId="0" xfId="16" applyFont="1" applyFill="1" applyBorder="1" applyAlignment="1" applyProtection="1">
      <alignment horizontal="left"/>
    </xf>
    <xf numFmtId="0" fontId="21" fillId="0" borderId="0" xfId="3" applyFont="1" applyFill="1" applyBorder="1" applyAlignment="1" applyProtection="1">
      <alignment vertical="center"/>
    </xf>
    <xf numFmtId="164" fontId="12" fillId="0" borderId="0" xfId="17" applyFont="1" applyFill="1" applyBorder="1" applyAlignment="1" applyProtection="1">
      <alignment horizontal="left" vertical="center"/>
    </xf>
    <xf numFmtId="0" fontId="14" fillId="0" borderId="0" xfId="16" applyFont="1" applyFill="1" applyProtection="1"/>
    <xf numFmtId="0" fontId="42" fillId="0" borderId="0" xfId="14" applyFont="1" applyFill="1" applyBorder="1" applyAlignment="1" applyProtection="1">
      <alignment horizontal="left"/>
    </xf>
    <xf numFmtId="164" fontId="18" fillId="0" borderId="0" xfId="0" applyNumberFormat="1" applyFont="1" applyFill="1" applyAlignment="1">
      <alignment horizontal="left" readingOrder="1"/>
    </xf>
    <xf numFmtId="164" fontId="13" fillId="0" borderId="0" xfId="0" applyNumberFormat="1" applyFont="1" applyAlignment="1">
      <alignment horizontal="left"/>
    </xf>
    <xf numFmtId="0" fontId="12" fillId="3" borderId="4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right" wrapText="1" indent="1"/>
    </xf>
    <xf numFmtId="0" fontId="12" fillId="3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center" wrapText="1"/>
    </xf>
    <xf numFmtId="173" fontId="18" fillId="3" borderId="0" xfId="0" applyNumberFormat="1" applyFont="1" applyFill="1" applyBorder="1" applyAlignment="1">
      <alignment horizontal="right"/>
    </xf>
    <xf numFmtId="174" fontId="18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Alignment="1">
      <alignment horizontal="left"/>
    </xf>
    <xf numFmtId="0" fontId="43" fillId="3" borderId="0" xfId="0" applyNumberFormat="1" applyFont="1" applyFill="1" applyAlignment="1">
      <alignment horizontal="left"/>
    </xf>
    <xf numFmtId="0" fontId="13" fillId="3" borderId="4" xfId="0" applyFont="1" applyFill="1" applyBorder="1" applyAlignment="1">
      <alignment horizontal="left"/>
    </xf>
    <xf numFmtId="173" fontId="13" fillId="3" borderId="4" xfId="0" applyNumberFormat="1" applyFont="1" applyFill="1" applyBorder="1" applyAlignment="1">
      <alignment horizontal="right"/>
    </xf>
    <xf numFmtId="173" fontId="21" fillId="3" borderId="4" xfId="0" applyNumberFormat="1" applyFont="1" applyFill="1" applyBorder="1" applyAlignment="1">
      <alignment horizontal="right"/>
    </xf>
    <xf numFmtId="174" fontId="21" fillId="3" borderId="4" xfId="0" applyNumberFormat="1" applyFont="1" applyFill="1" applyBorder="1" applyAlignment="1">
      <alignment horizontal="right"/>
    </xf>
    <xf numFmtId="0" fontId="18" fillId="0" borderId="0" xfId="16" applyFont="1" applyFill="1" applyProtection="1"/>
    <xf numFmtId="0" fontId="12" fillId="3" borderId="0" xfId="0" applyNumberFormat="1" applyFont="1" applyFill="1" applyAlignment="1">
      <alignment horizontal="left" wrapText="1"/>
    </xf>
    <xf numFmtId="164" fontId="13" fillId="3" borderId="4" xfId="0" applyNumberFormat="1" applyFont="1" applyFill="1" applyBorder="1" applyAlignment="1">
      <alignment horizontal="left"/>
    </xf>
    <xf numFmtId="0" fontId="18" fillId="0" borderId="0" xfId="3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/>
    <xf numFmtId="0" fontId="24" fillId="0" borderId="0" xfId="0" applyFont="1" applyFill="1" applyBorder="1" applyProtection="1"/>
    <xf numFmtId="164" fontId="21" fillId="3" borderId="4" xfId="7" applyFont="1" applyFill="1" applyBorder="1" applyAlignment="1" applyProtection="1">
      <alignment horizontal="left"/>
    </xf>
    <xf numFmtId="1" fontId="21" fillId="3" borderId="4" xfId="7" applyNumberFormat="1" applyFont="1" applyFill="1" applyBorder="1" applyAlignment="1" applyProtection="1">
      <alignment horizontal="right" indent="1"/>
    </xf>
    <xf numFmtId="0" fontId="12" fillId="0" borderId="0" xfId="0" applyFont="1" applyFill="1" applyBorder="1" applyAlignment="1" applyProtection="1"/>
    <xf numFmtId="164" fontId="18" fillId="3" borderId="0" xfId="7" applyFont="1" applyFill="1" applyBorder="1" applyAlignment="1" applyProtection="1">
      <alignment horizontal="left"/>
    </xf>
    <xf numFmtId="3" fontId="21" fillId="3" borderId="10" xfId="10" applyNumberFormat="1" applyFont="1" applyFill="1" applyBorder="1" applyProtection="1"/>
    <xf numFmtId="1" fontId="21" fillId="3" borderId="9" xfId="7" applyNumberFormat="1" applyFont="1" applyFill="1" applyBorder="1" applyAlignment="1" applyProtection="1">
      <alignment horizontal="right" indent="1"/>
    </xf>
    <xf numFmtId="3" fontId="18" fillId="3" borderId="0" xfId="7" applyNumberFormat="1" applyFont="1" applyFill="1" applyBorder="1" applyAlignment="1" applyProtection="1">
      <alignment horizontal="right" indent="1"/>
    </xf>
    <xf numFmtId="0" fontId="21" fillId="0" borderId="0" xfId="0" applyFont="1" applyFill="1" applyBorder="1" applyAlignment="1" applyProtection="1"/>
    <xf numFmtId="164" fontId="21" fillId="3" borderId="9" xfId="7" applyFont="1" applyFill="1" applyBorder="1" applyAlignment="1" applyProtection="1">
      <alignment horizontal="left"/>
    </xf>
    <xf numFmtId="3" fontId="21" fillId="3" borderId="8" xfId="10" applyNumberFormat="1" applyFont="1" applyFill="1" applyBorder="1" applyProtection="1"/>
    <xf numFmtId="3" fontId="18" fillId="3" borderId="0" xfId="10" applyNumberFormat="1" applyFont="1" applyFill="1" applyBorder="1" applyProtection="1"/>
    <xf numFmtId="3" fontId="21" fillId="3" borderId="9" xfId="10" applyNumberFormat="1" applyFont="1" applyFill="1" applyBorder="1" applyProtection="1"/>
    <xf numFmtId="3" fontId="21" fillId="3" borderId="8" xfId="10" applyNumberFormat="1" applyFont="1" applyFill="1" applyBorder="1" applyAlignment="1" applyProtection="1">
      <alignment horizontal="right" indent="1"/>
    </xf>
    <xf numFmtId="3" fontId="21" fillId="3" borderId="9" xfId="10" applyNumberFormat="1" applyFont="1" applyFill="1" applyBorder="1" applyAlignment="1" applyProtection="1">
      <alignment horizontal="right" indent="1"/>
    </xf>
    <xf numFmtId="166" fontId="18" fillId="3" borderId="0" xfId="7" applyNumberFormat="1" applyFont="1" applyFill="1" applyBorder="1" applyAlignment="1" applyProtection="1">
      <alignment horizontal="right" indent="1"/>
    </xf>
    <xf numFmtId="167" fontId="21" fillId="3" borderId="10" xfId="10" applyNumberFormat="1" applyFont="1" applyFill="1" applyBorder="1" applyAlignment="1" applyProtection="1">
      <alignment horizontal="right" indent="1"/>
    </xf>
    <xf numFmtId="164" fontId="22" fillId="3" borderId="0" xfId="7" applyFill="1" applyProtection="1"/>
    <xf numFmtId="164" fontId="22" fillId="3" borderId="0" xfId="7" applyFill="1"/>
    <xf numFmtId="169" fontId="13" fillId="0" borderId="0" xfId="13" applyNumberFormat="1" applyFont="1" applyFill="1" applyBorder="1" applyAlignment="1" applyProtection="1">
      <alignment vertical="center"/>
    </xf>
    <xf numFmtId="169" fontId="0" fillId="0" borderId="0" xfId="13" applyNumberFormat="1" applyFont="1" applyFill="1" applyAlignment="1" applyProtection="1"/>
    <xf numFmtId="164" fontId="0" fillId="3" borderId="0" xfId="13" applyFont="1" applyFill="1" applyProtection="1"/>
    <xf numFmtId="169" fontId="13" fillId="3" borderId="0" xfId="13" applyNumberFormat="1" applyFont="1" applyFill="1" applyBorder="1" applyAlignment="1" applyProtection="1">
      <alignment vertical="center"/>
    </xf>
    <xf numFmtId="0" fontId="12" fillId="0" borderId="0" xfId="16" applyFont="1" applyFill="1" applyBorder="1" applyAlignment="1" applyProtection="1">
      <alignment vertical="center" wrapText="1"/>
    </xf>
    <xf numFmtId="0" fontId="12" fillId="0" borderId="0" xfId="14" applyFont="1" applyFill="1" applyBorder="1" applyAlignment="1" applyProtection="1">
      <alignment vertical="center"/>
    </xf>
    <xf numFmtId="0" fontId="13" fillId="0" borderId="0" xfId="0" applyFont="1" applyFill="1" applyAlignment="1">
      <alignment horizontal="left"/>
    </xf>
    <xf numFmtId="3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5" xfId="0" applyFont="1" applyFill="1" applyBorder="1" applyAlignment="1">
      <alignment horizontal="right"/>
    </xf>
    <xf numFmtId="0" fontId="13" fillId="3" borderId="0" xfId="0" applyFont="1" applyFill="1" applyBorder="1"/>
    <xf numFmtId="0" fontId="13" fillId="3" borderId="0" xfId="0" applyFont="1" applyFill="1" applyBorder="1" applyAlignment="1">
      <alignment horizontal="right"/>
    </xf>
    <xf numFmtId="0" fontId="13" fillId="3" borderId="2" xfId="0" applyFont="1" applyFill="1" applyBorder="1" applyAlignment="1">
      <alignment horizontal="center"/>
    </xf>
    <xf numFmtId="0" fontId="13" fillId="3" borderId="2" xfId="0" quotePrefix="1" applyFont="1" applyFill="1" applyBorder="1" applyAlignment="1">
      <alignment horizontal="right"/>
    </xf>
    <xf numFmtId="0" fontId="13" fillId="3" borderId="2" xfId="0" applyFont="1" applyFill="1" applyBorder="1" applyAlignment="1">
      <alignment horizontal="right"/>
    </xf>
    <xf numFmtId="14" fontId="12" fillId="3" borderId="0" xfId="0" applyNumberFormat="1" applyFont="1" applyFill="1" applyAlignment="1" applyProtection="1">
      <alignment horizontal="left"/>
      <protection locked="0"/>
    </xf>
    <xf numFmtId="172" fontId="12" fillId="3" borderId="0" xfId="0" applyNumberFormat="1" applyFont="1" applyFill="1" applyAlignment="1">
      <alignment horizontal="right"/>
    </xf>
    <xf numFmtId="3" fontId="13" fillId="3" borderId="4" xfId="10" applyNumberFormat="1" applyFont="1" applyFill="1" applyBorder="1" applyAlignment="1" applyProtection="1">
      <alignment horizontal="right" indent="1"/>
    </xf>
    <xf numFmtId="3" fontId="13" fillId="0" borderId="2" xfId="0" applyNumberFormat="1" applyFont="1" applyFill="1" applyBorder="1" applyProtection="1"/>
    <xf numFmtId="3" fontId="12" fillId="0" borderId="2" xfId="0" applyNumberFormat="1" applyFont="1" applyFill="1" applyBorder="1" applyProtection="1"/>
    <xf numFmtId="0" fontId="12" fillId="0" borderId="2" xfId="0" applyFont="1" applyFill="1" applyBorder="1"/>
    <xf numFmtId="0" fontId="13" fillId="3" borderId="0" xfId="0" applyFont="1" applyFill="1" applyBorder="1" applyAlignment="1">
      <alignment horizontal="center"/>
    </xf>
    <xf numFmtId="0" fontId="27" fillId="0" borderId="0" xfId="0" applyFont="1" applyFill="1"/>
    <xf numFmtId="175" fontId="42" fillId="3" borderId="0" xfId="0" applyNumberFormat="1" applyFont="1" applyFill="1" applyBorder="1" applyAlignment="1">
      <alignment horizontal="center"/>
    </xf>
    <xf numFmtId="176" fontId="27" fillId="3" borderId="0" xfId="0" applyNumberFormat="1" applyFont="1" applyFill="1" applyBorder="1" applyAlignment="1">
      <alignment horizontal="right"/>
    </xf>
    <xf numFmtId="177" fontId="27" fillId="3" borderId="0" xfId="0" applyNumberFormat="1" applyFont="1" applyFill="1"/>
    <xf numFmtId="178" fontId="12" fillId="3" borderId="0" xfId="0" applyNumberFormat="1" applyFont="1" applyFill="1" applyAlignment="1" applyProtection="1">
      <alignment horizontal="left"/>
    </xf>
    <xf numFmtId="176" fontId="12" fillId="3" borderId="0" xfId="0" applyNumberFormat="1" applyFont="1" applyFill="1" applyBorder="1" applyAlignment="1">
      <alignment horizontal="right"/>
    </xf>
    <xf numFmtId="177" fontId="12" fillId="3" borderId="0" xfId="0" applyNumberFormat="1" applyFont="1" applyFill="1"/>
    <xf numFmtId="178" fontId="12" fillId="3" borderId="0" xfId="0" applyNumberFormat="1" applyFont="1" applyFill="1" applyBorder="1" applyAlignment="1" applyProtection="1">
      <alignment horizontal="left"/>
    </xf>
    <xf numFmtId="177" fontId="12" fillId="3" borderId="0" xfId="0" applyNumberFormat="1" applyFont="1" applyFill="1" applyBorder="1"/>
    <xf numFmtId="178" fontId="12" fillId="3" borderId="2" xfId="0" applyNumberFormat="1" applyFont="1" applyFill="1" applyBorder="1" applyAlignment="1" applyProtection="1">
      <alignment horizontal="left"/>
    </xf>
    <xf numFmtId="176" fontId="12" fillId="3" borderId="2" xfId="0" applyNumberFormat="1" applyFont="1" applyFill="1" applyBorder="1" applyAlignment="1">
      <alignment horizontal="right"/>
    </xf>
    <xf numFmtId="177" fontId="12" fillId="3" borderId="2" xfId="0" applyNumberFormat="1" applyFont="1" applyFill="1" applyBorder="1"/>
    <xf numFmtId="0" fontId="12" fillId="0" borderId="0" xfId="0" applyFont="1" applyFill="1" applyAlignment="1" applyProtection="1">
      <alignment horizontal="left"/>
    </xf>
    <xf numFmtId="3" fontId="12" fillId="0" borderId="0" xfId="0" applyNumberFormat="1" applyFont="1" applyFill="1" applyAlignment="1" applyProtection="1">
      <alignment horizontal="right"/>
    </xf>
    <xf numFmtId="0" fontId="7" fillId="0" borderId="0" xfId="0" applyFont="1" applyFill="1" applyProtection="1"/>
    <xf numFmtId="0" fontId="11" fillId="0" borderId="0" xfId="6" applyFont="1" applyFill="1" applyAlignment="1" applyProtection="1">
      <alignment horizontal="right"/>
    </xf>
    <xf numFmtId="164" fontId="12" fillId="0" borderId="0" xfId="11" applyNumberFormat="1" applyFont="1" applyFill="1" applyBorder="1" applyAlignment="1" applyProtection="1">
      <alignment horizontal="left" wrapText="1"/>
    </xf>
    <xf numFmtId="0" fontId="13" fillId="0" borderId="0" xfId="15" applyFont="1" applyFill="1" applyBorder="1" applyAlignment="1" applyProtection="1">
      <alignment horizontal="left" vertical="top" wrapText="1"/>
    </xf>
    <xf numFmtId="2" fontId="20" fillId="4" borderId="0" xfId="7" applyNumberFormat="1" applyFont="1" applyFill="1" applyBorder="1" applyAlignment="1" applyProtection="1">
      <alignment horizontal="right"/>
    </xf>
    <xf numFmtId="2" fontId="20" fillId="4" borderId="6" xfId="7" applyNumberFormat="1" applyFont="1" applyFill="1" applyBorder="1" applyAlignment="1" applyProtection="1">
      <alignment horizontal="right" wrapText="1"/>
    </xf>
    <xf numFmtId="3" fontId="12" fillId="3" borderId="0" xfId="7" applyNumberFormat="1" applyFont="1" applyFill="1" applyBorder="1" applyAlignment="1" applyProtection="1">
      <alignment horizontal="right"/>
    </xf>
    <xf numFmtId="3" fontId="12" fillId="3" borderId="6" xfId="7" applyNumberFormat="1" applyFont="1" applyFill="1" applyBorder="1" applyAlignment="1" applyProtection="1">
      <alignment horizontal="right"/>
    </xf>
    <xf numFmtId="167" fontId="12" fillId="3" borderId="0" xfId="7" applyNumberFormat="1" applyFont="1" applyFill="1" applyBorder="1" applyAlignment="1" applyProtection="1">
      <alignment horizontal="right"/>
    </xf>
    <xf numFmtId="164" fontId="13" fillId="3" borderId="6" xfId="7" applyFont="1" applyFill="1" applyBorder="1" applyAlignment="1" applyProtection="1">
      <alignment horizontal="left"/>
    </xf>
    <xf numFmtId="3" fontId="13" fillId="3" borderId="6" xfId="7" applyNumberFormat="1" applyFont="1" applyFill="1" applyBorder="1" applyAlignment="1" applyProtection="1">
      <alignment horizontal="right"/>
    </xf>
    <xf numFmtId="171" fontId="13" fillId="3" borderId="6" xfId="7" applyNumberFormat="1" applyFont="1" applyFill="1" applyBorder="1" applyAlignment="1" applyProtection="1">
      <alignment horizontal="right"/>
    </xf>
    <xf numFmtId="167" fontId="13" fillId="3" borderId="8" xfId="7" applyNumberFormat="1" applyFont="1" applyFill="1" applyBorder="1" applyAlignment="1" applyProtection="1">
      <alignment horizontal="right"/>
    </xf>
    <xf numFmtId="0" fontId="11" fillId="0" borderId="0" xfId="6" applyFont="1" applyFill="1" applyAlignment="1" applyProtection="1">
      <alignment horizontal="right"/>
    </xf>
    <xf numFmtId="0" fontId="18" fillId="0" borderId="0" xfId="0" applyFont="1" applyFill="1" applyBorder="1" applyAlignment="1" applyProtection="1">
      <alignment wrapText="1"/>
    </xf>
    <xf numFmtId="176" fontId="12" fillId="0" borderId="0" xfId="0" applyNumberFormat="1" applyFont="1" applyFill="1" applyBorder="1" applyAlignment="1">
      <alignment horizontal="right"/>
    </xf>
    <xf numFmtId="164" fontId="12" fillId="0" borderId="0" xfId="11" applyNumberFormat="1" applyFont="1" applyFill="1" applyBorder="1" applyAlignment="1" applyProtection="1">
      <alignment wrapText="1"/>
    </xf>
    <xf numFmtId="0" fontId="21" fillId="3" borderId="0" xfId="1" applyFont="1" applyFill="1" applyBorder="1" applyAlignment="1" applyProtection="1">
      <alignment wrapText="1"/>
    </xf>
    <xf numFmtId="0" fontId="21" fillId="3" borderId="0" xfId="1" applyFont="1" applyFill="1" applyBorder="1" applyProtection="1"/>
    <xf numFmtId="3" fontId="21" fillId="3" borderId="0" xfId="1" applyNumberFormat="1" applyFont="1" applyFill="1" applyBorder="1" applyProtection="1"/>
    <xf numFmtId="2" fontId="20" fillId="4" borderId="0" xfId="7" applyNumberFormat="1" applyFont="1" applyFill="1" applyBorder="1" applyAlignment="1" applyProtection="1">
      <alignment wrapText="1"/>
    </xf>
    <xf numFmtId="1" fontId="20" fillId="4" borderId="6" xfId="7" applyNumberFormat="1" applyFont="1" applyFill="1" applyBorder="1" applyAlignment="1" applyProtection="1">
      <alignment horizontal="right"/>
    </xf>
    <xf numFmtId="1" fontId="20" fillId="4" borderId="6" xfId="7" applyNumberFormat="1" applyFont="1" applyFill="1" applyBorder="1" applyAlignment="1" applyProtection="1">
      <alignment wrapText="1"/>
    </xf>
    <xf numFmtId="1" fontId="20" fillId="4" borderId="6" xfId="7" applyNumberFormat="1" applyFont="1" applyFill="1" applyBorder="1" applyAlignment="1" applyProtection="1">
      <alignment horizontal="right" wrapText="1"/>
    </xf>
    <xf numFmtId="164" fontId="20" fillId="4" borderId="6" xfId="7" applyFont="1" applyFill="1" applyBorder="1" applyAlignment="1" applyProtection="1">
      <alignment horizontal="right"/>
    </xf>
    <xf numFmtId="0" fontId="6" fillId="0" borderId="0" xfId="3" applyFill="1" applyProtection="1"/>
    <xf numFmtId="0" fontId="31" fillId="0" borderId="0" xfId="3" applyFont="1" applyFill="1" applyBorder="1" applyProtection="1"/>
    <xf numFmtId="0" fontId="32" fillId="0" borderId="0" xfId="3" applyFont="1" applyFill="1" applyBorder="1" applyProtection="1"/>
    <xf numFmtId="0" fontId="13" fillId="0" borderId="0" xfId="3" applyFont="1" applyFill="1" applyBorder="1" applyAlignment="1" applyProtection="1"/>
    <xf numFmtId="0" fontId="46" fillId="0" borderId="0" xfId="3" applyFont="1" applyFill="1" applyBorder="1" applyProtection="1"/>
    <xf numFmtId="0" fontId="13" fillId="0" borderId="0" xfId="3" applyFont="1" applyFill="1" applyBorder="1" applyAlignment="1" applyProtection="1">
      <alignment horizontal="left" vertical="center" indent="1"/>
    </xf>
    <xf numFmtId="0" fontId="32" fillId="0" borderId="0" xfId="3" applyFont="1" applyFill="1" applyBorder="1" applyAlignment="1" applyProtection="1">
      <alignment horizontal="left" indent="1"/>
    </xf>
    <xf numFmtId="1" fontId="5" fillId="0" borderId="0" xfId="3" applyNumberFormat="1" applyFont="1" applyFill="1" applyBorder="1" applyAlignment="1" applyProtection="1">
      <alignment horizontal="left" indent="1"/>
    </xf>
    <xf numFmtId="0" fontId="21" fillId="3" borderId="0" xfId="3" applyFont="1" applyFill="1"/>
    <xf numFmtId="3" fontId="21" fillId="3" borderId="0" xfId="3" applyNumberFormat="1" applyFont="1" applyFill="1"/>
    <xf numFmtId="0" fontId="13" fillId="0" borderId="0" xfId="3" applyFont="1" applyFill="1" applyBorder="1" applyAlignment="1" applyProtection="1">
      <alignment vertical="top" wrapText="1"/>
    </xf>
    <xf numFmtId="0" fontId="18" fillId="3" borderId="6" xfId="3" applyFont="1" applyFill="1" applyBorder="1"/>
    <xf numFmtId="3" fontId="18" fillId="3" borderId="6" xfId="3" applyNumberFormat="1" applyFont="1" applyFill="1" applyBorder="1"/>
    <xf numFmtId="0" fontId="32" fillId="3" borderId="0" xfId="3" applyFont="1" applyFill="1" applyBorder="1" applyAlignment="1" applyProtection="1">
      <alignment horizontal="left" indent="1"/>
    </xf>
    <xf numFmtId="0" fontId="18" fillId="3" borderId="0" xfId="3" applyFont="1" applyFill="1"/>
    <xf numFmtId="3" fontId="18" fillId="3" borderId="0" xfId="3" applyNumberFormat="1" applyFont="1" applyFill="1"/>
    <xf numFmtId="0" fontId="47" fillId="0" borderId="0" xfId="3" applyFont="1" applyFill="1" applyProtection="1"/>
    <xf numFmtId="0" fontId="6" fillId="3" borderId="0" xfId="3" applyFill="1" applyProtection="1"/>
    <xf numFmtId="0" fontId="4" fillId="0" borderId="0" xfId="3" applyFont="1" applyFill="1" applyProtection="1"/>
    <xf numFmtId="3" fontId="6" fillId="3" borderId="0" xfId="3" applyNumberFormat="1" applyFill="1" applyProtection="1"/>
    <xf numFmtId="0" fontId="21" fillId="3" borderId="12" xfId="3" applyFont="1" applyFill="1" applyBorder="1"/>
    <xf numFmtId="3" fontId="21" fillId="3" borderId="12" xfId="3" applyNumberFormat="1" applyFont="1" applyFill="1" applyBorder="1"/>
    <xf numFmtId="0" fontId="48" fillId="0" borderId="0" xfId="3" applyFont="1" applyFill="1" applyProtection="1"/>
    <xf numFmtId="0" fontId="6" fillId="0" borderId="0" xfId="3" applyFont="1" applyFill="1" applyProtection="1"/>
    <xf numFmtId="1" fontId="21" fillId="3" borderId="9" xfId="7" applyNumberFormat="1" applyFont="1" applyFill="1" applyBorder="1" applyAlignment="1" applyProtection="1">
      <alignment horizontal="right"/>
    </xf>
    <xf numFmtId="3" fontId="18" fillId="3" borderId="0" xfId="8" applyNumberFormat="1" applyFont="1" applyFill="1" applyProtection="1"/>
    <xf numFmtId="3" fontId="18" fillId="3" borderId="8" xfId="8" applyNumberFormat="1" applyFont="1" applyFill="1" applyBorder="1" applyProtection="1"/>
    <xf numFmtId="3" fontId="21" fillId="0" borderId="0" xfId="10" applyNumberFormat="1" applyFont="1" applyFill="1" applyBorder="1" applyAlignment="1" applyProtection="1">
      <alignment horizontal="right" indent="1"/>
    </xf>
    <xf numFmtId="167" fontId="21" fillId="0" borderId="0" xfId="10" applyNumberFormat="1" applyFont="1" applyFill="1" applyBorder="1" applyAlignment="1" applyProtection="1">
      <alignment horizontal="right" indent="1"/>
    </xf>
    <xf numFmtId="3" fontId="18" fillId="3" borderId="0" xfId="10" applyNumberFormat="1" applyFont="1" applyFill="1" applyBorder="1" applyAlignment="1" applyProtection="1">
      <alignment horizontal="right" indent="1"/>
    </xf>
    <xf numFmtId="167" fontId="18" fillId="3" borderId="0" xfId="10" applyNumberFormat="1" applyFont="1" applyFill="1" applyBorder="1" applyAlignment="1" applyProtection="1">
      <alignment horizontal="right" indent="1"/>
    </xf>
    <xf numFmtId="3" fontId="49" fillId="3" borderId="0" xfId="4" applyNumberFormat="1" applyFont="1" applyFill="1" applyBorder="1" applyAlignment="1" applyProtection="1">
      <alignment horizontal="left" indent="1"/>
    </xf>
    <xf numFmtId="3" fontId="49" fillId="3" borderId="0" xfId="10" applyNumberFormat="1" applyFont="1" applyFill="1" applyBorder="1" applyAlignment="1" applyProtection="1">
      <alignment horizontal="right" indent="1"/>
    </xf>
    <xf numFmtId="167" fontId="49" fillId="3" borderId="0" xfId="10" applyNumberFormat="1" applyFont="1" applyFill="1" applyBorder="1" applyAlignment="1" applyProtection="1">
      <alignment horizontal="right" indent="1"/>
    </xf>
    <xf numFmtId="0" fontId="18" fillId="3" borderId="0" xfId="0" applyFont="1" applyFill="1" applyBorder="1" applyAlignment="1" applyProtection="1">
      <alignment horizontal="left"/>
    </xf>
    <xf numFmtId="167" fontId="21" fillId="3" borderId="8" xfId="10" applyNumberFormat="1" applyFont="1" applyFill="1" applyBorder="1" applyAlignment="1" applyProtection="1">
      <alignment horizontal="right" indent="1"/>
    </xf>
    <xf numFmtId="3" fontId="18" fillId="3" borderId="9" xfId="10" applyNumberFormat="1" applyFont="1" applyFill="1" applyBorder="1" applyProtection="1"/>
    <xf numFmtId="167" fontId="18" fillId="3" borderId="9" xfId="10" applyNumberFormat="1" applyFont="1" applyFill="1" applyBorder="1" applyAlignment="1" applyProtection="1">
      <alignment horizontal="right" indent="1"/>
    </xf>
    <xf numFmtId="167" fontId="21" fillId="3" borderId="9" xfId="10" applyNumberFormat="1" applyFont="1" applyFill="1" applyBorder="1" applyAlignment="1" applyProtection="1">
      <alignment horizontal="right" indent="1"/>
    </xf>
    <xf numFmtId="3" fontId="13" fillId="3" borderId="8" xfId="7" applyNumberFormat="1" applyFont="1" applyFill="1" applyBorder="1" applyAlignment="1" applyProtection="1">
      <alignment horizontal="right"/>
    </xf>
    <xf numFmtId="165" fontId="12" fillId="3" borderId="0" xfId="7" applyNumberFormat="1" applyFont="1" applyFill="1" applyBorder="1" applyAlignment="1" applyProtection="1">
      <alignment horizontal="right"/>
    </xf>
    <xf numFmtId="165" fontId="13" fillId="3" borderId="8" xfId="7" applyNumberFormat="1" applyFont="1" applyFill="1" applyBorder="1" applyAlignment="1" applyProtection="1">
      <alignment horizontal="right"/>
    </xf>
    <xf numFmtId="164" fontId="13" fillId="3" borderId="0" xfId="7" applyFont="1" applyFill="1" applyBorder="1" applyAlignment="1" applyProtection="1">
      <alignment horizontal="left"/>
    </xf>
    <xf numFmtId="3" fontId="13" fillId="3" borderId="0" xfId="7" applyNumberFormat="1" applyFont="1" applyFill="1" applyBorder="1" applyAlignment="1" applyProtection="1">
      <alignment horizontal="right"/>
    </xf>
    <xf numFmtId="0" fontId="21" fillId="3" borderId="8" xfId="1" applyFont="1" applyFill="1" applyBorder="1" applyProtection="1"/>
    <xf numFmtId="3" fontId="21" fillId="3" borderId="8" xfId="1" applyNumberFormat="1" applyFont="1" applyFill="1" applyBorder="1" applyProtection="1"/>
    <xf numFmtId="168" fontId="0" fillId="0" borderId="0" xfId="0" applyNumberFormat="1"/>
    <xf numFmtId="179" fontId="0" fillId="0" borderId="0" xfId="0" applyNumberFormat="1"/>
    <xf numFmtId="3" fontId="0" fillId="0" borderId="0" xfId="0" applyNumberFormat="1"/>
    <xf numFmtId="165" fontId="12" fillId="3" borderId="8" xfId="7" applyNumberFormat="1" applyFont="1" applyFill="1" applyBorder="1" applyAlignment="1" applyProtection="1">
      <alignment horizontal="right"/>
    </xf>
    <xf numFmtId="0" fontId="13" fillId="3" borderId="0" xfId="3" applyFont="1" applyFill="1" applyBorder="1" applyAlignment="1" applyProtection="1">
      <alignment horizontal="center"/>
    </xf>
    <xf numFmtId="0" fontId="21" fillId="3" borderId="0" xfId="0" applyFont="1" applyFill="1" applyAlignment="1">
      <alignment horizontal="right" vertical="center" readingOrder="1"/>
    </xf>
    <xf numFmtId="164" fontId="32" fillId="3" borderId="0" xfId="7" applyFont="1" applyFill="1" applyBorder="1" applyProtection="1"/>
    <xf numFmtId="0" fontId="21" fillId="3" borderId="0" xfId="0" applyFont="1" applyFill="1" applyAlignment="1">
      <alignment horizontal="left" vertical="center" wrapText="1" readingOrder="1"/>
    </xf>
    <xf numFmtId="0" fontId="12" fillId="3" borderId="0" xfId="3" applyFont="1" applyFill="1" applyBorder="1" applyAlignment="1" applyProtection="1">
      <alignment horizontal="right"/>
    </xf>
    <xf numFmtId="164" fontId="12" fillId="3" borderId="0" xfId="7" applyFont="1" applyFill="1" applyBorder="1" applyAlignment="1" applyProtection="1">
      <alignment horizontal="left" vertical="center"/>
    </xf>
    <xf numFmtId="164" fontId="12" fillId="3" borderId="0" xfId="7" applyFont="1" applyFill="1" applyBorder="1" applyAlignment="1" applyProtection="1">
      <alignment horizontal="left" vertical="center" indent="1"/>
    </xf>
    <xf numFmtId="164" fontId="13" fillId="3" borderId="0" xfId="7" applyFont="1" applyFill="1" applyBorder="1" applyAlignment="1" applyProtection="1">
      <alignment horizontal="left" vertical="center" indent="1"/>
    </xf>
    <xf numFmtId="164" fontId="40" fillId="3" borderId="0" xfId="7" applyFont="1" applyFill="1" applyBorder="1" applyProtection="1"/>
    <xf numFmtId="164" fontId="16" fillId="3" borderId="0" xfId="7" applyFont="1" applyFill="1" applyProtection="1"/>
    <xf numFmtId="0" fontId="13" fillId="0" borderId="0" xfId="16" applyFont="1" applyFill="1" applyBorder="1" applyAlignment="1" applyProtection="1">
      <alignment vertical="top" wrapText="1"/>
    </xf>
    <xf numFmtId="179" fontId="18" fillId="0" borderId="0" xfId="8" applyNumberFormat="1" applyFont="1" applyFill="1" applyProtection="1"/>
    <xf numFmtId="180" fontId="18" fillId="0" borderId="0" xfId="8" applyNumberFormat="1" applyFont="1" applyFill="1" applyProtection="1"/>
    <xf numFmtId="0" fontId="22" fillId="0" borderId="0" xfId="16" applyFont="1" applyFill="1" applyBorder="1" applyProtection="1"/>
    <xf numFmtId="1" fontId="18" fillId="3" borderId="8" xfId="8" applyNumberFormat="1" applyFont="1" applyFill="1" applyBorder="1" applyProtection="1"/>
    <xf numFmtId="167" fontId="18" fillId="3" borderId="0" xfId="8" applyNumberFormat="1" applyFont="1" applyFill="1" applyProtection="1"/>
    <xf numFmtId="167" fontId="18" fillId="3" borderId="14" xfId="8" applyNumberFormat="1" applyFont="1" applyFill="1" applyBorder="1" applyProtection="1"/>
    <xf numFmtId="165" fontId="22" fillId="0" borderId="0" xfId="7" applyNumberFormat="1"/>
    <xf numFmtId="172" fontId="12" fillId="0" borderId="0" xfId="0" applyNumberFormat="1" applyFont="1" applyFill="1" applyAlignment="1">
      <alignment horizontal="right"/>
    </xf>
    <xf numFmtId="0" fontId="11" fillId="0" borderId="0" xfId="6" applyFont="1" applyFill="1" applyAlignment="1" applyProtection="1">
      <alignment horizontal="right"/>
    </xf>
    <xf numFmtId="2" fontId="20" fillId="4" borderId="0" xfId="7" applyNumberFormat="1" applyFont="1" applyFill="1" applyBorder="1" applyAlignment="1" applyProtection="1">
      <alignment horizontal="center"/>
    </xf>
    <xf numFmtId="0" fontId="13" fillId="3" borderId="0" xfId="3" applyFont="1" applyFill="1" applyBorder="1" applyAlignment="1" applyProtection="1">
      <alignment horizontal="center" vertical="center"/>
    </xf>
    <xf numFmtId="165" fontId="50" fillId="0" borderId="0" xfId="7" applyNumberFormat="1" applyFont="1"/>
    <xf numFmtId="165" fontId="22" fillId="0" borderId="0" xfId="7" applyNumberFormat="1" applyFont="1"/>
    <xf numFmtId="0" fontId="21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21" fillId="3" borderId="15" xfId="0" applyFont="1" applyFill="1" applyBorder="1"/>
    <xf numFmtId="0" fontId="21" fillId="3" borderId="14" xfId="0" applyFont="1" applyFill="1" applyBorder="1"/>
    <xf numFmtId="0" fontId="21" fillId="3" borderId="14" xfId="0" applyFont="1" applyFill="1" applyBorder="1" applyAlignment="1">
      <alignment horizontal="right" vertical="center"/>
    </xf>
    <xf numFmtId="0" fontId="18" fillId="3" borderId="14" xfId="0" applyFont="1" applyFill="1" applyBorder="1" applyAlignment="1">
      <alignment horizontal="left" vertical="center"/>
    </xf>
    <xf numFmtId="0" fontId="21" fillId="3" borderId="14" xfId="0" applyFont="1" applyFill="1" applyBorder="1" applyAlignment="1">
      <alignment horizontal="center" vertical="center"/>
    </xf>
    <xf numFmtId="166" fontId="18" fillId="3" borderId="14" xfId="8" applyNumberFormat="1" applyFont="1" applyFill="1" applyBorder="1" applyProtection="1"/>
    <xf numFmtId="2" fontId="20" fillId="4" borderId="6" xfId="7" applyNumberFormat="1" applyFont="1" applyFill="1" applyBorder="1" applyAlignment="1" applyProtection="1">
      <alignment horizontal="center"/>
    </xf>
    <xf numFmtId="182" fontId="12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Protection="1"/>
    <xf numFmtId="3" fontId="12" fillId="3" borderId="0" xfId="10" applyNumberFormat="1" applyFont="1" applyFill="1" applyBorder="1" applyAlignment="1" applyProtection="1">
      <alignment horizontal="right" indent="1"/>
    </xf>
    <xf numFmtId="166" fontId="9" fillId="0" borderId="0" xfId="0" applyNumberFormat="1" applyFont="1" applyFill="1" applyBorder="1" applyProtection="1"/>
    <xf numFmtId="167" fontId="9" fillId="0" borderId="0" xfId="0" applyNumberFormat="1" applyFont="1" applyFill="1" applyBorder="1" applyProtection="1"/>
    <xf numFmtId="3" fontId="13" fillId="3" borderId="9" xfId="10" applyNumberFormat="1" applyFont="1" applyFill="1" applyBorder="1" applyAlignment="1" applyProtection="1">
      <alignment horizontal="right" indent="1"/>
    </xf>
    <xf numFmtId="3" fontId="9" fillId="0" borderId="0" xfId="0" applyNumberFormat="1" applyFont="1" applyFill="1" applyBorder="1" applyProtection="1"/>
    <xf numFmtId="3" fontId="13" fillId="0" borderId="0" xfId="10" applyNumberFormat="1" applyFont="1" applyFill="1" applyBorder="1" applyProtection="1"/>
    <xf numFmtId="168" fontId="13" fillId="0" borderId="0" xfId="10" applyNumberFormat="1" applyFont="1" applyFill="1" applyBorder="1" applyAlignment="1" applyProtection="1">
      <alignment horizontal="right" indent="1"/>
    </xf>
    <xf numFmtId="0" fontId="51" fillId="0" borderId="0" xfId="3" applyFont="1" applyFill="1" applyBorder="1" applyProtection="1"/>
    <xf numFmtId="0" fontId="29" fillId="0" borderId="0" xfId="16" applyFont="1" applyFill="1" applyBorder="1" applyProtection="1"/>
    <xf numFmtId="0" fontId="13" fillId="3" borderId="0" xfId="12" applyFont="1" applyFill="1" applyBorder="1" applyAlignment="1" applyProtection="1">
      <alignment horizontal="justify" vertical="center"/>
    </xf>
    <xf numFmtId="164" fontId="18" fillId="0" borderId="0" xfId="7" applyFont="1" applyFill="1" applyBorder="1" applyAlignment="1" applyProtection="1">
      <alignment horizontal="right"/>
    </xf>
    <xf numFmtId="0" fontId="13" fillId="3" borderId="0" xfId="3" applyFont="1" applyFill="1" applyBorder="1" applyAlignment="1" applyProtection="1">
      <alignment horizontal="left" vertical="center"/>
    </xf>
    <xf numFmtId="164" fontId="32" fillId="3" borderId="0" xfId="7" applyFont="1" applyFill="1" applyBorder="1" applyAlignment="1" applyProtection="1">
      <alignment vertical="center"/>
    </xf>
    <xf numFmtId="167" fontId="30" fillId="0" borderId="0" xfId="0" applyNumberFormat="1" applyFont="1" applyFill="1"/>
    <xf numFmtId="183" fontId="22" fillId="0" borderId="0" xfId="7" applyNumberFormat="1"/>
    <xf numFmtId="184" fontId="22" fillId="0" borderId="0" xfId="7" applyNumberFormat="1"/>
    <xf numFmtId="168" fontId="52" fillId="0" borderId="0" xfId="0" applyNumberFormat="1" applyFont="1"/>
    <xf numFmtId="181" fontId="52" fillId="0" borderId="0" xfId="0" applyNumberFormat="1" applyFont="1"/>
    <xf numFmtId="0" fontId="52" fillId="0" borderId="0" xfId="0" applyFont="1"/>
    <xf numFmtId="172" fontId="52" fillId="0" borderId="0" xfId="0" applyNumberFormat="1" applyFont="1"/>
    <xf numFmtId="165" fontId="53" fillId="0" borderId="0" xfId="7" applyNumberFormat="1" applyFont="1"/>
    <xf numFmtId="165" fontId="54" fillId="0" borderId="0" xfId="7" applyNumberFormat="1" applyFont="1"/>
    <xf numFmtId="3" fontId="12" fillId="3" borderId="0" xfId="7" applyNumberFormat="1" applyFont="1" applyFill="1" applyBorder="1" applyAlignment="1" applyProtection="1">
      <alignment horizontal="right" indent="1"/>
    </xf>
    <xf numFmtId="167" fontId="12" fillId="3" borderId="0" xfId="7" applyNumberFormat="1" applyFont="1" applyFill="1" applyBorder="1" applyAlignment="1" applyProtection="1">
      <alignment horizontal="right" indent="1"/>
    </xf>
    <xf numFmtId="167" fontId="13" fillId="3" borderId="2" xfId="7" applyNumberFormat="1" applyFont="1" applyFill="1" applyBorder="1" applyProtection="1"/>
    <xf numFmtId="3" fontId="13" fillId="3" borderId="8" xfId="7" applyNumberFormat="1" applyFont="1" applyFill="1" applyBorder="1" applyAlignment="1" applyProtection="1">
      <alignment horizontal="right" indent="1"/>
    </xf>
    <xf numFmtId="167" fontId="13" fillId="3" borderId="8" xfId="7" applyNumberFormat="1" applyFont="1" applyFill="1" applyBorder="1" applyAlignment="1" applyProtection="1">
      <alignment horizontal="right" indent="1"/>
    </xf>
    <xf numFmtId="167" fontId="12" fillId="3" borderId="5" xfId="7" applyNumberFormat="1" applyFont="1" applyFill="1" applyBorder="1" applyAlignment="1" applyProtection="1">
      <alignment horizontal="left"/>
    </xf>
    <xf numFmtId="167" fontId="12" fillId="3" borderId="0" xfId="7" applyNumberFormat="1" applyFont="1" applyFill="1" applyBorder="1" applyAlignment="1" applyProtection="1">
      <alignment horizontal="left"/>
    </xf>
    <xf numFmtId="3" fontId="12" fillId="3" borderId="8" xfId="7" applyNumberFormat="1" applyFont="1" applyFill="1" applyBorder="1" applyAlignment="1" applyProtection="1">
      <alignment horizontal="right" indent="1"/>
    </xf>
    <xf numFmtId="167" fontId="12" fillId="3" borderId="8" xfId="7" applyNumberFormat="1" applyFont="1" applyFill="1" applyBorder="1" applyAlignment="1" applyProtection="1">
      <alignment horizontal="right" indent="1"/>
    </xf>
    <xf numFmtId="167" fontId="13" fillId="3" borderId="16" xfId="7" applyNumberFormat="1" applyFont="1" applyFill="1" applyBorder="1" applyProtection="1"/>
    <xf numFmtId="3" fontId="13" fillId="3" borderId="17" xfId="7" applyNumberFormat="1" applyFont="1" applyFill="1" applyBorder="1" applyAlignment="1" applyProtection="1">
      <alignment horizontal="right" indent="1"/>
    </xf>
    <xf numFmtId="167" fontId="13" fillId="3" borderId="17" xfId="7" applyNumberFormat="1" applyFont="1" applyFill="1" applyBorder="1" applyAlignment="1" applyProtection="1">
      <alignment horizontal="right" indent="1"/>
    </xf>
    <xf numFmtId="1" fontId="21" fillId="3" borderId="9" xfId="7" quotePrefix="1" applyNumberFormat="1" applyFont="1" applyFill="1" applyBorder="1" applyAlignment="1" applyProtection="1">
      <alignment horizontal="right" indent="1"/>
    </xf>
    <xf numFmtId="167" fontId="18" fillId="3" borderId="0" xfId="7" applyNumberFormat="1" applyFont="1" applyFill="1" applyBorder="1" applyAlignment="1" applyProtection="1">
      <alignment horizontal="right" indent="1"/>
    </xf>
    <xf numFmtId="0" fontId="0" fillId="0" borderId="0" xfId="0" applyFill="1"/>
    <xf numFmtId="4" fontId="18" fillId="0" borderId="0" xfId="10" applyNumberFormat="1" applyFont="1" applyFill="1" applyBorder="1" applyAlignment="1" applyProtection="1">
      <alignment horizontal="right" indent="1"/>
    </xf>
    <xf numFmtId="167" fontId="13" fillId="3" borderId="4" xfId="10" applyNumberFormat="1" applyFont="1" applyFill="1" applyBorder="1" applyAlignment="1" applyProtection="1">
      <alignment horizontal="right" indent="1"/>
    </xf>
    <xf numFmtId="167" fontId="18" fillId="0" borderId="0" xfId="9" applyNumberFormat="1" applyFont="1" applyFill="1" applyBorder="1" applyAlignment="1">
      <alignment horizontal="right"/>
    </xf>
    <xf numFmtId="167" fontId="18" fillId="0" borderId="0" xfId="9" applyNumberFormat="1" applyFont="1" applyFill="1" applyBorder="1" applyAlignment="1"/>
    <xf numFmtId="0" fontId="21" fillId="0" borderId="0" xfId="9" applyFont="1" applyFill="1" applyBorder="1" applyAlignment="1">
      <alignment horizontal="right" textRotation="90"/>
    </xf>
    <xf numFmtId="167" fontId="21" fillId="0" borderId="0" xfId="9" applyNumberFormat="1" applyFont="1" applyFill="1" applyBorder="1" applyAlignment="1">
      <alignment horizontal="right"/>
    </xf>
    <xf numFmtId="168" fontId="18" fillId="0" borderId="0" xfId="10" applyNumberFormat="1" applyFont="1" applyFill="1" applyBorder="1" applyAlignment="1" applyProtection="1">
      <alignment horizontal="right" indent="1"/>
    </xf>
    <xf numFmtId="167" fontId="12" fillId="3" borderId="0" xfId="10" applyNumberFormat="1" applyFont="1" applyFill="1" applyBorder="1" applyAlignment="1" applyProtection="1">
      <alignment horizontal="right" indent="1"/>
    </xf>
    <xf numFmtId="167" fontId="0" fillId="0" borderId="0" xfId="0" applyNumberFormat="1"/>
    <xf numFmtId="0" fontId="13" fillId="0" borderId="0" xfId="15" applyFont="1" applyFill="1" applyBorder="1" applyAlignment="1" applyProtection="1">
      <alignment horizontal="left" vertical="top" wrapText="1"/>
    </xf>
    <xf numFmtId="0" fontId="2" fillId="0" borderId="0" xfId="20"/>
    <xf numFmtId="0" fontId="55" fillId="0" borderId="0" xfId="19" applyFill="1"/>
    <xf numFmtId="0" fontId="2" fillId="9" borderId="0" xfId="20" applyFill="1"/>
    <xf numFmtId="0" fontId="2" fillId="10" borderId="0" xfId="20" applyFill="1"/>
    <xf numFmtId="1" fontId="2" fillId="0" borderId="0" xfId="20" applyNumberFormat="1"/>
    <xf numFmtId="0" fontId="2" fillId="11" borderId="0" xfId="20" applyFill="1"/>
    <xf numFmtId="0" fontId="2" fillId="12" borderId="0" xfId="20" applyFill="1"/>
    <xf numFmtId="0" fontId="13" fillId="0" borderId="0" xfId="15" applyFont="1" applyFill="1" applyBorder="1" applyAlignment="1" applyProtection="1">
      <alignment vertical="top"/>
    </xf>
    <xf numFmtId="164" fontId="13" fillId="3" borderId="9" xfId="7" applyFont="1" applyFill="1" applyBorder="1" applyAlignment="1" applyProtection="1">
      <alignment horizontal="right" wrapText="1"/>
    </xf>
    <xf numFmtId="172" fontId="12" fillId="0" borderId="0" xfId="0" applyNumberFormat="1" applyFont="1" applyFill="1" applyBorder="1" applyAlignment="1">
      <alignment horizontal="right"/>
    </xf>
    <xf numFmtId="171" fontId="12" fillId="0" borderId="0" xfId="0" applyNumberFormat="1" applyFont="1" applyFill="1" applyBorder="1" applyAlignment="1">
      <alignment horizontal="right"/>
    </xf>
    <xf numFmtId="0" fontId="30" fillId="0" borderId="0" xfId="0" applyFont="1" applyFill="1"/>
    <xf numFmtId="0" fontId="18" fillId="0" borderId="0" xfId="0" applyFont="1" applyFill="1" applyBorder="1" applyProtection="1"/>
    <xf numFmtId="1" fontId="18" fillId="0" borderId="0" xfId="0" applyNumberFormat="1" applyFont="1" applyFill="1" applyBorder="1" applyProtection="1"/>
    <xf numFmtId="168" fontId="18" fillId="0" borderId="0" xfId="0" applyNumberFormat="1" applyFont="1" applyFill="1" applyBorder="1" applyProtection="1"/>
    <xf numFmtId="164" fontId="12" fillId="3" borderId="8" xfId="7" applyFont="1" applyFill="1" applyBorder="1" applyAlignment="1" applyProtection="1">
      <alignment horizontal="left"/>
    </xf>
    <xf numFmtId="167" fontId="12" fillId="3" borderId="8" xfId="10" applyNumberFormat="1" applyFont="1" applyFill="1" applyBorder="1" applyAlignment="1" applyProtection="1">
      <alignment horizontal="right" indent="1"/>
    </xf>
    <xf numFmtId="3" fontId="12" fillId="3" borderId="8" xfId="10" applyNumberFormat="1" applyFont="1" applyFill="1" applyBorder="1" applyAlignment="1" applyProtection="1">
      <alignment horizontal="right" indent="1"/>
    </xf>
    <xf numFmtId="167" fontId="12" fillId="0" borderId="0" xfId="10" applyNumberFormat="1" applyFont="1" applyFill="1" applyBorder="1" applyAlignment="1" applyProtection="1">
      <alignment horizontal="right" indent="1"/>
    </xf>
    <xf numFmtId="3" fontId="12" fillId="0" borderId="0" xfId="10" applyNumberFormat="1" applyFont="1" applyFill="1" applyBorder="1" applyAlignment="1" applyProtection="1">
      <alignment horizontal="right" indent="1"/>
    </xf>
    <xf numFmtId="185" fontId="18" fillId="0" borderId="0" xfId="0" applyNumberFormat="1" applyFont="1" applyFill="1" applyBorder="1" applyProtection="1"/>
    <xf numFmtId="0" fontId="18" fillId="0" borderId="0" xfId="20" applyFont="1"/>
    <xf numFmtId="164" fontId="13" fillId="0" borderId="0" xfId="7" applyFont="1" applyFill="1" applyBorder="1" applyAlignment="1" applyProtection="1">
      <alignment horizontal="right" wrapText="1"/>
    </xf>
    <xf numFmtId="3" fontId="18" fillId="0" borderId="0" xfId="0" applyNumberFormat="1" applyFont="1" applyFill="1" applyBorder="1" applyProtection="1"/>
    <xf numFmtId="0" fontId="2" fillId="0" borderId="0" xfId="20" applyFill="1"/>
    <xf numFmtId="176" fontId="0" fillId="0" borderId="0" xfId="0" applyNumberFormat="1"/>
    <xf numFmtId="3" fontId="21" fillId="3" borderId="14" xfId="8" applyNumberFormat="1" applyFont="1" applyFill="1" applyBorder="1" applyProtection="1"/>
    <xf numFmtId="167" fontId="13" fillId="3" borderId="6" xfId="7" applyNumberFormat="1" applyFont="1" applyFill="1" applyBorder="1" applyAlignment="1" applyProtection="1">
      <alignment horizontal="right"/>
    </xf>
    <xf numFmtId="0" fontId="27" fillId="0" borderId="0" xfId="8" applyFont="1" applyFill="1" applyBorder="1" applyProtection="1"/>
    <xf numFmtId="0" fontId="57" fillId="0" borderId="0" xfId="0" applyFont="1"/>
    <xf numFmtId="3" fontId="22" fillId="0" borderId="0" xfId="7" applyNumberFormat="1"/>
    <xf numFmtId="181" fontId="18" fillId="0" borderId="0" xfId="8" applyNumberFormat="1" applyFont="1" applyFill="1" applyProtection="1"/>
    <xf numFmtId="0" fontId="30" fillId="0" borderId="0" xfId="8" applyFont="1" applyFill="1" applyBorder="1" applyProtection="1"/>
    <xf numFmtId="167" fontId="27" fillId="0" borderId="0" xfId="0" applyNumberFormat="1" applyFont="1" applyFill="1"/>
    <xf numFmtId="0" fontId="18" fillId="0" borderId="0" xfId="3" quotePrefix="1" applyFont="1" applyFill="1" applyBorder="1" applyAlignment="1" applyProtection="1">
      <alignment vertical="center"/>
    </xf>
    <xf numFmtId="164" fontId="21" fillId="0" borderId="0" xfId="0" applyNumberFormat="1" applyFont="1" applyAlignment="1">
      <alignment horizontal="left"/>
    </xf>
    <xf numFmtId="4" fontId="21" fillId="3" borderId="9" xfId="10" applyNumberFormat="1" applyFont="1" applyFill="1" applyBorder="1" applyAlignment="1" applyProtection="1">
      <alignment horizontal="right" indent="1"/>
    </xf>
    <xf numFmtId="3" fontId="49" fillId="3" borderId="0" xfId="7" applyNumberFormat="1" applyFont="1" applyFill="1" applyBorder="1" applyAlignment="1" applyProtection="1">
      <alignment horizontal="right" indent="1"/>
    </xf>
    <xf numFmtId="1" fontId="18" fillId="0" borderId="0" xfId="7" applyNumberFormat="1" applyFont="1" applyFill="1" applyBorder="1" applyAlignment="1" applyProtection="1">
      <alignment horizontal="right" indent="1"/>
    </xf>
    <xf numFmtId="166" fontId="0" fillId="0" borderId="0" xfId="0" applyNumberFormat="1"/>
    <xf numFmtId="166" fontId="18" fillId="0" borderId="0" xfId="8" applyNumberFormat="1" applyFont="1" applyFill="1" applyAlignment="1" applyProtection="1">
      <alignment horizontal="right"/>
    </xf>
    <xf numFmtId="1" fontId="18" fillId="3" borderId="0" xfId="0" applyNumberFormat="1" applyFont="1" applyFill="1"/>
    <xf numFmtId="168" fontId="60" fillId="0" borderId="0" xfId="0" applyNumberFormat="1" applyFont="1"/>
    <xf numFmtId="168" fontId="30" fillId="0" borderId="0" xfId="14" applyNumberFormat="1" applyFont="1" applyFill="1" applyProtection="1"/>
    <xf numFmtId="3" fontId="30" fillId="0" borderId="0" xfId="14" applyNumberFormat="1" applyFont="1" applyFill="1" applyProtection="1"/>
    <xf numFmtId="0" fontId="61" fillId="0" borderId="0" xfId="14" applyFont="1" applyFill="1" applyProtection="1"/>
    <xf numFmtId="3" fontId="20" fillId="6" borderId="0" xfId="3" applyNumberFormat="1" applyFont="1" applyFill="1" applyBorder="1" applyAlignment="1" applyProtection="1">
      <alignment horizontal="right"/>
    </xf>
    <xf numFmtId="3" fontId="20" fillId="7" borderId="0" xfId="3" applyNumberFormat="1" applyFont="1" applyFill="1" applyBorder="1" applyAlignment="1" applyProtection="1">
      <alignment horizontal="right"/>
    </xf>
    <xf numFmtId="0" fontId="20" fillId="6" borderId="0" xfId="3" quotePrefix="1" applyFont="1" applyFill="1" applyBorder="1" applyAlignment="1" applyProtection="1">
      <alignment horizontal="left" vertical="center"/>
    </xf>
    <xf numFmtId="0" fontId="20" fillId="7" borderId="0" xfId="3" quotePrefix="1" applyFont="1" applyFill="1" applyBorder="1" applyAlignment="1" applyProtection="1">
      <alignment horizontal="left" vertical="center"/>
    </xf>
    <xf numFmtId="3" fontId="20" fillId="6" borderId="0" xfId="3" applyNumberFormat="1" applyFont="1" applyFill="1" applyBorder="1" applyAlignment="1" applyProtection="1">
      <alignment horizontal="right" indent="4"/>
    </xf>
    <xf numFmtId="3" fontId="20" fillId="7" borderId="0" xfId="3" applyNumberFormat="1" applyFont="1" applyFill="1" applyBorder="1" applyAlignment="1" applyProtection="1">
      <alignment horizontal="right" indent="4"/>
    </xf>
    <xf numFmtId="0" fontId="20" fillId="6" borderId="0" xfId="3" quotePrefix="1" applyFont="1" applyFill="1" applyBorder="1" applyAlignment="1" applyProtection="1">
      <alignment horizontal="right" vertical="center"/>
    </xf>
    <xf numFmtId="0" fontId="20" fillId="7" borderId="0" xfId="3" quotePrefix="1" applyFont="1" applyFill="1" applyBorder="1" applyAlignment="1" applyProtection="1">
      <alignment horizontal="right" vertical="center"/>
    </xf>
    <xf numFmtId="0" fontId="18" fillId="0" borderId="0" xfId="9" applyFont="1" applyFill="1" applyBorder="1" applyAlignment="1">
      <alignment horizontal="right" textRotation="90"/>
    </xf>
    <xf numFmtId="167" fontId="18" fillId="0" borderId="0" xfId="10" applyNumberFormat="1" applyFont="1" applyFill="1" applyBorder="1" applyAlignment="1" applyProtection="1">
      <alignment horizontal="right" indent="1"/>
    </xf>
    <xf numFmtId="3" fontId="18" fillId="0" borderId="0" xfId="10" applyNumberFormat="1" applyFont="1" applyFill="1" applyBorder="1" applyAlignment="1" applyProtection="1">
      <alignment horizontal="right" indent="1"/>
    </xf>
    <xf numFmtId="167" fontId="18" fillId="0" borderId="2" xfId="9" applyNumberFormat="1" applyFont="1" applyFill="1" applyBorder="1" applyAlignment="1"/>
    <xf numFmtId="0" fontId="18" fillId="0" borderId="0" xfId="8" quotePrefix="1" applyFont="1" applyFill="1" applyAlignment="1" applyProtection="1">
      <alignment wrapText="1"/>
    </xf>
    <xf numFmtId="0" fontId="9" fillId="0" borderId="0" xfId="8" applyFont="1" applyFill="1" applyBorder="1" applyProtection="1"/>
    <xf numFmtId="0" fontId="9" fillId="0" borderId="0" xfId="8" applyFont="1" applyFill="1" applyProtection="1"/>
    <xf numFmtId="167" fontId="9" fillId="0" borderId="0" xfId="11" applyNumberFormat="1" applyFont="1"/>
    <xf numFmtId="1" fontId="9" fillId="0" borderId="0" xfId="8" applyNumberFormat="1" applyFont="1" applyFill="1" applyProtection="1"/>
    <xf numFmtId="3" fontId="9" fillId="0" borderId="0" xfId="11" applyNumberFormat="1" applyFont="1"/>
    <xf numFmtId="3" fontId="2" fillId="0" borderId="0" xfId="20" applyNumberFormat="1"/>
    <xf numFmtId="166" fontId="2" fillId="0" borderId="0" xfId="20" applyNumberFormat="1"/>
    <xf numFmtId="0" fontId="1" fillId="0" borderId="0" xfId="20" applyFont="1"/>
    <xf numFmtId="0" fontId="63" fillId="0" borderId="0" xfId="20" applyFont="1"/>
    <xf numFmtId="167" fontId="9" fillId="0" borderId="0" xfId="0" applyNumberFormat="1" applyFont="1" applyFill="1"/>
    <xf numFmtId="167" fontId="21" fillId="3" borderId="4" xfId="9" applyNumberFormat="1" applyFont="1" applyFill="1" applyBorder="1" applyAlignment="1"/>
    <xf numFmtId="168" fontId="9" fillId="0" borderId="0" xfId="11" applyNumberFormat="1" applyFont="1"/>
    <xf numFmtId="167" fontId="18" fillId="3" borderId="0" xfId="9" applyNumberFormat="1" applyFont="1" applyFill="1" applyBorder="1" applyAlignment="1">
      <alignment horizontal="right"/>
    </xf>
    <xf numFmtId="167" fontId="21" fillId="3" borderId="2" xfId="9" applyNumberFormat="1" applyFont="1" applyFill="1" applyBorder="1" applyAlignment="1"/>
    <xf numFmtId="167" fontId="21" fillId="3" borderId="2" xfId="9" applyNumberFormat="1" applyFont="1" applyFill="1" applyBorder="1" applyAlignment="1">
      <alignment horizontal="right"/>
    </xf>
    <xf numFmtId="0" fontId="18" fillId="0" borderId="0" xfId="8" quotePrefix="1" applyFont="1" applyFill="1" applyAlignment="1" applyProtection="1"/>
    <xf numFmtId="164" fontId="13" fillId="0" borderId="0" xfId="13" applyFont="1" applyFill="1" applyBorder="1" applyAlignment="1" applyProtection="1">
      <alignment horizontal="left" vertical="top" wrapText="1"/>
    </xf>
    <xf numFmtId="0" fontId="23" fillId="2" borderId="2" xfId="14" applyFont="1" applyFill="1" applyBorder="1" applyAlignment="1" applyProtection="1">
      <alignment horizontal="center"/>
    </xf>
    <xf numFmtId="0" fontId="12" fillId="0" borderId="5" xfId="14" applyFont="1" applyFill="1" applyBorder="1" applyAlignment="1" applyProtection="1">
      <alignment horizontal="left" wrapText="1"/>
    </xf>
    <xf numFmtId="164" fontId="12" fillId="0" borderId="0" xfId="11" applyNumberFormat="1" applyFont="1" applyFill="1" applyBorder="1" applyAlignment="1" applyProtection="1">
      <alignment horizontal="left" wrapText="1"/>
    </xf>
    <xf numFmtId="164" fontId="13" fillId="0" borderId="0" xfId="11" applyNumberFormat="1" applyFont="1" applyFill="1" applyBorder="1" applyAlignment="1" applyProtection="1">
      <alignment horizontal="left" vertical="top" wrapText="1"/>
    </xf>
    <xf numFmtId="0" fontId="13" fillId="0" borderId="0" xfId="15" applyFont="1" applyFill="1" applyBorder="1" applyAlignment="1" applyProtection="1">
      <alignment horizontal="left" vertical="top" wrapText="1"/>
    </xf>
    <xf numFmtId="2" fontId="20" fillId="4" borderId="0" xfId="7" applyNumberFormat="1" applyFont="1" applyFill="1" applyBorder="1" applyAlignment="1" applyProtection="1">
      <alignment horizontal="right"/>
    </xf>
    <xf numFmtId="0" fontId="13" fillId="0" borderId="0" xfId="16" applyFont="1" applyFill="1" applyBorder="1" applyAlignment="1" applyProtection="1">
      <alignment horizontal="left" vertical="top" wrapText="1"/>
    </xf>
    <xf numFmtId="2" fontId="20" fillId="4" borderId="0" xfId="7" applyNumberFormat="1" applyFont="1" applyFill="1" applyBorder="1" applyAlignment="1" applyProtection="1">
      <alignment horizontal="right" wrapText="1"/>
    </xf>
    <xf numFmtId="2" fontId="20" fillId="4" borderId="6" xfId="7" applyNumberFormat="1" applyFont="1" applyFill="1" applyBorder="1" applyAlignment="1" applyProtection="1">
      <alignment horizontal="right" wrapText="1"/>
    </xf>
    <xf numFmtId="1" fontId="20" fillId="4" borderId="8" xfId="7" applyNumberFormat="1" applyFont="1" applyFill="1" applyBorder="1" applyAlignment="1" applyProtection="1">
      <alignment horizontal="right"/>
    </xf>
    <xf numFmtId="164" fontId="12" fillId="0" borderId="11" xfId="11" applyNumberFormat="1" applyFont="1" applyFill="1" applyBorder="1" applyAlignment="1" applyProtection="1">
      <alignment horizontal="left" wrapText="1"/>
    </xf>
    <xf numFmtId="0" fontId="13" fillId="0" borderId="0" xfId="3" applyFont="1" applyFill="1" applyBorder="1" applyAlignment="1" applyProtection="1">
      <alignment horizontal="left" vertical="top" wrapText="1"/>
    </xf>
    <xf numFmtId="0" fontId="20" fillId="4" borderId="0" xfId="15" applyFont="1" applyFill="1" applyBorder="1" applyAlignment="1" applyProtection="1">
      <alignment horizontal="center"/>
    </xf>
    <xf numFmtId="2" fontId="20" fillId="4" borderId="0" xfId="7" applyNumberFormat="1" applyFont="1" applyFill="1" applyBorder="1" applyAlignment="1" applyProtection="1">
      <alignment horizontal="center"/>
    </xf>
    <xf numFmtId="0" fontId="13" fillId="3" borderId="0" xfId="3" applyFont="1" applyFill="1" applyBorder="1" applyAlignment="1" applyProtection="1">
      <alignment horizontal="center" vertical="center"/>
    </xf>
    <xf numFmtId="164" fontId="12" fillId="0" borderId="0" xfId="11" applyNumberFormat="1" applyFont="1" applyFill="1" applyBorder="1" applyAlignment="1" applyProtection="1">
      <alignment horizontal="justify" wrapText="1"/>
    </xf>
    <xf numFmtId="164" fontId="13" fillId="3" borderId="11" xfId="7" applyFont="1" applyFill="1" applyBorder="1" applyAlignment="1" applyProtection="1">
      <alignment horizontal="left" vertical="top"/>
    </xf>
    <xf numFmtId="164" fontId="13" fillId="3" borderId="0" xfId="7" applyFont="1" applyFill="1" applyBorder="1" applyAlignment="1" applyProtection="1">
      <alignment horizontal="left" vertical="top"/>
    </xf>
    <xf numFmtId="164" fontId="13" fillId="3" borderId="0" xfId="7" applyFont="1" applyFill="1" applyBorder="1" applyAlignment="1" applyProtection="1">
      <alignment horizontal="left" vertical="top" wrapText="1"/>
    </xf>
    <xf numFmtId="164" fontId="13" fillId="0" borderId="0" xfId="0" applyNumberFormat="1" applyFont="1" applyFill="1" applyAlignment="1">
      <alignment horizontal="left"/>
    </xf>
    <xf numFmtId="0" fontId="13" fillId="5" borderId="4" xfId="0" applyFont="1" applyFill="1" applyBorder="1" applyAlignment="1" applyProtection="1">
      <alignment horizontal="center" wrapText="1"/>
    </xf>
    <xf numFmtId="0" fontId="21" fillId="3" borderId="7" xfId="8" applyFont="1" applyFill="1" applyBorder="1" applyAlignment="1" applyProtection="1">
      <alignment horizontal="center"/>
    </xf>
    <xf numFmtId="0" fontId="21" fillId="3" borderId="15" xfId="0" applyFont="1" applyFill="1" applyBorder="1" applyAlignment="1">
      <alignment horizontal="center"/>
    </xf>
    <xf numFmtId="0" fontId="21" fillId="3" borderId="13" xfId="1" applyFont="1" applyFill="1" applyBorder="1" applyAlignment="1" applyProtection="1">
      <alignment horizontal="left" vertical="top"/>
    </xf>
    <xf numFmtId="0" fontId="21" fillId="3" borderId="0" xfId="1" applyFont="1" applyFill="1" applyBorder="1" applyAlignment="1" applyProtection="1">
      <alignment horizontal="left" vertical="top"/>
    </xf>
    <xf numFmtId="0" fontId="21" fillId="3" borderId="0" xfId="1" applyFont="1" applyFill="1" applyBorder="1" applyAlignment="1" applyProtection="1">
      <alignment horizontal="left" vertical="top" wrapText="1"/>
    </xf>
    <xf numFmtId="0" fontId="21" fillId="3" borderId="8" xfId="1" applyFont="1" applyFill="1" applyBorder="1" applyAlignment="1" applyProtection="1">
      <alignment horizontal="left" vertical="top" wrapText="1"/>
    </xf>
    <xf numFmtId="0" fontId="13" fillId="3" borderId="4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</cellXfs>
  <cellStyles count="21">
    <cellStyle name="Hipervínculo 2" xfId="12" xr:uid="{00000000-0005-0000-0000-000000000000}"/>
    <cellStyle name="Neutral" xfId="19" builtinId="28"/>
    <cellStyle name="Normal" xfId="0" builtinId="0"/>
    <cellStyle name="Normal 2" xfId="2" xr:uid="{00000000-0005-0000-0000-000003000000}"/>
    <cellStyle name="Normal 2 2" xfId="7" xr:uid="{00000000-0005-0000-0000-000004000000}"/>
    <cellStyle name="Normal 3" xfId="3" xr:uid="{00000000-0005-0000-0000-000005000000}"/>
    <cellStyle name="Normal 3 2" xfId="11" xr:uid="{00000000-0005-0000-0000-000006000000}"/>
    <cellStyle name="Normal 4" xfId="5" xr:uid="{00000000-0005-0000-0000-000007000000}"/>
    <cellStyle name="Normal 4 2" xfId="18" xr:uid="{00000000-0005-0000-0000-000008000000}"/>
    <cellStyle name="Normal 5" xfId="20" xr:uid="{00000000-0005-0000-0000-000009000000}"/>
    <cellStyle name="Normal 6" xfId="8" xr:uid="{00000000-0005-0000-0000-00000A000000}"/>
    <cellStyle name="Normal 6 2" xfId="13" xr:uid="{00000000-0005-0000-0000-00000B000000}"/>
    <cellStyle name="Normal 7" xfId="15" xr:uid="{00000000-0005-0000-0000-00000C000000}"/>
    <cellStyle name="Normal_4.1.5" xfId="1" xr:uid="{00000000-0005-0000-0000-00000D000000}"/>
    <cellStyle name="Normal_5 Regimen Especial" xfId="16" xr:uid="{00000000-0005-0000-0000-00000E000000}"/>
    <cellStyle name="Normal_7 Red de Transporte - Salvo perdidas" xfId="14" xr:uid="{00000000-0005-0000-0000-00000F000000}"/>
    <cellStyle name="Normal_A1 Comparacion Internacional" xfId="6" xr:uid="{00000000-0005-0000-0000-000010000000}"/>
    <cellStyle name="Normal_cuadro 1.1 2" xfId="10" xr:uid="{00000000-0005-0000-0000-000011000000}"/>
    <cellStyle name="Normal_Libro1_1" xfId="9" xr:uid="{00000000-0005-0000-0000-000012000000}"/>
    <cellStyle name="Normal_Sector Electrico en 2007" xfId="17" xr:uid="{00000000-0005-0000-0000-000013000000}"/>
    <cellStyle name="Normal_TTTTTTTT" xfId="4" xr:uid="{00000000-0005-0000-0000-00001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004563"/>
      <color rgb="FFF5F5F5"/>
      <color rgb="FFA6CAF0"/>
      <color rgb="FFA6A6A6"/>
      <color rgb="FFBA0F16"/>
      <color rgb="FFDAEEF5"/>
      <color rgb="FF92CDDC"/>
      <color rgb="FF31869B"/>
      <color rgb="FF215967"/>
      <color rgb="FFA0A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1230066290615"/>
          <c:y val="0.18565981335666376"/>
          <c:w val="0.81992440431498625"/>
          <c:h val="0.69836030912802571"/>
        </c:manualLayout>
      </c:layout>
      <c:barChart>
        <c:barDir val="col"/>
        <c:grouping val="stacked"/>
        <c:varyColors val="0"/>
        <c:ser>
          <c:idx val="0"/>
          <c:order val="0"/>
          <c:tx>
            <c:v>Península ≤ 220 kV</c:v>
          </c:tx>
          <c:spPr>
            <a:solidFill>
              <a:srgbClr val="92D050"/>
            </a:solidFill>
          </c:spPr>
          <c:invertIfNegative val="0"/>
          <c:cat>
            <c:strRef>
              <c:f>'Data 3'!$F$6:$J$6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 (1)</c:v>
                </c:pt>
              </c:strCache>
            </c:strRef>
          </c:cat>
          <c:val>
            <c:numRef>
              <c:f>'Data 3'!$F$13:$J$13</c:f>
              <c:numCache>
                <c:formatCode>#,##0</c:formatCode>
                <c:ptCount val="5"/>
                <c:pt idx="0">
                  <c:v>19003.567500000005</c:v>
                </c:pt>
                <c:pt idx="1">
                  <c:v>19091.544500000007</c:v>
                </c:pt>
                <c:pt idx="2">
                  <c:v>19116.907210000008</c:v>
                </c:pt>
                <c:pt idx="3">
                  <c:v>19192.410210000005</c:v>
                </c:pt>
                <c:pt idx="4">
                  <c:v>19294.861710000008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A-4AA6-AEE6-54604FE81274}"/>
            </c:ext>
          </c:extLst>
        </c:ser>
        <c:ser>
          <c:idx val="1"/>
          <c:order val="1"/>
          <c:tx>
            <c:v>Baleares ≤ 220 kV</c:v>
          </c:tx>
          <c:spPr>
            <a:solidFill>
              <a:srgbClr val="FFC000"/>
            </a:solidFill>
          </c:spPr>
          <c:invertIfNegative val="0"/>
          <c:cat>
            <c:strRef>
              <c:f>'Data 3'!$F$6:$J$6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 (1)</c:v>
                </c:pt>
              </c:strCache>
            </c:strRef>
          </c:cat>
          <c:val>
            <c:numRef>
              <c:f>'Data 3'!$F$17:$J$17</c:f>
              <c:numCache>
                <c:formatCode>#,##0</c:formatCode>
                <c:ptCount val="5"/>
                <c:pt idx="0">
                  <c:v>1674.0020000000002</c:v>
                </c:pt>
                <c:pt idx="1">
                  <c:v>1800.9359999999999</c:v>
                </c:pt>
                <c:pt idx="2">
                  <c:v>1809.2189999999998</c:v>
                </c:pt>
                <c:pt idx="3">
                  <c:v>1853.9419999999998</c:v>
                </c:pt>
                <c:pt idx="4">
                  <c:v>1872.9447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4A-4AA6-AEE6-54604FE81274}"/>
            </c:ext>
          </c:extLst>
        </c:ser>
        <c:ser>
          <c:idx val="2"/>
          <c:order val="2"/>
          <c:tx>
            <c:v>Canarias ≤ 220 kV</c:v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'Data 3'!$F$6:$J$6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 (1)</c:v>
                </c:pt>
              </c:strCache>
            </c:strRef>
          </c:cat>
          <c:val>
            <c:numRef>
              <c:f>'Data 3'!$F$21:$J$21</c:f>
              <c:numCache>
                <c:formatCode>#,##0</c:formatCode>
                <c:ptCount val="5"/>
                <c:pt idx="0">
                  <c:v>1346.9589999999998</c:v>
                </c:pt>
                <c:pt idx="1">
                  <c:v>1354.1649999999997</c:v>
                </c:pt>
                <c:pt idx="2">
                  <c:v>1355.0969999999998</c:v>
                </c:pt>
                <c:pt idx="3">
                  <c:v>1481.8359999999998</c:v>
                </c:pt>
                <c:pt idx="4">
                  <c:v>1548.7679999999998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4A-4AA6-AEE6-54604FE81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334306368"/>
        <c:axId val="142910280"/>
      </c:barChart>
      <c:catAx>
        <c:axId val="33430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910280"/>
        <c:crosses val="autoZero"/>
        <c:auto val="1"/>
        <c:lblAlgn val="ctr"/>
        <c:lblOffset val="100"/>
        <c:noMultiLvlLbl val="0"/>
      </c:catAx>
      <c:valAx>
        <c:axId val="142910280"/>
        <c:scaling>
          <c:orientation val="minMax"/>
          <c:max val="25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4306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205847435329751"/>
          <c:y val="3.0690616797900264E-2"/>
          <c:w val="0.65852338139884103"/>
          <c:h val="6.5882545931758532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Demanda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6A3D-48CF-8401-FCEB05B24A70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6A3D-48CF-8401-FCEB05B24A70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6A3D-48CF-8401-FCEB05B24A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6A3D-48CF-8401-FCEB05B24A70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6A3D-48CF-8401-FCEB05B24A70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6A3D-48CF-8401-FCEB05B24A70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6A3D-48CF-8401-FCEB05B24A70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6A3D-48CF-8401-FCEB05B24A70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6A3D-48CF-8401-FCEB05B24A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6A3D-48CF-8401-FCEB05B24A70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6A3D-48CF-8401-FCEB05B24A70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6A3D-48CF-8401-FCEB05B24A70}"/>
              </c:ext>
            </c:extLst>
          </c:dPt>
          <c:dLbls>
            <c:dLbl>
              <c:idx val="0"/>
              <c:layout>
                <c:manualLayout>
                  <c:x val="0.16334984956148779"/>
                  <c:y val="-8.98350059183778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69564048396389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A3D-48CF-8401-FCEB05B24A70}"/>
                </c:ext>
              </c:extLst>
            </c:dLbl>
            <c:dLbl>
              <c:idx val="1"/>
              <c:layout>
                <c:manualLayout>
                  <c:x val="0.12236246078996212"/>
                  <c:y val="-5.26918841027224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3D-48CF-8401-FCEB05B24A70}"/>
                </c:ext>
              </c:extLst>
            </c:dLbl>
            <c:dLbl>
              <c:idx val="2"/>
              <c:layout>
                <c:manualLayout>
                  <c:x val="0.11106612892900571"/>
                  <c:y val="4.31804847923420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5528455284552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3D-48CF-8401-FCEB05B24A70}"/>
                </c:ext>
              </c:extLst>
            </c:dLbl>
            <c:dLbl>
              <c:idx val="3"/>
              <c:layout>
                <c:manualLayout>
                  <c:x val="0.11816913129761207"/>
                  <c:y val="0.104862950954659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10569105691057"/>
                      <c:h val="0.13900674180433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3D-48CF-8401-FCEB05B24A70}"/>
                </c:ext>
              </c:extLst>
            </c:dLbl>
            <c:dLbl>
              <c:idx val="4"/>
              <c:layout>
                <c:manualLayout>
                  <c:x val="5.7285705140515911E-2"/>
                  <c:y val="0.113680613452730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3D-48CF-8401-FCEB05B24A70}"/>
                </c:ext>
              </c:extLst>
            </c:dLbl>
            <c:dLbl>
              <c:idx val="5"/>
              <c:layout>
                <c:manualLayout>
                  <c:x val="-0.12983317329236285"/>
                  <c:y val="0.125431732798106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086755009282375"/>
                      <c:h val="0.146651433276722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3D-48CF-8401-FCEB05B24A70}"/>
                </c:ext>
              </c:extLst>
            </c:dLbl>
            <c:dLbl>
              <c:idx val="6"/>
              <c:layout>
                <c:manualLayout>
                  <c:x val="-0.18172050444913898"/>
                  <c:y val="3.92156862745097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3D-48CF-8401-FCEB05B24A70}"/>
                </c:ext>
              </c:extLst>
            </c:dLbl>
            <c:dLbl>
              <c:idx val="7"/>
              <c:layout>
                <c:manualLayout>
                  <c:x val="-0.16601728442481276"/>
                  <c:y val="4.64350779681951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1383394148902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3D-48CF-8401-FCEB05B24A70}"/>
                </c:ext>
              </c:extLst>
            </c:dLbl>
            <c:dLbl>
              <c:idx val="8"/>
              <c:layout>
                <c:manualLayout>
                  <c:x val="-0.1748935407464311"/>
                  <c:y val="0.240246616231794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A3D-48CF-8401-FCEB05B24A70}"/>
                </c:ext>
              </c:extLst>
            </c:dLbl>
            <c:dLbl>
              <c:idx val="9"/>
              <c:layout>
                <c:manualLayout>
                  <c:x val="-0.26929287497599386"/>
                  <c:y val="0.237631002007102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6A3D-48CF-8401-FCEB05B24A70}"/>
                </c:ext>
              </c:extLst>
            </c:dLbl>
            <c:dLbl>
              <c:idx val="10"/>
              <c:layout>
                <c:manualLayout>
                  <c:x val="-0.28186492542090774"/>
                  <c:y val="0.121949873912819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59375200051213"/>
                      <c:h val="0.146274715660542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6A3D-48CF-8401-FCEB05B24A70}"/>
                </c:ext>
              </c:extLst>
            </c:dLbl>
            <c:dLbl>
              <c:idx val="11"/>
              <c:layout>
                <c:manualLayout>
                  <c:x val="-0.26666666666666666"/>
                  <c:y val="2.09150326797385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36585365853659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6A3D-48CF-8401-FCEB05B24A70}"/>
                </c:ext>
              </c:extLst>
            </c:dLbl>
            <c:dLbl>
              <c:idx val="12"/>
              <c:layout>
                <c:manualLayout>
                  <c:x val="-0.15934946546315856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468305486204463"/>
                      <c:h val="0.18810478102001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A3D-48CF-8401-FCEB05B24A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1'!$C$256:$C$268</c:f>
              <c:strCache>
                <c:ptCount val="13"/>
                <c:pt idx="0">
                  <c:v>Turbinación bombeo (1)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  <c:pt idx="12">
                  <c:v>Saldo importador intercambios internacionales</c:v>
                </c:pt>
              </c:strCache>
            </c:strRef>
          </c:cat>
          <c:val>
            <c:numRef>
              <c:f>'Data 1'!$F$256:$F$268</c:f>
              <c:numCache>
                <c:formatCode>#,##0.0\ \ \ _)</c:formatCode>
                <c:ptCount val="13"/>
                <c:pt idx="0">
                  <c:v>0.8</c:v>
                </c:pt>
                <c:pt idx="1">
                  <c:v>20.6</c:v>
                </c:pt>
                <c:pt idx="2">
                  <c:v>13.5</c:v>
                </c:pt>
                <c:pt idx="3">
                  <c:v>10.199999999999999</c:v>
                </c:pt>
                <c:pt idx="4">
                  <c:v>11.199999999999974</c:v>
                </c:pt>
                <c:pt idx="5">
                  <c:v>0.9</c:v>
                </c:pt>
                <c:pt idx="6">
                  <c:v>0.3</c:v>
                </c:pt>
                <c:pt idx="7">
                  <c:v>19</c:v>
                </c:pt>
                <c:pt idx="8">
                  <c:v>13.2</c:v>
                </c:pt>
                <c:pt idx="9">
                  <c:v>2.9</c:v>
                </c:pt>
                <c:pt idx="10">
                  <c:v>1.7</c:v>
                </c:pt>
                <c:pt idx="11">
                  <c:v>1.4</c:v>
                </c:pt>
                <c:pt idx="12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A3D-48CF-8401-FCEB05B24A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Demanda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8AC-4856-A14E-A471E60CE5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8AC-4856-A14E-A471E60CE5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8AC-4856-A14E-A471E60CE5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8AC-4856-A14E-A471E60CE5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8AC-4856-A14E-A471E60CE5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38AC-4856-A14E-A471E60CE552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8AC-4856-A14E-A471E60CE5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38AC-4856-A14E-A471E60CE5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8AC-4856-A14E-A471E60CE5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38AC-4856-A14E-A471E60CE5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8AC-4856-A14E-A471E60CE5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8AC-4856-A14E-A471E60CE552}"/>
              </c:ext>
            </c:extLst>
          </c:dPt>
          <c:dLbls>
            <c:dLbl>
              <c:idx val="0"/>
              <c:layout>
                <c:manualLayout>
                  <c:x val="0.20237423980539018"/>
                  <c:y val="-7.41487314085739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69564048396389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8AC-4856-A14E-A471E60CE552}"/>
                </c:ext>
              </c:extLst>
            </c:dLbl>
            <c:dLbl>
              <c:idx val="1"/>
              <c:layout>
                <c:manualLayout>
                  <c:x val="0.15163075347288907"/>
                  <c:y val="-5.633060573310712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AC-4856-A14E-A471E60CE552}"/>
                </c:ext>
              </c:extLst>
            </c:dLbl>
            <c:dLbl>
              <c:idx val="2"/>
              <c:layout>
                <c:manualLayout>
                  <c:x val="0.11106612892900571"/>
                  <c:y val="4.31804847923420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5528455284552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8AC-4856-A14E-A471E60CE552}"/>
                </c:ext>
              </c:extLst>
            </c:dLbl>
            <c:dLbl>
              <c:idx val="3"/>
              <c:layout>
                <c:manualLayout>
                  <c:x val="0.16694961910249023"/>
                  <c:y val="0.100098605321393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10569105691057"/>
                      <c:h val="0.13900674180433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8AC-4856-A14E-A471E60CE552}"/>
                </c:ext>
              </c:extLst>
            </c:dLbl>
            <c:dLbl>
              <c:idx val="4"/>
              <c:layout>
                <c:manualLayout>
                  <c:x val="0.13533448562832084"/>
                  <c:y val="0.113951520765786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AC-4856-A14E-A471E60CE552}"/>
                </c:ext>
              </c:extLst>
            </c:dLbl>
            <c:dLbl>
              <c:idx val="5"/>
              <c:layout>
                <c:manualLayout>
                  <c:x val="-0.12007707573138726"/>
                  <c:y val="0.12048705676496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086755009282375"/>
                      <c:h val="0.146651433276722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8AC-4856-A14E-A471E60CE552}"/>
                </c:ext>
              </c:extLst>
            </c:dLbl>
            <c:dLbl>
              <c:idx val="6"/>
              <c:layout>
                <c:manualLayout>
                  <c:x val="-0.20494590615197492"/>
                  <c:y val="1.8300653594771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8AC-4856-A14E-A471E60CE552}"/>
                </c:ext>
              </c:extLst>
            </c:dLbl>
            <c:dLbl>
              <c:idx val="7"/>
              <c:layout>
                <c:manualLayout>
                  <c:x val="-0.14975712182318673"/>
                  <c:y val="3.07488034583911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1383394148902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8AC-4856-A14E-A471E60CE552}"/>
                </c:ext>
              </c:extLst>
            </c:dLbl>
            <c:dLbl>
              <c:idx val="8"/>
              <c:layout>
                <c:manualLayout>
                  <c:x val="-0.24643825619358556"/>
                  <c:y val="0.26639040708146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AC-4856-A14E-A471E60CE55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8AC-4856-A14E-A471E60CE552}"/>
                </c:ext>
              </c:extLst>
            </c:dLbl>
            <c:dLbl>
              <c:idx val="10"/>
              <c:layout>
                <c:manualLayout>
                  <c:x val="-0.33389744574611102"/>
                  <c:y val="0.189923730121970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59375200051213"/>
                      <c:h val="0.146274715660542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8AC-4856-A14E-A471E60CE552}"/>
                </c:ext>
              </c:extLst>
            </c:dLbl>
            <c:dLbl>
              <c:idx val="11"/>
              <c:layout>
                <c:manualLayout>
                  <c:x val="-0.33495934959349594"/>
                  <c:y val="6.79738562091503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36585365853659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8AC-4856-A14E-A471E60CE552}"/>
                </c:ext>
              </c:extLst>
            </c:dLbl>
            <c:dLbl>
              <c:idx val="12"/>
              <c:layout>
                <c:manualLayout>
                  <c:x val="-0.19837385570706101"/>
                  <c:y val="-6.39295970356646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468305486204463"/>
                      <c:h val="0.203791055529823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38AC-4856-A14E-A471E60CE5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1'!$C$290:$C$302</c:f>
              <c:strCache>
                <c:ptCount val="13"/>
                <c:pt idx="0">
                  <c:v>Turbinación bombeo (1)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  <c:pt idx="12">
                  <c:v>Saldo importador intercambios internacionales</c:v>
                </c:pt>
              </c:strCache>
            </c:strRef>
          </c:cat>
          <c:val>
            <c:numRef>
              <c:f>'Data 1'!$F$290:$F$302</c:f>
              <c:numCache>
                <c:formatCode>#,##0.0\ \ \ _)</c:formatCode>
                <c:ptCount val="13"/>
                <c:pt idx="0">
                  <c:v>3.1</c:v>
                </c:pt>
                <c:pt idx="1">
                  <c:v>17.600000000000001</c:v>
                </c:pt>
                <c:pt idx="2">
                  <c:v>11</c:v>
                </c:pt>
                <c:pt idx="3">
                  <c:v>14.4</c:v>
                </c:pt>
                <c:pt idx="4">
                  <c:v>9.7000000000000171</c:v>
                </c:pt>
                <c:pt idx="5">
                  <c:v>0.7</c:v>
                </c:pt>
                <c:pt idx="6">
                  <c:v>0.2</c:v>
                </c:pt>
                <c:pt idx="7">
                  <c:v>25.2</c:v>
                </c:pt>
                <c:pt idx="8">
                  <c:v>14.6</c:v>
                </c:pt>
                <c:pt idx="9">
                  <c:v>0</c:v>
                </c:pt>
                <c:pt idx="10">
                  <c:v>0.1</c:v>
                </c:pt>
                <c:pt idx="11">
                  <c:v>1.1000000000000001</c:v>
                </c:pt>
                <c:pt idx="12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8AC-4856-A14E-A471E60CE5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3689301458296"/>
          <c:y val="0.17550835750794308"/>
          <c:w val="0.82717094969458926"/>
          <c:h val="0.68936006354468859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'Data 1'!$C$356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1'!$D$339:$H$339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1'!$D$353:$H$353</c:f>
              <c:numCache>
                <c:formatCode>#,##0.0</c:formatCode>
                <c:ptCount val="5"/>
                <c:pt idx="0">
                  <c:v>36.699999999999996</c:v>
                </c:pt>
                <c:pt idx="1">
                  <c:v>40.5</c:v>
                </c:pt>
                <c:pt idx="2">
                  <c:v>33.699999999999996</c:v>
                </c:pt>
                <c:pt idx="3">
                  <c:v>40.099999999999994</c:v>
                </c:pt>
                <c:pt idx="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F-43D0-AC88-1D27C79852D5}"/>
            </c:ext>
          </c:extLst>
        </c:ser>
        <c:ser>
          <c:idx val="0"/>
          <c:order val="1"/>
          <c:tx>
            <c:strRef>
              <c:f>'Data 1'!$C$357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solidFill>
              <a:srgbClr val="7F7F7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1'!$D$339:$H$339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1'!$D$354:$H$354</c:f>
              <c:numCache>
                <c:formatCode>#,##0.0</c:formatCode>
                <c:ptCount val="5"/>
                <c:pt idx="0">
                  <c:v>63.300000000000004</c:v>
                </c:pt>
                <c:pt idx="1">
                  <c:v>59.5</c:v>
                </c:pt>
                <c:pt idx="2">
                  <c:v>66.3</c:v>
                </c:pt>
                <c:pt idx="3">
                  <c:v>59.899999999999984</c:v>
                </c:pt>
                <c:pt idx="4">
                  <c:v>61.000000000000014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AF-43D0-AC88-1D27C79852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336674432"/>
        <c:axId val="336674824"/>
      </c:barChart>
      <c:catAx>
        <c:axId val="336674432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low"/>
        <c:spPr>
          <a:ln w="3175">
            <a:pattFill prst="pct50">
              <a:fgClr>
                <a:srgbClr val="969696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4824"/>
        <c:crosses val="autoZero"/>
        <c:auto val="0"/>
        <c:lblAlgn val="ctr"/>
        <c:lblOffset val="100"/>
        <c:noMultiLvlLbl val="0"/>
      </c:catAx>
      <c:valAx>
        <c:axId val="33667482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443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457608299500762E-2"/>
          <c:y val="6.9335369776025689E-3"/>
          <c:w val="0.85193643717032674"/>
          <c:h val="0.1378551304940093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2450327099478E-2"/>
          <c:y val="0.17933153599862162"/>
          <c:w val="0.81619185598641442"/>
          <c:h val="0.67493941151820203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'Data 1'!$C$309</c:f>
              <c:strCache>
                <c:ptCount val="1"/>
                <c:pt idx="0">
                  <c:v>Carbon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numRef>
              <c:f>'Data 1'!$D$308:$H$308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1'!$D$309:$H$309</c:f>
              <c:numCache>
                <c:formatCode>#,##0</c:formatCode>
                <c:ptCount val="5"/>
                <c:pt idx="0">
                  <c:v>48217054.785449997</c:v>
                </c:pt>
                <c:pt idx="1">
                  <c:v>33260364.291000001</c:v>
                </c:pt>
                <c:pt idx="2">
                  <c:v>40300794.128200002</c:v>
                </c:pt>
                <c:pt idx="3">
                  <c:v>33485793.393599998</c:v>
                </c:pt>
                <c:pt idx="4">
                  <c:v>10286074.343040001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5-433A-AECC-29B8017182C8}"/>
            </c:ext>
          </c:extLst>
        </c:ser>
        <c:ser>
          <c:idx val="0"/>
          <c:order val="1"/>
          <c:tx>
            <c:strRef>
              <c:f>'Data 1'!$C$310</c:f>
              <c:strCache>
                <c:ptCount val="1"/>
                <c:pt idx="0">
                  <c:v>Fuel/gas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numRef>
              <c:f>'Data 1'!$D$308:$H$308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1'!$D$310:$H$310</c:f>
              <c:numCache>
                <c:formatCode>#,##0</c:formatCode>
                <c:ptCount val="5"/>
                <c:pt idx="0">
                  <c:v>11.634</c:v>
                </c:pt>
                <c:pt idx="1">
                  <c:v>0.1666</c:v>
                </c:pt>
                <c:pt idx="2">
                  <c:v>2.0999999999999999E-3</c:v>
                </c:pt>
                <c:pt idx="3">
                  <c:v>2.31E-3</c:v>
                </c:pt>
                <c:pt idx="4">
                  <c:v>2.31E-3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5-464C-B027-7F10754AC58D}"/>
            </c:ext>
          </c:extLst>
        </c:ser>
        <c:ser>
          <c:idx val="3"/>
          <c:order val="2"/>
          <c:tx>
            <c:strRef>
              <c:f>'Data 1'!$C$311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numRef>
              <c:f>'Data 1'!$D$308:$H$308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1'!$D$311:$H$311</c:f>
              <c:numCache>
                <c:formatCode>#,##0</c:formatCode>
                <c:ptCount val="5"/>
                <c:pt idx="0">
                  <c:v>9262781.8572000004</c:v>
                </c:pt>
                <c:pt idx="1">
                  <c:v>9421334.5154599994</c:v>
                </c:pt>
                <c:pt idx="2">
                  <c:v>12449752.88823</c:v>
                </c:pt>
                <c:pt idx="3">
                  <c:v>9769081.5355300009</c:v>
                </c:pt>
                <c:pt idx="4">
                  <c:v>18921931.86837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5-433A-AECC-29B8017182C8}"/>
            </c:ext>
          </c:extLst>
        </c:ser>
        <c:ser>
          <c:idx val="4"/>
          <c:order val="3"/>
          <c:tx>
            <c:strRef>
              <c:f>'Data 1'!$C$312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</c:spPr>
          <c:invertIfNegative val="0"/>
          <c:cat>
            <c:numRef>
              <c:f>'Data 1'!$D$308:$H$308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1'!$D$312:$H$312</c:f>
              <c:numCache>
                <c:formatCode>#,##0</c:formatCode>
                <c:ptCount val="5"/>
                <c:pt idx="0">
                  <c:v>9312651.3744300008</c:v>
                </c:pt>
                <c:pt idx="1">
                  <c:v>9573358.6295400001</c:v>
                </c:pt>
                <c:pt idx="2">
                  <c:v>10424958.113530001</c:v>
                </c:pt>
                <c:pt idx="3">
                  <c:v>10719559.633780001</c:v>
                </c:pt>
                <c:pt idx="4">
                  <c:v>10935818.8936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25-433A-AECC-29B8017182C8}"/>
            </c:ext>
          </c:extLst>
        </c:ser>
        <c:ser>
          <c:idx val="10"/>
          <c:order val="4"/>
          <c:tx>
            <c:strRef>
              <c:f>'Data 1'!$C$313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numRef>
              <c:f>'Data 1'!$D$308:$H$308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1'!$D$313:$H$313</c:f>
              <c:numCache>
                <c:formatCode>#,##0</c:formatCode>
                <c:ptCount val="5"/>
                <c:pt idx="0">
                  <c:v>557931.53784</c:v>
                </c:pt>
                <c:pt idx="1">
                  <c:v>593114.07492000097</c:v>
                </c:pt>
                <c:pt idx="2">
                  <c:v>590190.92663999903</c:v>
                </c:pt>
                <c:pt idx="3">
                  <c:v>550525.96860000002</c:v>
                </c:pt>
                <c:pt idx="4">
                  <c:v>497191.40628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25-433A-AECC-29B801718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36675608"/>
        <c:axId val="336676000"/>
      </c:barChart>
      <c:catAx>
        <c:axId val="336675608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6000"/>
        <c:crosses val="autoZero"/>
        <c:auto val="1"/>
        <c:lblAlgn val="ctr"/>
        <c:lblOffset val="100"/>
        <c:noMultiLvlLbl val="0"/>
      </c:catAx>
      <c:valAx>
        <c:axId val="336676000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5608"/>
        <c:crosses val="autoZero"/>
        <c:crossBetween val="between"/>
        <c:dispUnits>
          <c:builtInUnit val="millions"/>
        </c:dispUnits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426883885793033"/>
          <c:y val="3.2500889965456033E-2"/>
          <c:w val="0.62573116114206973"/>
          <c:h val="6.4350219411042534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346382108190471E-2"/>
          <c:y val="0.1515304244181718"/>
          <c:w val="0.82537002901700884"/>
          <c:h val="0.7198361542825394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1'!$C$319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 w="12700"/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1'!$D$319:$H$319</c:f>
              <c:numCache>
                <c:formatCode>#,##0</c:formatCode>
                <c:ptCount val="5"/>
                <c:pt idx="0">
                  <c:v>28379.011570850002</c:v>
                </c:pt>
                <c:pt idx="1">
                  <c:v>36111.434365772002</c:v>
                </c:pt>
                <c:pt idx="2">
                  <c:v>18447.346771659999</c:v>
                </c:pt>
                <c:pt idx="3">
                  <c:v>34113.964229872006</c:v>
                </c:pt>
                <c:pt idx="4">
                  <c:v>24691.660856512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3-4861-B068-4271B1A0F8FD}"/>
            </c:ext>
          </c:extLst>
        </c:ser>
        <c:ser>
          <c:idx val="5"/>
          <c:order val="1"/>
          <c:tx>
            <c:strRef>
              <c:f>'Data 1'!$C$325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6FB114"/>
            </a:solidFill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1'!$D$325:$H$325</c:f>
              <c:numCache>
                <c:formatCode>#,##0</c:formatCode>
                <c:ptCount val="5"/>
                <c:pt idx="0">
                  <c:v>47715.882145000003</c:v>
                </c:pt>
                <c:pt idx="1">
                  <c:v>47298.163668000001</c:v>
                </c:pt>
                <c:pt idx="2">
                  <c:v>47508.105951999998</c:v>
                </c:pt>
                <c:pt idx="3">
                  <c:v>48955.703093000004</c:v>
                </c:pt>
                <c:pt idx="4">
                  <c:v>53067.815395999998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3-4861-B068-4271B1A0F8FD}"/>
            </c:ext>
          </c:extLst>
        </c:ser>
        <c:ser>
          <c:idx val="6"/>
          <c:order val="2"/>
          <c:tx>
            <c:strRef>
              <c:f>'Data 1'!$C$326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1'!$D$326:$H$326</c:f>
              <c:numCache>
                <c:formatCode>#,##0</c:formatCode>
                <c:ptCount val="5"/>
                <c:pt idx="0">
                  <c:v>7845.3145370000102</c:v>
                </c:pt>
                <c:pt idx="1">
                  <c:v>7579.2182120000007</c:v>
                </c:pt>
                <c:pt idx="2">
                  <c:v>8000.7121639999996</c:v>
                </c:pt>
                <c:pt idx="3">
                  <c:v>7380.5475820000001</c:v>
                </c:pt>
                <c:pt idx="4">
                  <c:v>8823.7721339999898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73-4861-B068-4271B1A0F8FD}"/>
            </c:ext>
          </c:extLst>
        </c:ser>
        <c:ser>
          <c:idx val="9"/>
          <c:order val="3"/>
          <c:tx>
            <c:strRef>
              <c:f>'Data 1'!$C$327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1'!$D$327:$H$327</c:f>
              <c:numCache>
                <c:formatCode>#,##0</c:formatCode>
                <c:ptCount val="5"/>
                <c:pt idx="0">
                  <c:v>5085.2355140000009</c:v>
                </c:pt>
                <c:pt idx="1">
                  <c:v>5071.2017019999994</c:v>
                </c:pt>
                <c:pt idx="2">
                  <c:v>5347.9524650000003</c:v>
                </c:pt>
                <c:pt idx="3">
                  <c:v>4424.3266739999999</c:v>
                </c:pt>
                <c:pt idx="4">
                  <c:v>5166.4312630000004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73-4861-B068-4271B1A0F8FD}"/>
            </c:ext>
          </c:extLst>
        </c:ser>
        <c:ser>
          <c:idx val="7"/>
          <c:order val="4"/>
          <c:tx>
            <c:strRef>
              <c:f>'Data 1'!$C$328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1'!$D$328:$H$328</c:f>
              <c:numCache>
                <c:formatCode>#,##0</c:formatCode>
                <c:ptCount val="5"/>
                <c:pt idx="0">
                  <c:v>3422.5667469999999</c:v>
                </c:pt>
                <c:pt idx="1">
                  <c:v>3415.0193380000001</c:v>
                </c:pt>
                <c:pt idx="2">
                  <c:v>3599.155882</c:v>
                </c:pt>
                <c:pt idx="3">
                  <c:v>3547.1749180000002</c:v>
                </c:pt>
                <c:pt idx="4">
                  <c:v>3605.3266919999996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73-4861-B068-4271B1A0F8FD}"/>
            </c:ext>
          </c:extLst>
        </c:ser>
        <c:ser>
          <c:idx val="1"/>
          <c:order val="5"/>
          <c:tx>
            <c:strRef>
              <c:f>'Data 1'!$C$331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1'!$D$331:$H$331</c:f>
              <c:numCache>
                <c:formatCode>#,##0</c:formatCode>
                <c:ptCount val="5"/>
                <c:pt idx="0">
                  <c:v>662.65547500000002</c:v>
                </c:pt>
                <c:pt idx="1">
                  <c:v>649.73991049999995</c:v>
                </c:pt>
                <c:pt idx="2">
                  <c:v>728.15043299999991</c:v>
                </c:pt>
                <c:pt idx="3">
                  <c:v>732.97066149999898</c:v>
                </c:pt>
                <c:pt idx="4">
                  <c:v>738.95349049999993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73-4861-B068-4271B1A0F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36676784"/>
        <c:axId val="336677176"/>
      </c:barChart>
      <c:catAx>
        <c:axId val="336676784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7176"/>
        <c:crosses val="autoZero"/>
        <c:auto val="1"/>
        <c:lblAlgn val="ctr"/>
        <c:lblOffset val="100"/>
        <c:noMultiLvlLbl val="0"/>
      </c:catAx>
      <c:valAx>
        <c:axId val="33667717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6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2.7378986287065945E-2"/>
          <c:y val="2.0610715046648895E-2"/>
          <c:w val="0.94692386947333584"/>
          <c:h val="0.11664389091104967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50622072105667E-2"/>
          <c:y val="0.17767422423763543"/>
          <c:w val="0.82537002901700884"/>
          <c:h val="0.7198361542825394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1'!$C$320</c:f>
              <c:strCache>
                <c:ptCount val="1"/>
                <c:pt idx="0">
                  <c:v>Turbinación bombeo (1)</c:v>
                </c:pt>
              </c:strCache>
            </c:strRef>
          </c:tx>
          <c:spPr>
            <a:solidFill>
              <a:srgbClr val="007CF9"/>
            </a:solidFill>
            <a:ln w="12700"/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1'!$D$320:$H$320</c:f>
              <c:numCache>
                <c:formatCode>#,##0</c:formatCode>
                <c:ptCount val="5"/>
                <c:pt idx="0">
                  <c:v>2895.3657881499998</c:v>
                </c:pt>
                <c:pt idx="1">
                  <c:v>3134.328910228</c:v>
                </c:pt>
                <c:pt idx="2">
                  <c:v>2248.9644183400001</c:v>
                </c:pt>
                <c:pt idx="3">
                  <c:v>1993.996008694</c:v>
                </c:pt>
                <c:pt idx="4">
                  <c:v>1642.3149513419999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2-424D-9ACE-1389BBBDB1E5}"/>
            </c:ext>
          </c:extLst>
        </c:ser>
        <c:ser>
          <c:idx val="5"/>
          <c:order val="1"/>
          <c:tx>
            <c:strRef>
              <c:f>'Data 1'!$C$321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1'!$D$321:$H$321</c:f>
              <c:numCache>
                <c:formatCode>#,##0</c:formatCode>
                <c:ptCount val="5"/>
                <c:pt idx="0">
                  <c:v>54661.803305000001</c:v>
                </c:pt>
                <c:pt idx="1">
                  <c:v>56021.682058999999</c:v>
                </c:pt>
                <c:pt idx="2">
                  <c:v>55539.351045999996</c:v>
                </c:pt>
                <c:pt idx="3">
                  <c:v>53197.617429999998</c:v>
                </c:pt>
                <c:pt idx="4">
                  <c:v>55824.407393000001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2-424D-9ACE-1389BBBDB1E5}"/>
            </c:ext>
          </c:extLst>
        </c:ser>
        <c:ser>
          <c:idx val="6"/>
          <c:order val="2"/>
          <c:tx>
            <c:strRef>
              <c:f>'Data 1'!$C$322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1'!$D$322:$H$322</c:f>
              <c:numCache>
                <c:formatCode>#,##0</c:formatCode>
                <c:ptCount val="5"/>
                <c:pt idx="0">
                  <c:v>50754.794511</c:v>
                </c:pt>
                <c:pt idx="1">
                  <c:v>35010.909780000002</c:v>
                </c:pt>
                <c:pt idx="2">
                  <c:v>42421.888556000005</c:v>
                </c:pt>
                <c:pt idx="3">
                  <c:v>34881.034784999996</c:v>
                </c:pt>
                <c:pt idx="4">
                  <c:v>10672.816887999999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2-424D-9ACE-1389BBBDB1E5}"/>
            </c:ext>
          </c:extLst>
        </c:ser>
        <c:ser>
          <c:idx val="9"/>
          <c:order val="3"/>
          <c:tx>
            <c:strRef>
              <c:f>'Data 1'!$C$324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1'!$D$324:$H$324</c:f>
              <c:numCache>
                <c:formatCode>#,##0</c:formatCode>
                <c:ptCount val="5"/>
                <c:pt idx="0">
                  <c:v>25034.545559999999</c:v>
                </c:pt>
                <c:pt idx="1">
                  <c:v>25463.066258000003</c:v>
                </c:pt>
                <c:pt idx="2">
                  <c:v>33647.980778999998</c:v>
                </c:pt>
                <c:pt idx="3">
                  <c:v>26402.923068999997</c:v>
                </c:pt>
                <c:pt idx="4">
                  <c:v>51140.356400999997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2-424D-9ACE-1389BBBDB1E5}"/>
            </c:ext>
          </c:extLst>
        </c:ser>
        <c:ser>
          <c:idx val="7"/>
          <c:order val="4"/>
          <c:tx>
            <c:strRef>
              <c:f>'Data 1'!$C$329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1'!$D$329:$H$329</c:f>
              <c:numCache>
                <c:formatCode>#,##0</c:formatCode>
                <c:ptCount val="5"/>
                <c:pt idx="0">
                  <c:v>25169.328039</c:v>
                </c:pt>
                <c:pt idx="1">
                  <c:v>25873.942241999997</c:v>
                </c:pt>
                <c:pt idx="2">
                  <c:v>28175.562469</c:v>
                </c:pt>
                <c:pt idx="3">
                  <c:v>28971.782793999999</c:v>
                </c:pt>
                <c:pt idx="4">
                  <c:v>29556.26728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2-424D-9ACE-1389BBBDB1E5}"/>
            </c:ext>
          </c:extLst>
        </c:ser>
        <c:ser>
          <c:idx val="1"/>
          <c:order val="5"/>
          <c:tx>
            <c:strRef>
              <c:f>'Data 1'!$C$330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1'!$D$330:$H$330</c:f>
              <c:numCache>
                <c:formatCode>#,##0</c:formatCode>
                <c:ptCount val="5"/>
                <c:pt idx="0">
                  <c:v>2324.7147409999998</c:v>
                </c:pt>
                <c:pt idx="1">
                  <c:v>2471.3086455000002</c:v>
                </c:pt>
                <c:pt idx="2">
                  <c:v>2459.1288610000001</c:v>
                </c:pt>
                <c:pt idx="3">
                  <c:v>2293.8582025000001</c:v>
                </c:pt>
                <c:pt idx="4">
                  <c:v>2071.6308595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2-424D-9ACE-1389BBBDB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37742712"/>
        <c:axId val="337743104"/>
      </c:barChart>
      <c:catAx>
        <c:axId val="337742712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743104"/>
        <c:crosses val="autoZero"/>
        <c:auto val="1"/>
        <c:lblAlgn val="ctr"/>
        <c:lblOffset val="100"/>
        <c:noMultiLvlLbl val="0"/>
      </c:catAx>
      <c:valAx>
        <c:axId val="337743104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7427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2.7378986287065948E-2"/>
          <c:y val="4.2397214896201907E-2"/>
          <c:w val="0.94692386947333584"/>
          <c:h val="0.11664389091104967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199724243330345E-2"/>
          <c:y val="0.24832210268547319"/>
          <c:w val="0.82884245877493157"/>
          <c:h val="0.57718120805369133"/>
        </c:manualLayout>
      </c:layout>
      <c:areaChart>
        <c:grouping val="standard"/>
        <c:varyColors val="0"/>
        <c:ser>
          <c:idx val="1"/>
          <c:order val="0"/>
          <c:tx>
            <c:strRef>
              <c:f>'Data 4'!$D$6:$D$7</c:f>
              <c:strCache>
                <c:ptCount val="2"/>
                <c:pt idx="0">
                  <c:v>Producible</c:v>
                </c:pt>
                <c:pt idx="1">
                  <c:v>2019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4563"/>
              </a:solidFill>
              <a:prstDash val="solid"/>
            </a:ln>
          </c:spPr>
          <c:cat>
            <c:numRef>
              <c:f>'Data 4'!$C$8:$C$372</c:f>
              <c:numCache>
                <c:formatCode>m/d/yyyy</c:formatCode>
                <c:ptCount val="365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  <c:pt idx="31">
                  <c:v>43497</c:v>
                </c:pt>
                <c:pt idx="32">
                  <c:v>43498</c:v>
                </c:pt>
                <c:pt idx="33">
                  <c:v>43499</c:v>
                </c:pt>
                <c:pt idx="34">
                  <c:v>43500</c:v>
                </c:pt>
                <c:pt idx="35">
                  <c:v>43501</c:v>
                </c:pt>
                <c:pt idx="36">
                  <c:v>43502</c:v>
                </c:pt>
                <c:pt idx="37">
                  <c:v>43503</c:v>
                </c:pt>
                <c:pt idx="38">
                  <c:v>43504</c:v>
                </c:pt>
                <c:pt idx="39">
                  <c:v>43505</c:v>
                </c:pt>
                <c:pt idx="40">
                  <c:v>43506</c:v>
                </c:pt>
                <c:pt idx="41">
                  <c:v>43507</c:v>
                </c:pt>
                <c:pt idx="42">
                  <c:v>43508</c:v>
                </c:pt>
                <c:pt idx="43">
                  <c:v>43509</c:v>
                </c:pt>
                <c:pt idx="44">
                  <c:v>43510</c:v>
                </c:pt>
                <c:pt idx="45">
                  <c:v>43511</c:v>
                </c:pt>
                <c:pt idx="46">
                  <c:v>43512</c:v>
                </c:pt>
                <c:pt idx="47">
                  <c:v>43513</c:v>
                </c:pt>
                <c:pt idx="48">
                  <c:v>43514</c:v>
                </c:pt>
                <c:pt idx="49">
                  <c:v>43515</c:v>
                </c:pt>
                <c:pt idx="50">
                  <c:v>43516</c:v>
                </c:pt>
                <c:pt idx="51">
                  <c:v>43517</c:v>
                </c:pt>
                <c:pt idx="52">
                  <c:v>43518</c:v>
                </c:pt>
                <c:pt idx="53">
                  <c:v>43519</c:v>
                </c:pt>
                <c:pt idx="54">
                  <c:v>43520</c:v>
                </c:pt>
                <c:pt idx="55">
                  <c:v>43521</c:v>
                </c:pt>
                <c:pt idx="56">
                  <c:v>43522</c:v>
                </c:pt>
                <c:pt idx="57">
                  <c:v>43523</c:v>
                </c:pt>
                <c:pt idx="58">
                  <c:v>43524</c:v>
                </c:pt>
                <c:pt idx="59">
                  <c:v>43525</c:v>
                </c:pt>
                <c:pt idx="60">
                  <c:v>43526</c:v>
                </c:pt>
                <c:pt idx="61">
                  <c:v>43527</c:v>
                </c:pt>
                <c:pt idx="62">
                  <c:v>43528</c:v>
                </c:pt>
                <c:pt idx="63">
                  <c:v>43529</c:v>
                </c:pt>
                <c:pt idx="64">
                  <c:v>43530</c:v>
                </c:pt>
                <c:pt idx="65">
                  <c:v>43531</c:v>
                </c:pt>
                <c:pt idx="66">
                  <c:v>43532</c:v>
                </c:pt>
                <c:pt idx="67">
                  <c:v>43533</c:v>
                </c:pt>
                <c:pt idx="68">
                  <c:v>43534</c:v>
                </c:pt>
                <c:pt idx="69">
                  <c:v>43535</c:v>
                </c:pt>
                <c:pt idx="70">
                  <c:v>43536</c:v>
                </c:pt>
                <c:pt idx="71">
                  <c:v>43537</c:v>
                </c:pt>
                <c:pt idx="72">
                  <c:v>43538</c:v>
                </c:pt>
                <c:pt idx="73">
                  <c:v>43539</c:v>
                </c:pt>
                <c:pt idx="74">
                  <c:v>43540</c:v>
                </c:pt>
                <c:pt idx="75">
                  <c:v>43541</c:v>
                </c:pt>
                <c:pt idx="76">
                  <c:v>43542</c:v>
                </c:pt>
                <c:pt idx="77">
                  <c:v>43543</c:v>
                </c:pt>
                <c:pt idx="78">
                  <c:v>43544</c:v>
                </c:pt>
                <c:pt idx="79">
                  <c:v>43545</c:v>
                </c:pt>
                <c:pt idx="80">
                  <c:v>43546</c:v>
                </c:pt>
                <c:pt idx="81">
                  <c:v>43547</c:v>
                </c:pt>
                <c:pt idx="82">
                  <c:v>43548</c:v>
                </c:pt>
                <c:pt idx="83">
                  <c:v>43549</c:v>
                </c:pt>
                <c:pt idx="84">
                  <c:v>43550</c:v>
                </c:pt>
                <c:pt idx="85">
                  <c:v>43551</c:v>
                </c:pt>
                <c:pt idx="86">
                  <c:v>43552</c:v>
                </c:pt>
                <c:pt idx="87">
                  <c:v>43553</c:v>
                </c:pt>
                <c:pt idx="88">
                  <c:v>43554</c:v>
                </c:pt>
                <c:pt idx="89">
                  <c:v>43555</c:v>
                </c:pt>
                <c:pt idx="90">
                  <c:v>43556</c:v>
                </c:pt>
                <c:pt idx="91">
                  <c:v>43557</c:v>
                </c:pt>
                <c:pt idx="92">
                  <c:v>43558</c:v>
                </c:pt>
                <c:pt idx="93">
                  <c:v>43559</c:v>
                </c:pt>
                <c:pt idx="94">
                  <c:v>43560</c:v>
                </c:pt>
                <c:pt idx="95">
                  <c:v>43561</c:v>
                </c:pt>
                <c:pt idx="96">
                  <c:v>43562</c:v>
                </c:pt>
                <c:pt idx="97">
                  <c:v>43563</c:v>
                </c:pt>
                <c:pt idx="98">
                  <c:v>43564</c:v>
                </c:pt>
                <c:pt idx="99">
                  <c:v>43565</c:v>
                </c:pt>
                <c:pt idx="100">
                  <c:v>43566</c:v>
                </c:pt>
                <c:pt idx="101">
                  <c:v>43567</c:v>
                </c:pt>
                <c:pt idx="102">
                  <c:v>43568</c:v>
                </c:pt>
                <c:pt idx="103">
                  <c:v>43569</c:v>
                </c:pt>
                <c:pt idx="104">
                  <c:v>43570</c:v>
                </c:pt>
                <c:pt idx="105">
                  <c:v>43571</c:v>
                </c:pt>
                <c:pt idx="106">
                  <c:v>43572</c:v>
                </c:pt>
                <c:pt idx="107">
                  <c:v>43573</c:v>
                </c:pt>
                <c:pt idx="108">
                  <c:v>43574</c:v>
                </c:pt>
                <c:pt idx="109">
                  <c:v>43575</c:v>
                </c:pt>
                <c:pt idx="110">
                  <c:v>43576</c:v>
                </c:pt>
                <c:pt idx="111">
                  <c:v>43577</c:v>
                </c:pt>
                <c:pt idx="112">
                  <c:v>43578</c:v>
                </c:pt>
                <c:pt idx="113">
                  <c:v>43579</c:v>
                </c:pt>
                <c:pt idx="114">
                  <c:v>43580</c:v>
                </c:pt>
                <c:pt idx="115">
                  <c:v>43581</c:v>
                </c:pt>
                <c:pt idx="116">
                  <c:v>43582</c:v>
                </c:pt>
                <c:pt idx="117">
                  <c:v>43583</c:v>
                </c:pt>
                <c:pt idx="118">
                  <c:v>43584</c:v>
                </c:pt>
                <c:pt idx="119">
                  <c:v>43585</c:v>
                </c:pt>
                <c:pt idx="120">
                  <c:v>43586</c:v>
                </c:pt>
                <c:pt idx="121">
                  <c:v>43587</c:v>
                </c:pt>
                <c:pt idx="122">
                  <c:v>43588</c:v>
                </c:pt>
                <c:pt idx="123">
                  <c:v>43589</c:v>
                </c:pt>
                <c:pt idx="124">
                  <c:v>43590</c:v>
                </c:pt>
                <c:pt idx="125">
                  <c:v>43591</c:v>
                </c:pt>
                <c:pt idx="126">
                  <c:v>43592</c:v>
                </c:pt>
                <c:pt idx="127">
                  <c:v>43593</c:v>
                </c:pt>
                <c:pt idx="128">
                  <c:v>43594</c:v>
                </c:pt>
                <c:pt idx="129">
                  <c:v>43595</c:v>
                </c:pt>
                <c:pt idx="130">
                  <c:v>43596</c:v>
                </c:pt>
                <c:pt idx="131">
                  <c:v>43597</c:v>
                </c:pt>
                <c:pt idx="132">
                  <c:v>43598</c:v>
                </c:pt>
                <c:pt idx="133">
                  <c:v>43599</c:v>
                </c:pt>
                <c:pt idx="134">
                  <c:v>43600</c:v>
                </c:pt>
                <c:pt idx="135">
                  <c:v>43601</c:v>
                </c:pt>
                <c:pt idx="136">
                  <c:v>43602</c:v>
                </c:pt>
                <c:pt idx="137">
                  <c:v>43603</c:v>
                </c:pt>
                <c:pt idx="138">
                  <c:v>43604</c:v>
                </c:pt>
                <c:pt idx="139">
                  <c:v>43605</c:v>
                </c:pt>
                <c:pt idx="140">
                  <c:v>43606</c:v>
                </c:pt>
                <c:pt idx="141">
                  <c:v>43607</c:v>
                </c:pt>
                <c:pt idx="142">
                  <c:v>43608</c:v>
                </c:pt>
                <c:pt idx="143">
                  <c:v>43609</c:v>
                </c:pt>
                <c:pt idx="144">
                  <c:v>43610</c:v>
                </c:pt>
                <c:pt idx="145">
                  <c:v>43611</c:v>
                </c:pt>
                <c:pt idx="146">
                  <c:v>43612</c:v>
                </c:pt>
                <c:pt idx="147">
                  <c:v>43613</c:v>
                </c:pt>
                <c:pt idx="148">
                  <c:v>43614</c:v>
                </c:pt>
                <c:pt idx="149">
                  <c:v>43615</c:v>
                </c:pt>
                <c:pt idx="150">
                  <c:v>43616</c:v>
                </c:pt>
                <c:pt idx="151">
                  <c:v>43617</c:v>
                </c:pt>
                <c:pt idx="152">
                  <c:v>43618</c:v>
                </c:pt>
                <c:pt idx="153">
                  <c:v>43619</c:v>
                </c:pt>
                <c:pt idx="154">
                  <c:v>43620</c:v>
                </c:pt>
                <c:pt idx="155">
                  <c:v>43621</c:v>
                </c:pt>
                <c:pt idx="156">
                  <c:v>43622</c:v>
                </c:pt>
                <c:pt idx="157">
                  <c:v>43623</c:v>
                </c:pt>
                <c:pt idx="158">
                  <c:v>43624</c:v>
                </c:pt>
                <c:pt idx="159">
                  <c:v>43625</c:v>
                </c:pt>
                <c:pt idx="160">
                  <c:v>43626</c:v>
                </c:pt>
                <c:pt idx="161">
                  <c:v>43627</c:v>
                </c:pt>
                <c:pt idx="162">
                  <c:v>43628</c:v>
                </c:pt>
                <c:pt idx="163">
                  <c:v>43629</c:v>
                </c:pt>
                <c:pt idx="164">
                  <c:v>43630</c:v>
                </c:pt>
                <c:pt idx="165">
                  <c:v>43631</c:v>
                </c:pt>
                <c:pt idx="166">
                  <c:v>43632</c:v>
                </c:pt>
                <c:pt idx="167">
                  <c:v>43633</c:v>
                </c:pt>
                <c:pt idx="168">
                  <c:v>43634</c:v>
                </c:pt>
                <c:pt idx="169">
                  <c:v>43635</c:v>
                </c:pt>
                <c:pt idx="170">
                  <c:v>43636</c:v>
                </c:pt>
                <c:pt idx="171">
                  <c:v>43637</c:v>
                </c:pt>
                <c:pt idx="172">
                  <c:v>43638</c:v>
                </c:pt>
                <c:pt idx="173">
                  <c:v>43639</c:v>
                </c:pt>
                <c:pt idx="174">
                  <c:v>43640</c:v>
                </c:pt>
                <c:pt idx="175">
                  <c:v>43641</c:v>
                </c:pt>
                <c:pt idx="176">
                  <c:v>43642</c:v>
                </c:pt>
                <c:pt idx="177">
                  <c:v>43643</c:v>
                </c:pt>
                <c:pt idx="178">
                  <c:v>43644</c:v>
                </c:pt>
                <c:pt idx="179">
                  <c:v>43645</c:v>
                </c:pt>
                <c:pt idx="180">
                  <c:v>43646</c:v>
                </c:pt>
                <c:pt idx="181">
                  <c:v>43647</c:v>
                </c:pt>
                <c:pt idx="182">
                  <c:v>43648</c:v>
                </c:pt>
                <c:pt idx="183">
                  <c:v>43649</c:v>
                </c:pt>
                <c:pt idx="184">
                  <c:v>43650</c:v>
                </c:pt>
                <c:pt idx="185">
                  <c:v>43651</c:v>
                </c:pt>
                <c:pt idx="186">
                  <c:v>43652</c:v>
                </c:pt>
                <c:pt idx="187">
                  <c:v>43653</c:v>
                </c:pt>
                <c:pt idx="188">
                  <c:v>43654</c:v>
                </c:pt>
                <c:pt idx="189">
                  <c:v>43655</c:v>
                </c:pt>
                <c:pt idx="190">
                  <c:v>43656</c:v>
                </c:pt>
                <c:pt idx="191">
                  <c:v>43657</c:v>
                </c:pt>
                <c:pt idx="192">
                  <c:v>43658</c:v>
                </c:pt>
                <c:pt idx="193">
                  <c:v>43659</c:v>
                </c:pt>
                <c:pt idx="194">
                  <c:v>43660</c:v>
                </c:pt>
                <c:pt idx="195">
                  <c:v>43661</c:v>
                </c:pt>
                <c:pt idx="196">
                  <c:v>43662</c:v>
                </c:pt>
                <c:pt idx="197">
                  <c:v>43663</c:v>
                </c:pt>
                <c:pt idx="198">
                  <c:v>43664</c:v>
                </c:pt>
                <c:pt idx="199">
                  <c:v>43665</c:v>
                </c:pt>
                <c:pt idx="200">
                  <c:v>43666</c:v>
                </c:pt>
                <c:pt idx="201">
                  <c:v>43667</c:v>
                </c:pt>
                <c:pt idx="202">
                  <c:v>43668</c:v>
                </c:pt>
                <c:pt idx="203">
                  <c:v>43669</c:v>
                </c:pt>
                <c:pt idx="204">
                  <c:v>43670</c:v>
                </c:pt>
                <c:pt idx="205">
                  <c:v>43671</c:v>
                </c:pt>
                <c:pt idx="206">
                  <c:v>43672</c:v>
                </c:pt>
                <c:pt idx="207">
                  <c:v>43673</c:v>
                </c:pt>
                <c:pt idx="208">
                  <c:v>43674</c:v>
                </c:pt>
                <c:pt idx="209">
                  <c:v>43675</c:v>
                </c:pt>
                <c:pt idx="210">
                  <c:v>43676</c:v>
                </c:pt>
                <c:pt idx="211">
                  <c:v>43677</c:v>
                </c:pt>
                <c:pt idx="212">
                  <c:v>43678</c:v>
                </c:pt>
                <c:pt idx="213">
                  <c:v>43679</c:v>
                </c:pt>
                <c:pt idx="214">
                  <c:v>43680</c:v>
                </c:pt>
                <c:pt idx="215">
                  <c:v>43681</c:v>
                </c:pt>
                <c:pt idx="216">
                  <c:v>43682</c:v>
                </c:pt>
                <c:pt idx="217">
                  <c:v>43683</c:v>
                </c:pt>
                <c:pt idx="218">
                  <c:v>43684</c:v>
                </c:pt>
                <c:pt idx="219">
                  <c:v>43685</c:v>
                </c:pt>
                <c:pt idx="220">
                  <c:v>43686</c:v>
                </c:pt>
                <c:pt idx="221">
                  <c:v>43687</c:v>
                </c:pt>
                <c:pt idx="222">
                  <c:v>43688</c:v>
                </c:pt>
                <c:pt idx="223">
                  <c:v>43689</c:v>
                </c:pt>
                <c:pt idx="224">
                  <c:v>43690</c:v>
                </c:pt>
                <c:pt idx="225">
                  <c:v>43691</c:v>
                </c:pt>
                <c:pt idx="226">
                  <c:v>43692</c:v>
                </c:pt>
                <c:pt idx="227">
                  <c:v>43693</c:v>
                </c:pt>
                <c:pt idx="228">
                  <c:v>43694</c:v>
                </c:pt>
                <c:pt idx="229">
                  <c:v>43695</c:v>
                </c:pt>
                <c:pt idx="230">
                  <c:v>43696</c:v>
                </c:pt>
                <c:pt idx="231">
                  <c:v>43697</c:v>
                </c:pt>
                <c:pt idx="232">
                  <c:v>43698</c:v>
                </c:pt>
                <c:pt idx="233">
                  <c:v>43699</c:v>
                </c:pt>
                <c:pt idx="234">
                  <c:v>43700</c:v>
                </c:pt>
                <c:pt idx="235">
                  <c:v>43701</c:v>
                </c:pt>
                <c:pt idx="236">
                  <c:v>43702</c:v>
                </c:pt>
                <c:pt idx="237">
                  <c:v>43703</c:v>
                </c:pt>
                <c:pt idx="238">
                  <c:v>43704</c:v>
                </c:pt>
                <c:pt idx="239">
                  <c:v>43705</c:v>
                </c:pt>
                <c:pt idx="240">
                  <c:v>43706</c:v>
                </c:pt>
                <c:pt idx="241">
                  <c:v>43707</c:v>
                </c:pt>
                <c:pt idx="242">
                  <c:v>43708</c:v>
                </c:pt>
                <c:pt idx="243">
                  <c:v>43709</c:v>
                </c:pt>
                <c:pt idx="244">
                  <c:v>43710</c:v>
                </c:pt>
                <c:pt idx="245">
                  <c:v>43711</c:v>
                </c:pt>
                <c:pt idx="246">
                  <c:v>43712</c:v>
                </c:pt>
                <c:pt idx="247">
                  <c:v>43713</c:v>
                </c:pt>
                <c:pt idx="248">
                  <c:v>43714</c:v>
                </c:pt>
                <c:pt idx="249">
                  <c:v>43715</c:v>
                </c:pt>
                <c:pt idx="250">
                  <c:v>43716</c:v>
                </c:pt>
                <c:pt idx="251">
                  <c:v>43717</c:v>
                </c:pt>
                <c:pt idx="252">
                  <c:v>43718</c:v>
                </c:pt>
                <c:pt idx="253">
                  <c:v>43719</c:v>
                </c:pt>
                <c:pt idx="254">
                  <c:v>43720</c:v>
                </c:pt>
                <c:pt idx="255">
                  <c:v>43721</c:v>
                </c:pt>
                <c:pt idx="256">
                  <c:v>43722</c:v>
                </c:pt>
                <c:pt idx="257">
                  <c:v>43723</c:v>
                </c:pt>
                <c:pt idx="258">
                  <c:v>43724</c:v>
                </c:pt>
                <c:pt idx="259">
                  <c:v>43725</c:v>
                </c:pt>
                <c:pt idx="260">
                  <c:v>43726</c:v>
                </c:pt>
                <c:pt idx="261">
                  <c:v>43727</c:v>
                </c:pt>
                <c:pt idx="262">
                  <c:v>43728</c:v>
                </c:pt>
                <c:pt idx="263">
                  <c:v>43729</c:v>
                </c:pt>
                <c:pt idx="264">
                  <c:v>43730</c:v>
                </c:pt>
                <c:pt idx="265">
                  <c:v>43731</c:v>
                </c:pt>
                <c:pt idx="266">
                  <c:v>43732</c:v>
                </c:pt>
                <c:pt idx="267">
                  <c:v>43733</c:v>
                </c:pt>
                <c:pt idx="268">
                  <c:v>43734</c:v>
                </c:pt>
                <c:pt idx="269">
                  <c:v>43735</c:v>
                </c:pt>
                <c:pt idx="270">
                  <c:v>43736</c:v>
                </c:pt>
                <c:pt idx="271">
                  <c:v>43737</c:v>
                </c:pt>
                <c:pt idx="272">
                  <c:v>43738</c:v>
                </c:pt>
                <c:pt idx="273">
                  <c:v>43739</c:v>
                </c:pt>
                <c:pt idx="274">
                  <c:v>43740</c:v>
                </c:pt>
                <c:pt idx="275">
                  <c:v>43741</c:v>
                </c:pt>
                <c:pt idx="276">
                  <c:v>43742</c:v>
                </c:pt>
                <c:pt idx="277">
                  <c:v>43743</c:v>
                </c:pt>
                <c:pt idx="278">
                  <c:v>43744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43748</c:v>
                </c:pt>
                <c:pt idx="283">
                  <c:v>43749</c:v>
                </c:pt>
                <c:pt idx="284">
                  <c:v>43750</c:v>
                </c:pt>
                <c:pt idx="285">
                  <c:v>43751</c:v>
                </c:pt>
                <c:pt idx="286">
                  <c:v>43752</c:v>
                </c:pt>
                <c:pt idx="287">
                  <c:v>43753</c:v>
                </c:pt>
                <c:pt idx="288">
                  <c:v>43754</c:v>
                </c:pt>
                <c:pt idx="289">
                  <c:v>43755</c:v>
                </c:pt>
                <c:pt idx="290">
                  <c:v>43756</c:v>
                </c:pt>
                <c:pt idx="291">
                  <c:v>43757</c:v>
                </c:pt>
                <c:pt idx="292">
                  <c:v>43758</c:v>
                </c:pt>
                <c:pt idx="293">
                  <c:v>43759</c:v>
                </c:pt>
                <c:pt idx="294">
                  <c:v>43760</c:v>
                </c:pt>
                <c:pt idx="295">
                  <c:v>43761</c:v>
                </c:pt>
                <c:pt idx="296">
                  <c:v>43762</c:v>
                </c:pt>
                <c:pt idx="297">
                  <c:v>43763</c:v>
                </c:pt>
                <c:pt idx="298">
                  <c:v>43764</c:v>
                </c:pt>
                <c:pt idx="299">
                  <c:v>43765</c:v>
                </c:pt>
                <c:pt idx="300">
                  <c:v>43766</c:v>
                </c:pt>
                <c:pt idx="301">
                  <c:v>43767</c:v>
                </c:pt>
                <c:pt idx="302">
                  <c:v>43768</c:v>
                </c:pt>
                <c:pt idx="303">
                  <c:v>43769</c:v>
                </c:pt>
                <c:pt idx="304">
                  <c:v>43770</c:v>
                </c:pt>
                <c:pt idx="305">
                  <c:v>43771</c:v>
                </c:pt>
                <c:pt idx="306">
                  <c:v>43772</c:v>
                </c:pt>
                <c:pt idx="307">
                  <c:v>43773</c:v>
                </c:pt>
                <c:pt idx="308">
                  <c:v>43774</c:v>
                </c:pt>
                <c:pt idx="309">
                  <c:v>43775</c:v>
                </c:pt>
                <c:pt idx="310">
                  <c:v>43776</c:v>
                </c:pt>
                <c:pt idx="311">
                  <c:v>43777</c:v>
                </c:pt>
                <c:pt idx="312">
                  <c:v>43778</c:v>
                </c:pt>
                <c:pt idx="313">
                  <c:v>43779</c:v>
                </c:pt>
                <c:pt idx="314">
                  <c:v>43780</c:v>
                </c:pt>
                <c:pt idx="315">
                  <c:v>43781</c:v>
                </c:pt>
                <c:pt idx="316">
                  <c:v>43782</c:v>
                </c:pt>
                <c:pt idx="317">
                  <c:v>43783</c:v>
                </c:pt>
                <c:pt idx="318">
                  <c:v>43784</c:v>
                </c:pt>
                <c:pt idx="319">
                  <c:v>43785</c:v>
                </c:pt>
                <c:pt idx="320">
                  <c:v>43786</c:v>
                </c:pt>
                <c:pt idx="321">
                  <c:v>43787</c:v>
                </c:pt>
                <c:pt idx="322">
                  <c:v>43788</c:v>
                </c:pt>
                <c:pt idx="323">
                  <c:v>43789</c:v>
                </c:pt>
                <c:pt idx="324">
                  <c:v>43790</c:v>
                </c:pt>
                <c:pt idx="325">
                  <c:v>43791</c:v>
                </c:pt>
                <c:pt idx="326">
                  <c:v>43792</c:v>
                </c:pt>
                <c:pt idx="327">
                  <c:v>43793</c:v>
                </c:pt>
                <c:pt idx="328">
                  <c:v>43794</c:v>
                </c:pt>
                <c:pt idx="329">
                  <c:v>43795</c:v>
                </c:pt>
                <c:pt idx="330">
                  <c:v>43796</c:v>
                </c:pt>
                <c:pt idx="331">
                  <c:v>43797</c:v>
                </c:pt>
                <c:pt idx="332">
                  <c:v>43798</c:v>
                </c:pt>
                <c:pt idx="333">
                  <c:v>43799</c:v>
                </c:pt>
                <c:pt idx="334">
                  <c:v>43800</c:v>
                </c:pt>
                <c:pt idx="335">
                  <c:v>43801</c:v>
                </c:pt>
                <c:pt idx="336">
                  <c:v>43802</c:v>
                </c:pt>
                <c:pt idx="337">
                  <c:v>43803</c:v>
                </c:pt>
                <c:pt idx="338">
                  <c:v>43804</c:v>
                </c:pt>
                <c:pt idx="339">
                  <c:v>43805</c:v>
                </c:pt>
                <c:pt idx="340">
                  <c:v>43806</c:v>
                </c:pt>
                <c:pt idx="341">
                  <c:v>43807</c:v>
                </c:pt>
                <c:pt idx="342">
                  <c:v>43808</c:v>
                </c:pt>
                <c:pt idx="343">
                  <c:v>43809</c:v>
                </c:pt>
                <c:pt idx="344">
                  <c:v>43810</c:v>
                </c:pt>
                <c:pt idx="345">
                  <c:v>43811</c:v>
                </c:pt>
                <c:pt idx="346">
                  <c:v>43812</c:v>
                </c:pt>
                <c:pt idx="347">
                  <c:v>43813</c:v>
                </c:pt>
                <c:pt idx="348">
                  <c:v>43814</c:v>
                </c:pt>
                <c:pt idx="349">
                  <c:v>43815</c:v>
                </c:pt>
                <c:pt idx="350">
                  <c:v>43816</c:v>
                </c:pt>
                <c:pt idx="351">
                  <c:v>43817</c:v>
                </c:pt>
                <c:pt idx="352">
                  <c:v>43818</c:v>
                </c:pt>
                <c:pt idx="353">
                  <c:v>43819</c:v>
                </c:pt>
                <c:pt idx="354">
                  <c:v>43820</c:v>
                </c:pt>
                <c:pt idx="355">
                  <c:v>43821</c:v>
                </c:pt>
                <c:pt idx="356">
                  <c:v>43822</c:v>
                </c:pt>
                <c:pt idx="357">
                  <c:v>43823</c:v>
                </c:pt>
                <c:pt idx="358">
                  <c:v>43824</c:v>
                </c:pt>
                <c:pt idx="359">
                  <c:v>43825</c:v>
                </c:pt>
                <c:pt idx="360">
                  <c:v>43826</c:v>
                </c:pt>
                <c:pt idx="361">
                  <c:v>43827</c:v>
                </c:pt>
                <c:pt idx="362">
                  <c:v>43828</c:v>
                </c:pt>
                <c:pt idx="363">
                  <c:v>43829</c:v>
                </c:pt>
                <c:pt idx="364">
                  <c:v>43830</c:v>
                </c:pt>
              </c:numCache>
            </c:numRef>
          </c:cat>
          <c:val>
            <c:numRef>
              <c:f>'Data 4'!$D$8:$D$372</c:f>
              <c:numCache>
                <c:formatCode>0\ \ \ \ _)</c:formatCode>
                <c:ptCount val="365"/>
                <c:pt idx="0">
                  <c:v>48.123127146517682</c:v>
                </c:pt>
                <c:pt idx="1">
                  <c:v>42.636473521669153</c:v>
                </c:pt>
                <c:pt idx="2">
                  <c:v>64.323681971667284</c:v>
                </c:pt>
                <c:pt idx="3">
                  <c:v>75.643640243669154</c:v>
                </c:pt>
                <c:pt idx="4">
                  <c:v>40.164393683671022</c:v>
                </c:pt>
                <c:pt idx="5">
                  <c:v>23.406447041667292</c:v>
                </c:pt>
                <c:pt idx="6">
                  <c:v>48.050071631669155</c:v>
                </c:pt>
                <c:pt idx="7">
                  <c:v>49.386536037670083</c:v>
                </c:pt>
                <c:pt idx="8">
                  <c:v>33.719116509774096</c:v>
                </c:pt>
                <c:pt idx="9">
                  <c:v>47.290569803776897</c:v>
                </c:pt>
                <c:pt idx="10">
                  <c:v>49.306202171775034</c:v>
                </c:pt>
                <c:pt idx="11">
                  <c:v>21.417700821775025</c:v>
                </c:pt>
                <c:pt idx="12">
                  <c:v>27.372357911775957</c:v>
                </c:pt>
                <c:pt idx="13">
                  <c:v>38.601003241775963</c:v>
                </c:pt>
                <c:pt idx="14">
                  <c:v>66.269905331775973</c:v>
                </c:pt>
                <c:pt idx="15">
                  <c:v>57.049382584859849</c:v>
                </c:pt>
                <c:pt idx="16">
                  <c:v>47.086793530857058</c:v>
                </c:pt>
                <c:pt idx="17">
                  <c:v>75.72736085885893</c:v>
                </c:pt>
                <c:pt idx="18">
                  <c:v>43.378133048858913</c:v>
                </c:pt>
                <c:pt idx="19">
                  <c:v>21.839733468858917</c:v>
                </c:pt>
                <c:pt idx="20">
                  <c:v>65.404301698859854</c:v>
                </c:pt>
                <c:pt idx="21">
                  <c:v>50.40606404885893</c:v>
                </c:pt>
                <c:pt idx="22">
                  <c:v>86.933992344619128</c:v>
                </c:pt>
                <c:pt idx="23">
                  <c:v>93.897589926620057</c:v>
                </c:pt>
                <c:pt idx="24">
                  <c:v>99.325622760620988</c:v>
                </c:pt>
                <c:pt idx="25">
                  <c:v>91.521473510619117</c:v>
                </c:pt>
                <c:pt idx="26">
                  <c:v>77.209113650621902</c:v>
                </c:pt>
                <c:pt idx="27">
                  <c:v>99.019040460619109</c:v>
                </c:pt>
                <c:pt idx="28">
                  <c:v>101.45238873061912</c:v>
                </c:pt>
                <c:pt idx="29">
                  <c:v>167.32990158214932</c:v>
                </c:pt>
                <c:pt idx="30">
                  <c:v>172.57129317015026</c:v>
                </c:pt>
                <c:pt idx="31">
                  <c:v>185.58193324014655</c:v>
                </c:pt>
                <c:pt idx="32">
                  <c:v>185.57443929814841</c:v>
                </c:pt>
                <c:pt idx="33">
                  <c:v>184.96758135014844</c:v>
                </c:pt>
                <c:pt idx="34">
                  <c:v>193.9985455941484</c:v>
                </c:pt>
                <c:pt idx="35">
                  <c:v>194.73273308214843</c:v>
                </c:pt>
                <c:pt idx="36">
                  <c:v>141.24960643784806</c:v>
                </c:pt>
                <c:pt idx="37">
                  <c:v>141.99456505784809</c:v>
                </c:pt>
                <c:pt idx="38">
                  <c:v>133.18816221984807</c:v>
                </c:pt>
                <c:pt idx="39">
                  <c:v>126.08179446984809</c:v>
                </c:pt>
                <c:pt idx="40">
                  <c:v>114.24660454384994</c:v>
                </c:pt>
                <c:pt idx="41">
                  <c:v>123.23982218384808</c:v>
                </c:pt>
                <c:pt idx="42">
                  <c:v>139.96621025384809</c:v>
                </c:pt>
                <c:pt idx="43">
                  <c:v>120.51201069644542</c:v>
                </c:pt>
                <c:pt idx="44">
                  <c:v>103.62366132644726</c:v>
                </c:pt>
                <c:pt idx="45">
                  <c:v>107.92361247844542</c:v>
                </c:pt>
                <c:pt idx="46">
                  <c:v>94.661395232447276</c:v>
                </c:pt>
                <c:pt idx="47">
                  <c:v>84.417533128447275</c:v>
                </c:pt>
                <c:pt idx="48">
                  <c:v>109.91697916244728</c:v>
                </c:pt>
                <c:pt idx="49">
                  <c:v>119.44313481844542</c:v>
                </c:pt>
                <c:pt idx="50">
                  <c:v>87.669133587945765</c:v>
                </c:pt>
                <c:pt idx="51">
                  <c:v>79.117863777947633</c:v>
                </c:pt>
                <c:pt idx="52">
                  <c:v>75.298925477949496</c:v>
                </c:pt>
                <c:pt idx="53">
                  <c:v>64.675635013947627</c:v>
                </c:pt>
                <c:pt idx="54">
                  <c:v>66.564979371945768</c:v>
                </c:pt>
                <c:pt idx="55">
                  <c:v>91.917289957949492</c:v>
                </c:pt>
                <c:pt idx="56">
                  <c:v>75.530994327947624</c:v>
                </c:pt>
                <c:pt idx="57">
                  <c:v>69.289270910230613</c:v>
                </c:pt>
                <c:pt idx="58">
                  <c:v>63.050235326230613</c:v>
                </c:pt>
                <c:pt idx="59">
                  <c:v>70.279727594230607</c:v>
                </c:pt>
                <c:pt idx="60">
                  <c:v>55.067245526230607</c:v>
                </c:pt>
                <c:pt idx="61">
                  <c:v>40.961962326230605</c:v>
                </c:pt>
                <c:pt idx="62">
                  <c:v>48.808900076230607</c:v>
                </c:pt>
                <c:pt idx="63">
                  <c:v>50.550977536232473</c:v>
                </c:pt>
                <c:pt idx="64">
                  <c:v>97.01795352355073</c:v>
                </c:pt>
                <c:pt idx="65">
                  <c:v>113.77763996755631</c:v>
                </c:pt>
                <c:pt idx="66">
                  <c:v>134.52090230355446</c:v>
                </c:pt>
                <c:pt idx="67">
                  <c:v>133.51544254355261</c:v>
                </c:pt>
                <c:pt idx="68">
                  <c:v>106.08530919355445</c:v>
                </c:pt>
                <c:pt idx="69">
                  <c:v>131.25554703755444</c:v>
                </c:pt>
                <c:pt idx="70">
                  <c:v>122.2313333735526</c:v>
                </c:pt>
                <c:pt idx="71">
                  <c:v>66.422230921277958</c:v>
                </c:pt>
                <c:pt idx="72">
                  <c:v>83.603457791279808</c:v>
                </c:pt>
                <c:pt idx="73">
                  <c:v>97.312987301277957</c:v>
                </c:pt>
                <c:pt idx="74">
                  <c:v>74.714766641279809</c:v>
                </c:pt>
                <c:pt idx="75">
                  <c:v>41.087115621277952</c:v>
                </c:pt>
                <c:pt idx="76">
                  <c:v>61.18239848127795</c:v>
                </c:pt>
                <c:pt idx="77">
                  <c:v>62.000907013279814</c:v>
                </c:pt>
                <c:pt idx="78">
                  <c:v>59.069677764690461</c:v>
                </c:pt>
                <c:pt idx="79">
                  <c:v>74.912399428690463</c:v>
                </c:pt>
                <c:pt idx="80">
                  <c:v>98.957296132692321</c:v>
                </c:pt>
                <c:pt idx="81">
                  <c:v>68.347545472690456</c:v>
                </c:pt>
                <c:pt idx="82">
                  <c:v>41.337805642692324</c:v>
                </c:pt>
                <c:pt idx="83">
                  <c:v>42.095181022690454</c:v>
                </c:pt>
                <c:pt idx="84">
                  <c:v>37.959048062692325</c:v>
                </c:pt>
                <c:pt idx="85">
                  <c:v>39.210651627381345</c:v>
                </c:pt>
                <c:pt idx="86">
                  <c:v>50.566903553377628</c:v>
                </c:pt>
                <c:pt idx="87">
                  <c:v>62.55005746738135</c:v>
                </c:pt>
                <c:pt idx="88">
                  <c:v>40.608588867379488</c:v>
                </c:pt>
                <c:pt idx="89">
                  <c:v>51.831602707379488</c:v>
                </c:pt>
                <c:pt idx="90">
                  <c:v>76.662643839381346</c:v>
                </c:pt>
                <c:pt idx="91">
                  <c:v>73.117034955377619</c:v>
                </c:pt>
                <c:pt idx="92">
                  <c:v>45.024506179779593</c:v>
                </c:pt>
                <c:pt idx="93">
                  <c:v>42.33311552377959</c:v>
                </c:pt>
                <c:pt idx="94">
                  <c:v>53.148606071777728</c:v>
                </c:pt>
                <c:pt idx="95">
                  <c:v>35.40131546777959</c:v>
                </c:pt>
                <c:pt idx="96">
                  <c:v>30.369701119777734</c:v>
                </c:pt>
                <c:pt idx="97">
                  <c:v>38.897896747777729</c:v>
                </c:pt>
                <c:pt idx="98">
                  <c:v>35.460223803779591</c:v>
                </c:pt>
                <c:pt idx="99">
                  <c:v>73.590745241523095</c:v>
                </c:pt>
                <c:pt idx="100">
                  <c:v>81.935471213523101</c:v>
                </c:pt>
                <c:pt idx="101">
                  <c:v>81.298658489523092</c:v>
                </c:pt>
                <c:pt idx="102">
                  <c:v>71.775422277523091</c:v>
                </c:pt>
                <c:pt idx="103">
                  <c:v>65.230425237523093</c:v>
                </c:pt>
                <c:pt idx="104">
                  <c:v>75.106005453521234</c:v>
                </c:pt>
                <c:pt idx="105">
                  <c:v>82.865641981523098</c:v>
                </c:pt>
                <c:pt idx="106">
                  <c:v>100.01872431620907</c:v>
                </c:pt>
                <c:pt idx="107">
                  <c:v>97.640177000207203</c:v>
                </c:pt>
                <c:pt idx="108">
                  <c:v>76.378072956209067</c:v>
                </c:pt>
                <c:pt idx="109">
                  <c:v>73.470189276207208</c:v>
                </c:pt>
                <c:pt idx="110">
                  <c:v>82.184180796209063</c:v>
                </c:pt>
                <c:pt idx="111">
                  <c:v>83.15904527220907</c:v>
                </c:pt>
                <c:pt idx="112">
                  <c:v>84.983474912207214</c:v>
                </c:pt>
                <c:pt idx="113">
                  <c:v>120.16015579154841</c:v>
                </c:pt>
                <c:pt idx="114">
                  <c:v>122.17053837154654</c:v>
                </c:pt>
                <c:pt idx="115">
                  <c:v>133.72763285954653</c:v>
                </c:pt>
                <c:pt idx="116">
                  <c:v>132.62970923154842</c:v>
                </c:pt>
                <c:pt idx="117">
                  <c:v>124.85596989154841</c:v>
                </c:pt>
                <c:pt idx="118">
                  <c:v>140.27391316354652</c:v>
                </c:pt>
                <c:pt idx="119">
                  <c:v>140.00868754754842</c:v>
                </c:pt>
                <c:pt idx="120">
                  <c:v>105.74095903098869</c:v>
                </c:pt>
                <c:pt idx="121">
                  <c:v>100.09574057899054</c:v>
                </c:pt>
                <c:pt idx="122">
                  <c:v>102.83984928298868</c:v>
                </c:pt>
                <c:pt idx="123">
                  <c:v>101.27127545099053</c:v>
                </c:pt>
                <c:pt idx="124">
                  <c:v>93.971423794990557</c:v>
                </c:pt>
                <c:pt idx="125">
                  <c:v>113.61467043498868</c:v>
                </c:pt>
                <c:pt idx="126">
                  <c:v>103.96177035099053</c:v>
                </c:pt>
                <c:pt idx="127">
                  <c:v>66.221452729308808</c:v>
                </c:pt>
                <c:pt idx="128">
                  <c:v>74.446018409306944</c:v>
                </c:pt>
                <c:pt idx="129">
                  <c:v>83.660476461306928</c:v>
                </c:pt>
                <c:pt idx="130">
                  <c:v>75.973093089306929</c:v>
                </c:pt>
                <c:pt idx="131">
                  <c:v>66.319120533306943</c:v>
                </c:pt>
                <c:pt idx="132">
                  <c:v>71.987889609306933</c:v>
                </c:pt>
                <c:pt idx="133">
                  <c:v>75.311342213308791</c:v>
                </c:pt>
                <c:pt idx="134">
                  <c:v>74.37980817415513</c:v>
                </c:pt>
                <c:pt idx="135">
                  <c:v>68.006816766156987</c:v>
                </c:pt>
                <c:pt idx="136">
                  <c:v>65.738982786156996</c:v>
                </c:pt>
                <c:pt idx="137">
                  <c:v>64.549248354155139</c:v>
                </c:pt>
                <c:pt idx="138">
                  <c:v>60.67698176215886</c:v>
                </c:pt>
                <c:pt idx="139">
                  <c:v>72.64989890615513</c:v>
                </c:pt>
                <c:pt idx="140">
                  <c:v>76.313361826155131</c:v>
                </c:pt>
                <c:pt idx="141">
                  <c:v>66.067444093736299</c:v>
                </c:pt>
                <c:pt idx="142">
                  <c:v>60.102267253734432</c:v>
                </c:pt>
                <c:pt idx="143">
                  <c:v>59.22299280573629</c:v>
                </c:pt>
                <c:pt idx="144">
                  <c:v>57.431285131732572</c:v>
                </c:pt>
                <c:pt idx="145">
                  <c:v>54.664174471738157</c:v>
                </c:pt>
                <c:pt idx="146">
                  <c:v>58.471831127732571</c:v>
                </c:pt>
                <c:pt idx="147">
                  <c:v>53.417569333734434</c:v>
                </c:pt>
                <c:pt idx="148">
                  <c:v>47.003361174643345</c:v>
                </c:pt>
                <c:pt idx="149">
                  <c:v>47.415259922641482</c:v>
                </c:pt>
                <c:pt idx="150">
                  <c:v>54.139165124643348</c:v>
                </c:pt>
                <c:pt idx="151">
                  <c:v>46.030866642641485</c:v>
                </c:pt>
                <c:pt idx="152">
                  <c:v>41.260838216643343</c:v>
                </c:pt>
                <c:pt idx="153">
                  <c:v>49.642918986643345</c:v>
                </c:pt>
                <c:pt idx="154">
                  <c:v>42.165727116641477</c:v>
                </c:pt>
                <c:pt idx="155">
                  <c:v>44.137358011716373</c:v>
                </c:pt>
                <c:pt idx="156">
                  <c:v>41.289462523716381</c:v>
                </c:pt>
                <c:pt idx="157">
                  <c:v>46.547876791718238</c:v>
                </c:pt>
                <c:pt idx="158">
                  <c:v>36.381198447716379</c:v>
                </c:pt>
                <c:pt idx="159">
                  <c:v>36.220912243718239</c:v>
                </c:pt>
                <c:pt idx="160">
                  <c:v>34.958879279718239</c:v>
                </c:pt>
                <c:pt idx="161">
                  <c:v>40.602532139716381</c:v>
                </c:pt>
                <c:pt idx="162">
                  <c:v>39.246824186815594</c:v>
                </c:pt>
                <c:pt idx="163">
                  <c:v>28.642151794815597</c:v>
                </c:pt>
                <c:pt idx="164">
                  <c:v>32.449437178815593</c:v>
                </c:pt>
                <c:pt idx="165">
                  <c:v>29.766949250813735</c:v>
                </c:pt>
                <c:pt idx="166">
                  <c:v>32.916627950815595</c:v>
                </c:pt>
                <c:pt idx="167">
                  <c:v>39.099709578817453</c:v>
                </c:pt>
                <c:pt idx="168">
                  <c:v>30.571841338813734</c:v>
                </c:pt>
                <c:pt idx="169">
                  <c:v>41.691236397653192</c:v>
                </c:pt>
                <c:pt idx="170">
                  <c:v>34.646901205653194</c:v>
                </c:pt>
                <c:pt idx="171">
                  <c:v>40.428434057653199</c:v>
                </c:pt>
                <c:pt idx="172">
                  <c:v>28.841690745655061</c:v>
                </c:pt>
                <c:pt idx="173">
                  <c:v>27.14175294765133</c:v>
                </c:pt>
                <c:pt idx="174">
                  <c:v>32.885672653653195</c:v>
                </c:pt>
                <c:pt idx="175">
                  <c:v>46.071194117655061</c:v>
                </c:pt>
                <c:pt idx="176">
                  <c:v>29.630021615292456</c:v>
                </c:pt>
                <c:pt idx="177">
                  <c:v>25.563808355296175</c:v>
                </c:pt>
                <c:pt idx="178">
                  <c:v>35.391128383292454</c:v>
                </c:pt>
                <c:pt idx="179">
                  <c:v>19.282172891294316</c:v>
                </c:pt>
                <c:pt idx="180">
                  <c:v>18.156129819294314</c:v>
                </c:pt>
                <c:pt idx="181">
                  <c:v>29.004554399294314</c:v>
                </c:pt>
                <c:pt idx="182">
                  <c:v>23.819633133292452</c:v>
                </c:pt>
                <c:pt idx="183">
                  <c:v>24.155151294324533</c:v>
                </c:pt>
                <c:pt idx="184">
                  <c:v>24.502741548322664</c:v>
                </c:pt>
                <c:pt idx="185">
                  <c:v>40.249711306324535</c:v>
                </c:pt>
                <c:pt idx="186">
                  <c:v>13.159823920322669</c:v>
                </c:pt>
                <c:pt idx="187">
                  <c:v>7.1812377363226698</c:v>
                </c:pt>
                <c:pt idx="188">
                  <c:v>8.1185563823245328</c:v>
                </c:pt>
                <c:pt idx="189">
                  <c:v>10.871763208322664</c:v>
                </c:pt>
                <c:pt idx="190">
                  <c:v>20.648786620394116</c:v>
                </c:pt>
                <c:pt idx="191">
                  <c:v>33.778294168395973</c:v>
                </c:pt>
                <c:pt idx="192">
                  <c:v>47.432186778394112</c:v>
                </c:pt>
                <c:pt idx="193">
                  <c:v>12.599754404394115</c:v>
                </c:pt>
                <c:pt idx="194">
                  <c:v>5.0360476023959784</c:v>
                </c:pt>
                <c:pt idx="195">
                  <c:v>21.666046580394113</c:v>
                </c:pt>
                <c:pt idx="196">
                  <c:v>17.970372188394112</c:v>
                </c:pt>
                <c:pt idx="197">
                  <c:v>11.188179630132851</c:v>
                </c:pt>
                <c:pt idx="198">
                  <c:v>7.9384117181347102</c:v>
                </c:pt>
                <c:pt idx="199">
                  <c:v>9.7740342381328524</c:v>
                </c:pt>
                <c:pt idx="200">
                  <c:v>1.0667203581328504</c:v>
                </c:pt>
                <c:pt idx="201">
                  <c:v>3.5535376941309877</c:v>
                </c:pt>
                <c:pt idx="202">
                  <c:v>4.9813734981347153</c:v>
                </c:pt>
                <c:pt idx="203">
                  <c:v>5.8243440341328458</c:v>
                </c:pt>
                <c:pt idx="204">
                  <c:v>4.6091382504418874</c:v>
                </c:pt>
                <c:pt idx="205">
                  <c:v>2.9597375264400254</c:v>
                </c:pt>
                <c:pt idx="206">
                  <c:v>1.843541032440029</c:v>
                </c:pt>
                <c:pt idx="207">
                  <c:v>5.8267309124418896</c:v>
                </c:pt>
                <c:pt idx="208">
                  <c:v>4.9173575944381662</c:v>
                </c:pt>
                <c:pt idx="209">
                  <c:v>4.016378514441894</c:v>
                </c:pt>
                <c:pt idx="210">
                  <c:v>3.7028108184390947</c:v>
                </c:pt>
                <c:pt idx="211">
                  <c:v>2.4336939225340322</c:v>
                </c:pt>
                <c:pt idx="212">
                  <c:v>7.9214282285340305</c:v>
                </c:pt>
                <c:pt idx="213">
                  <c:v>8.0697212285349664</c:v>
                </c:pt>
                <c:pt idx="214">
                  <c:v>2.3037371005331004</c:v>
                </c:pt>
                <c:pt idx="215">
                  <c:v>2.257930104535895</c:v>
                </c:pt>
                <c:pt idx="216">
                  <c:v>8.6116978425331041</c:v>
                </c:pt>
                <c:pt idx="217">
                  <c:v>12.310531754534036</c:v>
                </c:pt>
                <c:pt idx="218">
                  <c:v>13.944449399182115</c:v>
                </c:pt>
                <c:pt idx="219">
                  <c:v>7.5493202591811857</c:v>
                </c:pt>
                <c:pt idx="220">
                  <c:v>9.3960193591811834</c:v>
                </c:pt>
                <c:pt idx="221">
                  <c:v>7.8897993671830484</c:v>
                </c:pt>
                <c:pt idx="222">
                  <c:v>1.068560027180254</c:v>
                </c:pt>
                <c:pt idx="223">
                  <c:v>2.4958660811811861</c:v>
                </c:pt>
                <c:pt idx="224">
                  <c:v>7.113692349181183</c:v>
                </c:pt>
                <c:pt idx="225">
                  <c:v>12.498108670538379</c:v>
                </c:pt>
                <c:pt idx="226">
                  <c:v>6.7645505145355855</c:v>
                </c:pt>
                <c:pt idx="227">
                  <c:v>10.198750332538372</c:v>
                </c:pt>
                <c:pt idx="228">
                  <c:v>6.5070074045346482</c:v>
                </c:pt>
                <c:pt idx="229">
                  <c:v>5.2324443865365176</c:v>
                </c:pt>
                <c:pt idx="230">
                  <c:v>10.958338302537442</c:v>
                </c:pt>
                <c:pt idx="231">
                  <c:v>9.7324790045374474</c:v>
                </c:pt>
                <c:pt idx="232">
                  <c:v>13.338055306264454</c:v>
                </c:pt>
                <c:pt idx="233">
                  <c:v>16.765228846264456</c:v>
                </c:pt>
                <c:pt idx="234">
                  <c:v>17.646445842265383</c:v>
                </c:pt>
                <c:pt idx="235">
                  <c:v>9.763781318263522</c:v>
                </c:pt>
                <c:pt idx="236">
                  <c:v>6.1929172722663166</c:v>
                </c:pt>
                <c:pt idx="237">
                  <c:v>21.388717054264454</c:v>
                </c:pt>
                <c:pt idx="238">
                  <c:v>26.498922198264452</c:v>
                </c:pt>
                <c:pt idx="239">
                  <c:v>22.003050261266647</c:v>
                </c:pt>
                <c:pt idx="240">
                  <c:v>28.383762925263852</c:v>
                </c:pt>
                <c:pt idx="241">
                  <c:v>25.551797657266643</c:v>
                </c:pt>
                <c:pt idx="242">
                  <c:v>15.919595253264786</c:v>
                </c:pt>
                <c:pt idx="243">
                  <c:v>1.0574971092657142</c:v>
                </c:pt>
                <c:pt idx="244">
                  <c:v>6.8017746692666474</c:v>
                </c:pt>
                <c:pt idx="245">
                  <c:v>7.4549108792647818</c:v>
                </c:pt>
                <c:pt idx="246">
                  <c:v>9.4749125041668165</c:v>
                </c:pt>
                <c:pt idx="247">
                  <c:v>7.5681810981686795</c:v>
                </c:pt>
                <c:pt idx="248">
                  <c:v>4.8948287881677501</c:v>
                </c:pt>
                <c:pt idx="249">
                  <c:v>8.5982141721677507</c:v>
                </c:pt>
                <c:pt idx="250">
                  <c:v>9.1360089501677511</c:v>
                </c:pt>
                <c:pt idx="251">
                  <c:v>19.102409328166818</c:v>
                </c:pt>
                <c:pt idx="252">
                  <c:v>9.2524961541686785</c:v>
                </c:pt>
                <c:pt idx="253">
                  <c:v>17.113809906556309</c:v>
                </c:pt>
                <c:pt idx="254">
                  <c:v>25.507597080556312</c:v>
                </c:pt>
                <c:pt idx="255">
                  <c:v>20.034511860554449</c:v>
                </c:pt>
                <c:pt idx="256">
                  <c:v>3.6371299425572396</c:v>
                </c:pt>
                <c:pt idx="257">
                  <c:v>2.6742494705553765</c:v>
                </c:pt>
                <c:pt idx="258">
                  <c:v>40.739630954557242</c:v>
                </c:pt>
                <c:pt idx="259">
                  <c:v>39.242641318555378</c:v>
                </c:pt>
                <c:pt idx="260">
                  <c:v>23.118648947825168</c:v>
                </c:pt>
                <c:pt idx="261">
                  <c:v>27.61844785182517</c:v>
                </c:pt>
                <c:pt idx="262">
                  <c:v>6.5242940318261029</c:v>
                </c:pt>
                <c:pt idx="263">
                  <c:v>5.9345660678251697</c:v>
                </c:pt>
                <c:pt idx="264">
                  <c:v>2.0039890278251695</c:v>
                </c:pt>
                <c:pt idx="265">
                  <c:v>10.812123067824235</c:v>
                </c:pt>
                <c:pt idx="266">
                  <c:v>6.8628073918270314</c:v>
                </c:pt>
                <c:pt idx="267">
                  <c:v>21.66226604055921</c:v>
                </c:pt>
                <c:pt idx="268">
                  <c:v>22.57161161256014</c:v>
                </c:pt>
                <c:pt idx="269">
                  <c:v>19.632589916559212</c:v>
                </c:pt>
                <c:pt idx="270">
                  <c:v>13.274553664561074</c:v>
                </c:pt>
                <c:pt idx="271">
                  <c:v>11.291133864560143</c:v>
                </c:pt>
                <c:pt idx="272">
                  <c:v>24.859265244560142</c:v>
                </c:pt>
                <c:pt idx="273">
                  <c:v>14.768948360559211</c:v>
                </c:pt>
                <c:pt idx="274">
                  <c:v>6.2465913393767076</c:v>
                </c:pt>
                <c:pt idx="275">
                  <c:v>10.294657775379502</c:v>
                </c:pt>
                <c:pt idx="276">
                  <c:v>15.231506839375776</c:v>
                </c:pt>
                <c:pt idx="277">
                  <c:v>2.7791585433776382</c:v>
                </c:pt>
                <c:pt idx="278">
                  <c:v>3.1948578873776388</c:v>
                </c:pt>
                <c:pt idx="279">
                  <c:v>9.1765671673767066</c:v>
                </c:pt>
                <c:pt idx="280">
                  <c:v>11.670171503377638</c:v>
                </c:pt>
                <c:pt idx="281">
                  <c:v>10.974282968998283</c:v>
                </c:pt>
                <c:pt idx="282">
                  <c:v>12.436239417001078</c:v>
                </c:pt>
                <c:pt idx="283">
                  <c:v>8.7710066969982829</c:v>
                </c:pt>
                <c:pt idx="284">
                  <c:v>2.3492717330001471</c:v>
                </c:pt>
                <c:pt idx="285">
                  <c:v>1.2920262790001471</c:v>
                </c:pt>
                <c:pt idx="286">
                  <c:v>4.4865502089992155</c:v>
                </c:pt>
                <c:pt idx="287">
                  <c:v>9.1113559910001456</c:v>
                </c:pt>
                <c:pt idx="288">
                  <c:v>35.086366275212995</c:v>
                </c:pt>
                <c:pt idx="289">
                  <c:v>45.871987463213927</c:v>
                </c:pt>
                <c:pt idx="290">
                  <c:v>44.485241749213927</c:v>
                </c:pt>
                <c:pt idx="291">
                  <c:v>37.269568681213933</c:v>
                </c:pt>
                <c:pt idx="292">
                  <c:v>48.584789803214861</c:v>
                </c:pt>
                <c:pt idx="293">
                  <c:v>71.337222037212058</c:v>
                </c:pt>
                <c:pt idx="294">
                  <c:v>66.924923513213002</c:v>
                </c:pt>
                <c:pt idx="295">
                  <c:v>69.413260461879204</c:v>
                </c:pt>
                <c:pt idx="296">
                  <c:v>65.58422514187734</c:v>
                </c:pt>
                <c:pt idx="297">
                  <c:v>58.938894661877342</c:v>
                </c:pt>
                <c:pt idx="298">
                  <c:v>50.177881125876411</c:v>
                </c:pt>
                <c:pt idx="299">
                  <c:v>53.409759997879206</c:v>
                </c:pt>
                <c:pt idx="300">
                  <c:v>64.334243269877348</c:v>
                </c:pt>
                <c:pt idx="301">
                  <c:v>70.119179819877345</c:v>
                </c:pt>
                <c:pt idx="302">
                  <c:v>57.804457861749711</c:v>
                </c:pt>
                <c:pt idx="303">
                  <c:v>48.783205057750635</c:v>
                </c:pt>
                <c:pt idx="304">
                  <c:v>32.645414409750643</c:v>
                </c:pt>
                <c:pt idx="305">
                  <c:v>33.302213801749708</c:v>
                </c:pt>
                <c:pt idx="306">
                  <c:v>39.235533997751567</c:v>
                </c:pt>
                <c:pt idx="307">
                  <c:v>49.432187269750642</c:v>
                </c:pt>
                <c:pt idx="308">
                  <c:v>55.129035661749711</c:v>
                </c:pt>
                <c:pt idx="309">
                  <c:v>96.517850272140009</c:v>
                </c:pt>
                <c:pt idx="310">
                  <c:v>96.981097774139087</c:v>
                </c:pt>
                <c:pt idx="311">
                  <c:v>99.267910608140028</c:v>
                </c:pt>
                <c:pt idx="312">
                  <c:v>100.38756797614002</c:v>
                </c:pt>
                <c:pt idx="313">
                  <c:v>100.00252910214002</c:v>
                </c:pt>
                <c:pt idx="314">
                  <c:v>103.5793016841391</c:v>
                </c:pt>
                <c:pt idx="315">
                  <c:v>107.87766753814094</c:v>
                </c:pt>
                <c:pt idx="316">
                  <c:v>169.37504266546199</c:v>
                </c:pt>
                <c:pt idx="317">
                  <c:v>178.92032890546014</c:v>
                </c:pt>
                <c:pt idx="318">
                  <c:v>175.7299756654601</c:v>
                </c:pt>
                <c:pt idx="319">
                  <c:v>172.31068314546198</c:v>
                </c:pt>
                <c:pt idx="320">
                  <c:v>168.51232138546013</c:v>
                </c:pt>
                <c:pt idx="321">
                  <c:v>176.87608349546107</c:v>
                </c:pt>
                <c:pt idx="322">
                  <c:v>191.19754494546009</c:v>
                </c:pt>
                <c:pt idx="323">
                  <c:v>165.53610746046272</c:v>
                </c:pt>
                <c:pt idx="324">
                  <c:v>164.48450008046365</c:v>
                </c:pt>
                <c:pt idx="325">
                  <c:v>142.55365212046459</c:v>
                </c:pt>
                <c:pt idx="326">
                  <c:v>149.79941410046365</c:v>
                </c:pt>
                <c:pt idx="327">
                  <c:v>152.63351821046362</c:v>
                </c:pt>
                <c:pt idx="328">
                  <c:v>160.46484280046366</c:v>
                </c:pt>
                <c:pt idx="329">
                  <c:v>154.75039204046178</c:v>
                </c:pt>
                <c:pt idx="330">
                  <c:v>208.72242819452077</c:v>
                </c:pt>
                <c:pt idx="331">
                  <c:v>218.49035702451982</c:v>
                </c:pt>
                <c:pt idx="332">
                  <c:v>228.39311174451981</c:v>
                </c:pt>
                <c:pt idx="333">
                  <c:v>214.47707978452075</c:v>
                </c:pt>
                <c:pt idx="334">
                  <c:v>217.97567370451887</c:v>
                </c:pt>
                <c:pt idx="335">
                  <c:v>220.38607756452078</c:v>
                </c:pt>
                <c:pt idx="336">
                  <c:v>238.12380746452078</c:v>
                </c:pt>
                <c:pt idx="337">
                  <c:v>156.75214829175312</c:v>
                </c:pt>
                <c:pt idx="338">
                  <c:v>156.11154397175403</c:v>
                </c:pt>
                <c:pt idx="339">
                  <c:v>145.51518334175313</c:v>
                </c:pt>
                <c:pt idx="340">
                  <c:v>138.26705353175311</c:v>
                </c:pt>
                <c:pt idx="341">
                  <c:v>123.47569367175311</c:v>
                </c:pt>
                <c:pt idx="342">
                  <c:v>121.07344309175217</c:v>
                </c:pt>
                <c:pt idx="343">
                  <c:v>130.04852048375309</c:v>
                </c:pt>
                <c:pt idx="344">
                  <c:v>138.49020952671947</c:v>
                </c:pt>
                <c:pt idx="345">
                  <c:v>127.47935954672039</c:v>
                </c:pt>
                <c:pt idx="346">
                  <c:v>135.27354444671852</c:v>
                </c:pt>
                <c:pt idx="347">
                  <c:v>142.16881114671943</c:v>
                </c:pt>
                <c:pt idx="348">
                  <c:v>136.56752488672038</c:v>
                </c:pt>
                <c:pt idx="349">
                  <c:v>157.41493800672038</c:v>
                </c:pt>
                <c:pt idx="350">
                  <c:v>173.46827267671944</c:v>
                </c:pt>
                <c:pt idx="351">
                  <c:v>334.12964689784087</c:v>
                </c:pt>
                <c:pt idx="352">
                  <c:v>332.56385904184464</c:v>
                </c:pt>
                <c:pt idx="353">
                  <c:v>354.56233885584282</c:v>
                </c:pt>
                <c:pt idx="354">
                  <c:v>354.27874643784463</c:v>
                </c:pt>
                <c:pt idx="355">
                  <c:v>343.39449774784282</c:v>
                </c:pt>
                <c:pt idx="356">
                  <c:v>350.60836738784468</c:v>
                </c:pt>
                <c:pt idx="357">
                  <c:v>354.35816298784283</c:v>
                </c:pt>
                <c:pt idx="358">
                  <c:v>172.68689226917945</c:v>
                </c:pt>
                <c:pt idx="359">
                  <c:v>174.46318876918133</c:v>
                </c:pt>
                <c:pt idx="360">
                  <c:v>178.31420186918319</c:v>
                </c:pt>
                <c:pt idx="361">
                  <c:v>174.19467910117945</c:v>
                </c:pt>
                <c:pt idx="362">
                  <c:v>164.00843339318129</c:v>
                </c:pt>
                <c:pt idx="363">
                  <c:v>162.84888335718131</c:v>
                </c:pt>
                <c:pt idx="364">
                  <c:v>160.96440108718133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3-4BEF-AF27-4A62EBB87438}"/>
            </c:ext>
          </c:extLst>
        </c:ser>
        <c:ser>
          <c:idx val="2"/>
          <c:order val="1"/>
          <c:tx>
            <c:strRef>
              <c:f>'Data 4'!$E$5:$E$7</c:f>
              <c:strCache>
                <c:ptCount val="3"/>
                <c:pt idx="0">
                  <c:v>Producible</c:v>
                </c:pt>
                <c:pt idx="1">
                  <c:v>medio  </c:v>
                </c:pt>
                <c:pt idx="2">
                  <c:v>histórico</c:v>
                </c:pt>
              </c:strCache>
            </c:strRef>
          </c:tx>
          <c:spPr>
            <a:solidFill>
              <a:srgbClr val="FF8080"/>
            </a:solidFill>
            <a:ln w="25400">
              <a:solidFill>
                <a:srgbClr val="624FAC"/>
              </a:solidFill>
              <a:prstDash val="solid"/>
            </a:ln>
          </c:spPr>
          <c:cat>
            <c:numRef>
              <c:f>'Data 4'!$C$8:$C$372</c:f>
              <c:numCache>
                <c:formatCode>m/d/yyyy</c:formatCode>
                <c:ptCount val="365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  <c:pt idx="31">
                  <c:v>43497</c:v>
                </c:pt>
                <c:pt idx="32">
                  <c:v>43498</c:v>
                </c:pt>
                <c:pt idx="33">
                  <c:v>43499</c:v>
                </c:pt>
                <c:pt idx="34">
                  <c:v>43500</c:v>
                </c:pt>
                <c:pt idx="35">
                  <c:v>43501</c:v>
                </c:pt>
                <c:pt idx="36">
                  <c:v>43502</c:v>
                </c:pt>
                <c:pt idx="37">
                  <c:v>43503</c:v>
                </c:pt>
                <c:pt idx="38">
                  <c:v>43504</c:v>
                </c:pt>
                <c:pt idx="39">
                  <c:v>43505</c:v>
                </c:pt>
                <c:pt idx="40">
                  <c:v>43506</c:v>
                </c:pt>
                <c:pt idx="41">
                  <c:v>43507</c:v>
                </c:pt>
                <c:pt idx="42">
                  <c:v>43508</c:v>
                </c:pt>
                <c:pt idx="43">
                  <c:v>43509</c:v>
                </c:pt>
                <c:pt idx="44">
                  <c:v>43510</c:v>
                </c:pt>
                <c:pt idx="45">
                  <c:v>43511</c:v>
                </c:pt>
                <c:pt idx="46">
                  <c:v>43512</c:v>
                </c:pt>
                <c:pt idx="47">
                  <c:v>43513</c:v>
                </c:pt>
                <c:pt idx="48">
                  <c:v>43514</c:v>
                </c:pt>
                <c:pt idx="49">
                  <c:v>43515</c:v>
                </c:pt>
                <c:pt idx="50">
                  <c:v>43516</c:v>
                </c:pt>
                <c:pt idx="51">
                  <c:v>43517</c:v>
                </c:pt>
                <c:pt idx="52">
                  <c:v>43518</c:v>
                </c:pt>
                <c:pt idx="53">
                  <c:v>43519</c:v>
                </c:pt>
                <c:pt idx="54">
                  <c:v>43520</c:v>
                </c:pt>
                <c:pt idx="55">
                  <c:v>43521</c:v>
                </c:pt>
                <c:pt idx="56">
                  <c:v>43522</c:v>
                </c:pt>
                <c:pt idx="57">
                  <c:v>43523</c:v>
                </c:pt>
                <c:pt idx="58">
                  <c:v>43524</c:v>
                </c:pt>
                <c:pt idx="59">
                  <c:v>43525</c:v>
                </c:pt>
                <c:pt idx="60">
                  <c:v>43526</c:v>
                </c:pt>
                <c:pt idx="61">
                  <c:v>43527</c:v>
                </c:pt>
                <c:pt idx="62">
                  <c:v>43528</c:v>
                </c:pt>
                <c:pt idx="63">
                  <c:v>43529</c:v>
                </c:pt>
                <c:pt idx="64">
                  <c:v>43530</c:v>
                </c:pt>
                <c:pt idx="65">
                  <c:v>43531</c:v>
                </c:pt>
                <c:pt idx="66">
                  <c:v>43532</c:v>
                </c:pt>
                <c:pt idx="67">
                  <c:v>43533</c:v>
                </c:pt>
                <c:pt idx="68">
                  <c:v>43534</c:v>
                </c:pt>
                <c:pt idx="69">
                  <c:v>43535</c:v>
                </c:pt>
                <c:pt idx="70">
                  <c:v>43536</c:v>
                </c:pt>
                <c:pt idx="71">
                  <c:v>43537</c:v>
                </c:pt>
                <c:pt idx="72">
                  <c:v>43538</c:v>
                </c:pt>
                <c:pt idx="73">
                  <c:v>43539</c:v>
                </c:pt>
                <c:pt idx="74">
                  <c:v>43540</c:v>
                </c:pt>
                <c:pt idx="75">
                  <c:v>43541</c:v>
                </c:pt>
                <c:pt idx="76">
                  <c:v>43542</c:v>
                </c:pt>
                <c:pt idx="77">
                  <c:v>43543</c:v>
                </c:pt>
                <c:pt idx="78">
                  <c:v>43544</c:v>
                </c:pt>
                <c:pt idx="79">
                  <c:v>43545</c:v>
                </c:pt>
                <c:pt idx="80">
                  <c:v>43546</c:v>
                </c:pt>
                <c:pt idx="81">
                  <c:v>43547</c:v>
                </c:pt>
                <c:pt idx="82">
                  <c:v>43548</c:v>
                </c:pt>
                <c:pt idx="83">
                  <c:v>43549</c:v>
                </c:pt>
                <c:pt idx="84">
                  <c:v>43550</c:v>
                </c:pt>
                <c:pt idx="85">
                  <c:v>43551</c:v>
                </c:pt>
                <c:pt idx="86">
                  <c:v>43552</c:v>
                </c:pt>
                <c:pt idx="87">
                  <c:v>43553</c:v>
                </c:pt>
                <c:pt idx="88">
                  <c:v>43554</c:v>
                </c:pt>
                <c:pt idx="89">
                  <c:v>43555</c:v>
                </c:pt>
                <c:pt idx="90">
                  <c:v>43556</c:v>
                </c:pt>
                <c:pt idx="91">
                  <c:v>43557</c:v>
                </c:pt>
                <c:pt idx="92">
                  <c:v>43558</c:v>
                </c:pt>
                <c:pt idx="93">
                  <c:v>43559</c:v>
                </c:pt>
                <c:pt idx="94">
                  <c:v>43560</c:v>
                </c:pt>
                <c:pt idx="95">
                  <c:v>43561</c:v>
                </c:pt>
                <c:pt idx="96">
                  <c:v>43562</c:v>
                </c:pt>
                <c:pt idx="97">
                  <c:v>43563</c:v>
                </c:pt>
                <c:pt idx="98">
                  <c:v>43564</c:v>
                </c:pt>
                <c:pt idx="99">
                  <c:v>43565</c:v>
                </c:pt>
                <c:pt idx="100">
                  <c:v>43566</c:v>
                </c:pt>
                <c:pt idx="101">
                  <c:v>43567</c:v>
                </c:pt>
                <c:pt idx="102">
                  <c:v>43568</c:v>
                </c:pt>
                <c:pt idx="103">
                  <c:v>43569</c:v>
                </c:pt>
                <c:pt idx="104">
                  <c:v>43570</c:v>
                </c:pt>
                <c:pt idx="105">
                  <c:v>43571</c:v>
                </c:pt>
                <c:pt idx="106">
                  <c:v>43572</c:v>
                </c:pt>
                <c:pt idx="107">
                  <c:v>43573</c:v>
                </c:pt>
                <c:pt idx="108">
                  <c:v>43574</c:v>
                </c:pt>
                <c:pt idx="109">
                  <c:v>43575</c:v>
                </c:pt>
                <c:pt idx="110">
                  <c:v>43576</c:v>
                </c:pt>
                <c:pt idx="111">
                  <c:v>43577</c:v>
                </c:pt>
                <c:pt idx="112">
                  <c:v>43578</c:v>
                </c:pt>
                <c:pt idx="113">
                  <c:v>43579</c:v>
                </c:pt>
                <c:pt idx="114">
                  <c:v>43580</c:v>
                </c:pt>
                <c:pt idx="115">
                  <c:v>43581</c:v>
                </c:pt>
                <c:pt idx="116">
                  <c:v>43582</c:v>
                </c:pt>
                <c:pt idx="117">
                  <c:v>43583</c:v>
                </c:pt>
                <c:pt idx="118">
                  <c:v>43584</c:v>
                </c:pt>
                <c:pt idx="119">
                  <c:v>43585</c:v>
                </c:pt>
                <c:pt idx="120">
                  <c:v>43586</c:v>
                </c:pt>
                <c:pt idx="121">
                  <c:v>43587</c:v>
                </c:pt>
                <c:pt idx="122">
                  <c:v>43588</c:v>
                </c:pt>
                <c:pt idx="123">
                  <c:v>43589</c:v>
                </c:pt>
                <c:pt idx="124">
                  <c:v>43590</c:v>
                </c:pt>
                <c:pt idx="125">
                  <c:v>43591</c:v>
                </c:pt>
                <c:pt idx="126">
                  <c:v>43592</c:v>
                </c:pt>
                <c:pt idx="127">
                  <c:v>43593</c:v>
                </c:pt>
                <c:pt idx="128">
                  <c:v>43594</c:v>
                </c:pt>
                <c:pt idx="129">
                  <c:v>43595</c:v>
                </c:pt>
                <c:pt idx="130">
                  <c:v>43596</c:v>
                </c:pt>
                <c:pt idx="131">
                  <c:v>43597</c:v>
                </c:pt>
                <c:pt idx="132">
                  <c:v>43598</c:v>
                </c:pt>
                <c:pt idx="133">
                  <c:v>43599</c:v>
                </c:pt>
                <c:pt idx="134">
                  <c:v>43600</c:v>
                </c:pt>
                <c:pt idx="135">
                  <c:v>43601</c:v>
                </c:pt>
                <c:pt idx="136">
                  <c:v>43602</c:v>
                </c:pt>
                <c:pt idx="137">
                  <c:v>43603</c:v>
                </c:pt>
                <c:pt idx="138">
                  <c:v>43604</c:v>
                </c:pt>
                <c:pt idx="139">
                  <c:v>43605</c:v>
                </c:pt>
                <c:pt idx="140">
                  <c:v>43606</c:v>
                </c:pt>
                <c:pt idx="141">
                  <c:v>43607</c:v>
                </c:pt>
                <c:pt idx="142">
                  <c:v>43608</c:v>
                </c:pt>
                <c:pt idx="143">
                  <c:v>43609</c:v>
                </c:pt>
                <c:pt idx="144">
                  <c:v>43610</c:v>
                </c:pt>
                <c:pt idx="145">
                  <c:v>43611</c:v>
                </c:pt>
                <c:pt idx="146">
                  <c:v>43612</c:v>
                </c:pt>
                <c:pt idx="147">
                  <c:v>43613</c:v>
                </c:pt>
                <c:pt idx="148">
                  <c:v>43614</c:v>
                </c:pt>
                <c:pt idx="149">
                  <c:v>43615</c:v>
                </c:pt>
                <c:pt idx="150">
                  <c:v>43616</c:v>
                </c:pt>
                <c:pt idx="151">
                  <c:v>43617</c:v>
                </c:pt>
                <c:pt idx="152">
                  <c:v>43618</c:v>
                </c:pt>
                <c:pt idx="153">
                  <c:v>43619</c:v>
                </c:pt>
                <c:pt idx="154">
                  <c:v>43620</c:v>
                </c:pt>
                <c:pt idx="155">
                  <c:v>43621</c:v>
                </c:pt>
                <c:pt idx="156">
                  <c:v>43622</c:v>
                </c:pt>
                <c:pt idx="157">
                  <c:v>43623</c:v>
                </c:pt>
                <c:pt idx="158">
                  <c:v>43624</c:v>
                </c:pt>
                <c:pt idx="159">
                  <c:v>43625</c:v>
                </c:pt>
                <c:pt idx="160">
                  <c:v>43626</c:v>
                </c:pt>
                <c:pt idx="161">
                  <c:v>43627</c:v>
                </c:pt>
                <c:pt idx="162">
                  <c:v>43628</c:v>
                </c:pt>
                <c:pt idx="163">
                  <c:v>43629</c:v>
                </c:pt>
                <c:pt idx="164">
                  <c:v>43630</c:v>
                </c:pt>
                <c:pt idx="165">
                  <c:v>43631</c:v>
                </c:pt>
                <c:pt idx="166">
                  <c:v>43632</c:v>
                </c:pt>
                <c:pt idx="167">
                  <c:v>43633</c:v>
                </c:pt>
                <c:pt idx="168">
                  <c:v>43634</c:v>
                </c:pt>
                <c:pt idx="169">
                  <c:v>43635</c:v>
                </c:pt>
                <c:pt idx="170">
                  <c:v>43636</c:v>
                </c:pt>
                <c:pt idx="171">
                  <c:v>43637</c:v>
                </c:pt>
                <c:pt idx="172">
                  <c:v>43638</c:v>
                </c:pt>
                <c:pt idx="173">
                  <c:v>43639</c:v>
                </c:pt>
                <c:pt idx="174">
                  <c:v>43640</c:v>
                </c:pt>
                <c:pt idx="175">
                  <c:v>43641</c:v>
                </c:pt>
                <c:pt idx="176">
                  <c:v>43642</c:v>
                </c:pt>
                <c:pt idx="177">
                  <c:v>43643</c:v>
                </c:pt>
                <c:pt idx="178">
                  <c:v>43644</c:v>
                </c:pt>
                <c:pt idx="179">
                  <c:v>43645</c:v>
                </c:pt>
                <c:pt idx="180">
                  <c:v>43646</c:v>
                </c:pt>
                <c:pt idx="181">
                  <c:v>43647</c:v>
                </c:pt>
                <c:pt idx="182">
                  <c:v>43648</c:v>
                </c:pt>
                <c:pt idx="183">
                  <c:v>43649</c:v>
                </c:pt>
                <c:pt idx="184">
                  <c:v>43650</c:v>
                </c:pt>
                <c:pt idx="185">
                  <c:v>43651</c:v>
                </c:pt>
                <c:pt idx="186">
                  <c:v>43652</c:v>
                </c:pt>
                <c:pt idx="187">
                  <c:v>43653</c:v>
                </c:pt>
                <c:pt idx="188">
                  <c:v>43654</c:v>
                </c:pt>
                <c:pt idx="189">
                  <c:v>43655</c:v>
                </c:pt>
                <c:pt idx="190">
                  <c:v>43656</c:v>
                </c:pt>
                <c:pt idx="191">
                  <c:v>43657</c:v>
                </c:pt>
                <c:pt idx="192">
                  <c:v>43658</c:v>
                </c:pt>
                <c:pt idx="193">
                  <c:v>43659</c:v>
                </c:pt>
                <c:pt idx="194">
                  <c:v>43660</c:v>
                </c:pt>
                <c:pt idx="195">
                  <c:v>43661</c:v>
                </c:pt>
                <c:pt idx="196">
                  <c:v>43662</c:v>
                </c:pt>
                <c:pt idx="197">
                  <c:v>43663</c:v>
                </c:pt>
                <c:pt idx="198">
                  <c:v>43664</c:v>
                </c:pt>
                <c:pt idx="199">
                  <c:v>43665</c:v>
                </c:pt>
                <c:pt idx="200">
                  <c:v>43666</c:v>
                </c:pt>
                <c:pt idx="201">
                  <c:v>43667</c:v>
                </c:pt>
                <c:pt idx="202">
                  <c:v>43668</c:v>
                </c:pt>
                <c:pt idx="203">
                  <c:v>43669</c:v>
                </c:pt>
                <c:pt idx="204">
                  <c:v>43670</c:v>
                </c:pt>
                <c:pt idx="205">
                  <c:v>43671</c:v>
                </c:pt>
                <c:pt idx="206">
                  <c:v>43672</c:v>
                </c:pt>
                <c:pt idx="207">
                  <c:v>43673</c:v>
                </c:pt>
                <c:pt idx="208">
                  <c:v>43674</c:v>
                </c:pt>
                <c:pt idx="209">
                  <c:v>43675</c:v>
                </c:pt>
                <c:pt idx="210">
                  <c:v>43676</c:v>
                </c:pt>
                <c:pt idx="211">
                  <c:v>43677</c:v>
                </c:pt>
                <c:pt idx="212">
                  <c:v>43678</c:v>
                </c:pt>
                <c:pt idx="213">
                  <c:v>43679</c:v>
                </c:pt>
                <c:pt idx="214">
                  <c:v>43680</c:v>
                </c:pt>
                <c:pt idx="215">
                  <c:v>43681</c:v>
                </c:pt>
                <c:pt idx="216">
                  <c:v>43682</c:v>
                </c:pt>
                <c:pt idx="217">
                  <c:v>43683</c:v>
                </c:pt>
                <c:pt idx="218">
                  <c:v>43684</c:v>
                </c:pt>
                <c:pt idx="219">
                  <c:v>43685</c:v>
                </c:pt>
                <c:pt idx="220">
                  <c:v>43686</c:v>
                </c:pt>
                <c:pt idx="221">
                  <c:v>43687</c:v>
                </c:pt>
                <c:pt idx="222">
                  <c:v>43688</c:v>
                </c:pt>
                <c:pt idx="223">
                  <c:v>43689</c:v>
                </c:pt>
                <c:pt idx="224">
                  <c:v>43690</c:v>
                </c:pt>
                <c:pt idx="225">
                  <c:v>43691</c:v>
                </c:pt>
                <c:pt idx="226">
                  <c:v>43692</c:v>
                </c:pt>
                <c:pt idx="227">
                  <c:v>43693</c:v>
                </c:pt>
                <c:pt idx="228">
                  <c:v>43694</c:v>
                </c:pt>
                <c:pt idx="229">
                  <c:v>43695</c:v>
                </c:pt>
                <c:pt idx="230">
                  <c:v>43696</c:v>
                </c:pt>
                <c:pt idx="231">
                  <c:v>43697</c:v>
                </c:pt>
                <c:pt idx="232">
                  <c:v>43698</c:v>
                </c:pt>
                <c:pt idx="233">
                  <c:v>43699</c:v>
                </c:pt>
                <c:pt idx="234">
                  <c:v>43700</c:v>
                </c:pt>
                <c:pt idx="235">
                  <c:v>43701</c:v>
                </c:pt>
                <c:pt idx="236">
                  <c:v>43702</c:v>
                </c:pt>
                <c:pt idx="237">
                  <c:v>43703</c:v>
                </c:pt>
                <c:pt idx="238">
                  <c:v>43704</c:v>
                </c:pt>
                <c:pt idx="239">
                  <c:v>43705</c:v>
                </c:pt>
                <c:pt idx="240">
                  <c:v>43706</c:v>
                </c:pt>
                <c:pt idx="241">
                  <c:v>43707</c:v>
                </c:pt>
                <c:pt idx="242">
                  <c:v>43708</c:v>
                </c:pt>
                <c:pt idx="243">
                  <c:v>43709</c:v>
                </c:pt>
                <c:pt idx="244">
                  <c:v>43710</c:v>
                </c:pt>
                <c:pt idx="245">
                  <c:v>43711</c:v>
                </c:pt>
                <c:pt idx="246">
                  <c:v>43712</c:v>
                </c:pt>
                <c:pt idx="247">
                  <c:v>43713</c:v>
                </c:pt>
                <c:pt idx="248">
                  <c:v>43714</c:v>
                </c:pt>
                <c:pt idx="249">
                  <c:v>43715</c:v>
                </c:pt>
                <c:pt idx="250">
                  <c:v>43716</c:v>
                </c:pt>
                <c:pt idx="251">
                  <c:v>43717</c:v>
                </c:pt>
                <c:pt idx="252">
                  <c:v>43718</c:v>
                </c:pt>
                <c:pt idx="253">
                  <c:v>43719</c:v>
                </c:pt>
                <c:pt idx="254">
                  <c:v>43720</c:v>
                </c:pt>
                <c:pt idx="255">
                  <c:v>43721</c:v>
                </c:pt>
                <c:pt idx="256">
                  <c:v>43722</c:v>
                </c:pt>
                <c:pt idx="257">
                  <c:v>43723</c:v>
                </c:pt>
                <c:pt idx="258">
                  <c:v>43724</c:v>
                </c:pt>
                <c:pt idx="259">
                  <c:v>43725</c:v>
                </c:pt>
                <c:pt idx="260">
                  <c:v>43726</c:v>
                </c:pt>
                <c:pt idx="261">
                  <c:v>43727</c:v>
                </c:pt>
                <c:pt idx="262">
                  <c:v>43728</c:v>
                </c:pt>
                <c:pt idx="263">
                  <c:v>43729</c:v>
                </c:pt>
                <c:pt idx="264">
                  <c:v>43730</c:v>
                </c:pt>
                <c:pt idx="265">
                  <c:v>43731</c:v>
                </c:pt>
                <c:pt idx="266">
                  <c:v>43732</c:v>
                </c:pt>
                <c:pt idx="267">
                  <c:v>43733</c:v>
                </c:pt>
                <c:pt idx="268">
                  <c:v>43734</c:v>
                </c:pt>
                <c:pt idx="269">
                  <c:v>43735</c:v>
                </c:pt>
                <c:pt idx="270">
                  <c:v>43736</c:v>
                </c:pt>
                <c:pt idx="271">
                  <c:v>43737</c:v>
                </c:pt>
                <c:pt idx="272">
                  <c:v>43738</c:v>
                </c:pt>
                <c:pt idx="273">
                  <c:v>43739</c:v>
                </c:pt>
                <c:pt idx="274">
                  <c:v>43740</c:v>
                </c:pt>
                <c:pt idx="275">
                  <c:v>43741</c:v>
                </c:pt>
                <c:pt idx="276">
                  <c:v>43742</c:v>
                </c:pt>
                <c:pt idx="277">
                  <c:v>43743</c:v>
                </c:pt>
                <c:pt idx="278">
                  <c:v>43744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43748</c:v>
                </c:pt>
                <c:pt idx="283">
                  <c:v>43749</c:v>
                </c:pt>
                <c:pt idx="284">
                  <c:v>43750</c:v>
                </c:pt>
                <c:pt idx="285">
                  <c:v>43751</c:v>
                </c:pt>
                <c:pt idx="286">
                  <c:v>43752</c:v>
                </c:pt>
                <c:pt idx="287">
                  <c:v>43753</c:v>
                </c:pt>
                <c:pt idx="288">
                  <c:v>43754</c:v>
                </c:pt>
                <c:pt idx="289">
                  <c:v>43755</c:v>
                </c:pt>
                <c:pt idx="290">
                  <c:v>43756</c:v>
                </c:pt>
                <c:pt idx="291">
                  <c:v>43757</c:v>
                </c:pt>
                <c:pt idx="292">
                  <c:v>43758</c:v>
                </c:pt>
                <c:pt idx="293">
                  <c:v>43759</c:v>
                </c:pt>
                <c:pt idx="294">
                  <c:v>43760</c:v>
                </c:pt>
                <c:pt idx="295">
                  <c:v>43761</c:v>
                </c:pt>
                <c:pt idx="296">
                  <c:v>43762</c:v>
                </c:pt>
                <c:pt idx="297">
                  <c:v>43763</c:v>
                </c:pt>
                <c:pt idx="298">
                  <c:v>43764</c:v>
                </c:pt>
                <c:pt idx="299">
                  <c:v>43765</c:v>
                </c:pt>
                <c:pt idx="300">
                  <c:v>43766</c:v>
                </c:pt>
                <c:pt idx="301">
                  <c:v>43767</c:v>
                </c:pt>
                <c:pt idx="302">
                  <c:v>43768</c:v>
                </c:pt>
                <c:pt idx="303">
                  <c:v>43769</c:v>
                </c:pt>
                <c:pt idx="304">
                  <c:v>43770</c:v>
                </c:pt>
                <c:pt idx="305">
                  <c:v>43771</c:v>
                </c:pt>
                <c:pt idx="306">
                  <c:v>43772</c:v>
                </c:pt>
                <c:pt idx="307">
                  <c:v>43773</c:v>
                </c:pt>
                <c:pt idx="308">
                  <c:v>43774</c:v>
                </c:pt>
                <c:pt idx="309">
                  <c:v>43775</c:v>
                </c:pt>
                <c:pt idx="310">
                  <c:v>43776</c:v>
                </c:pt>
                <c:pt idx="311">
                  <c:v>43777</c:v>
                </c:pt>
                <c:pt idx="312">
                  <c:v>43778</c:v>
                </c:pt>
                <c:pt idx="313">
                  <c:v>43779</c:v>
                </c:pt>
                <c:pt idx="314">
                  <c:v>43780</c:v>
                </c:pt>
                <c:pt idx="315">
                  <c:v>43781</c:v>
                </c:pt>
                <c:pt idx="316">
                  <c:v>43782</c:v>
                </c:pt>
                <c:pt idx="317">
                  <c:v>43783</c:v>
                </c:pt>
                <c:pt idx="318">
                  <c:v>43784</c:v>
                </c:pt>
                <c:pt idx="319">
                  <c:v>43785</c:v>
                </c:pt>
                <c:pt idx="320">
                  <c:v>43786</c:v>
                </c:pt>
                <c:pt idx="321">
                  <c:v>43787</c:v>
                </c:pt>
                <c:pt idx="322">
                  <c:v>43788</c:v>
                </c:pt>
                <c:pt idx="323">
                  <c:v>43789</c:v>
                </c:pt>
                <c:pt idx="324">
                  <c:v>43790</c:v>
                </c:pt>
                <c:pt idx="325">
                  <c:v>43791</c:v>
                </c:pt>
                <c:pt idx="326">
                  <c:v>43792</c:v>
                </c:pt>
                <c:pt idx="327">
                  <c:v>43793</c:v>
                </c:pt>
                <c:pt idx="328">
                  <c:v>43794</c:v>
                </c:pt>
                <c:pt idx="329">
                  <c:v>43795</c:v>
                </c:pt>
                <c:pt idx="330">
                  <c:v>43796</c:v>
                </c:pt>
                <c:pt idx="331">
                  <c:v>43797</c:v>
                </c:pt>
                <c:pt idx="332">
                  <c:v>43798</c:v>
                </c:pt>
                <c:pt idx="333">
                  <c:v>43799</c:v>
                </c:pt>
                <c:pt idx="334">
                  <c:v>43800</c:v>
                </c:pt>
                <c:pt idx="335">
                  <c:v>43801</c:v>
                </c:pt>
                <c:pt idx="336">
                  <c:v>43802</c:v>
                </c:pt>
                <c:pt idx="337">
                  <c:v>43803</c:v>
                </c:pt>
                <c:pt idx="338">
                  <c:v>43804</c:v>
                </c:pt>
                <c:pt idx="339">
                  <c:v>43805</c:v>
                </c:pt>
                <c:pt idx="340">
                  <c:v>43806</c:v>
                </c:pt>
                <c:pt idx="341">
                  <c:v>43807</c:v>
                </c:pt>
                <c:pt idx="342">
                  <c:v>43808</c:v>
                </c:pt>
                <c:pt idx="343">
                  <c:v>43809</c:v>
                </c:pt>
                <c:pt idx="344">
                  <c:v>43810</c:v>
                </c:pt>
                <c:pt idx="345">
                  <c:v>43811</c:v>
                </c:pt>
                <c:pt idx="346">
                  <c:v>43812</c:v>
                </c:pt>
                <c:pt idx="347">
                  <c:v>43813</c:v>
                </c:pt>
                <c:pt idx="348">
                  <c:v>43814</c:v>
                </c:pt>
                <c:pt idx="349">
                  <c:v>43815</c:v>
                </c:pt>
                <c:pt idx="350">
                  <c:v>43816</c:v>
                </c:pt>
                <c:pt idx="351">
                  <c:v>43817</c:v>
                </c:pt>
                <c:pt idx="352">
                  <c:v>43818</c:v>
                </c:pt>
                <c:pt idx="353">
                  <c:v>43819</c:v>
                </c:pt>
                <c:pt idx="354">
                  <c:v>43820</c:v>
                </c:pt>
                <c:pt idx="355">
                  <c:v>43821</c:v>
                </c:pt>
                <c:pt idx="356">
                  <c:v>43822</c:v>
                </c:pt>
                <c:pt idx="357">
                  <c:v>43823</c:v>
                </c:pt>
                <c:pt idx="358">
                  <c:v>43824</c:v>
                </c:pt>
                <c:pt idx="359">
                  <c:v>43825</c:v>
                </c:pt>
                <c:pt idx="360">
                  <c:v>43826</c:v>
                </c:pt>
                <c:pt idx="361">
                  <c:v>43827</c:v>
                </c:pt>
                <c:pt idx="362">
                  <c:v>43828</c:v>
                </c:pt>
                <c:pt idx="363">
                  <c:v>43829</c:v>
                </c:pt>
                <c:pt idx="364">
                  <c:v>43830</c:v>
                </c:pt>
              </c:numCache>
            </c:numRef>
          </c:cat>
          <c:val>
            <c:numRef>
              <c:f>'Data 4'!$E$8:$E$372</c:f>
              <c:numCache>
                <c:formatCode>0\ \ \ \ _)</c:formatCode>
                <c:ptCount val="365"/>
                <c:pt idx="0">
                  <c:v>120.59631724353227</c:v>
                </c:pt>
                <c:pt idx="1">
                  <c:v>120.59631724353227</c:v>
                </c:pt>
                <c:pt idx="2">
                  <c:v>120.59631724353227</c:v>
                </c:pt>
                <c:pt idx="3">
                  <c:v>120.59631724353227</c:v>
                </c:pt>
                <c:pt idx="4">
                  <c:v>120.59631724353227</c:v>
                </c:pt>
                <c:pt idx="5">
                  <c:v>120.59631724353227</c:v>
                </c:pt>
                <c:pt idx="6">
                  <c:v>120.59631724353227</c:v>
                </c:pt>
                <c:pt idx="7">
                  <c:v>120.59631724353227</c:v>
                </c:pt>
                <c:pt idx="8">
                  <c:v>120.59631724353227</c:v>
                </c:pt>
                <c:pt idx="9">
                  <c:v>120.59631724353227</c:v>
                </c:pt>
                <c:pt idx="10">
                  <c:v>120.59631724353227</c:v>
                </c:pt>
                <c:pt idx="11">
                  <c:v>120.59631724353227</c:v>
                </c:pt>
                <c:pt idx="12">
                  <c:v>120.59631724353227</c:v>
                </c:pt>
                <c:pt idx="13">
                  <c:v>120.59631724353227</c:v>
                </c:pt>
                <c:pt idx="14">
                  <c:v>120.59631724353227</c:v>
                </c:pt>
                <c:pt idx="15">
                  <c:v>120.59631724353227</c:v>
                </c:pt>
                <c:pt idx="16">
                  <c:v>120.59631724353227</c:v>
                </c:pt>
                <c:pt idx="17">
                  <c:v>120.59631724353227</c:v>
                </c:pt>
                <c:pt idx="18">
                  <c:v>120.59631724353227</c:v>
                </c:pt>
                <c:pt idx="19">
                  <c:v>120.59631724353227</c:v>
                </c:pt>
                <c:pt idx="20">
                  <c:v>120.59631724353227</c:v>
                </c:pt>
                <c:pt idx="21">
                  <c:v>120.59631724353227</c:v>
                </c:pt>
                <c:pt idx="22">
                  <c:v>120.59631724353227</c:v>
                </c:pt>
                <c:pt idx="23">
                  <c:v>120.59631724353227</c:v>
                </c:pt>
                <c:pt idx="24">
                  <c:v>120.59631724353227</c:v>
                </c:pt>
                <c:pt idx="25">
                  <c:v>120.59631724353227</c:v>
                </c:pt>
                <c:pt idx="26">
                  <c:v>120.59631724353227</c:v>
                </c:pt>
                <c:pt idx="27">
                  <c:v>120.59631724353227</c:v>
                </c:pt>
                <c:pt idx="28">
                  <c:v>120.59631724353227</c:v>
                </c:pt>
                <c:pt idx="29">
                  <c:v>120.59631724353227</c:v>
                </c:pt>
                <c:pt idx="30">
                  <c:v>120.59631724353227</c:v>
                </c:pt>
                <c:pt idx="31">
                  <c:v>120.04142913099631</c:v>
                </c:pt>
                <c:pt idx="32">
                  <c:v>120.04142913099631</c:v>
                </c:pt>
                <c:pt idx="33">
                  <c:v>120.04142913099631</c:v>
                </c:pt>
                <c:pt idx="34">
                  <c:v>120.04142913099631</c:v>
                </c:pt>
                <c:pt idx="35">
                  <c:v>120.04142913099631</c:v>
                </c:pt>
                <c:pt idx="36">
                  <c:v>120.04142913099631</c:v>
                </c:pt>
                <c:pt idx="37">
                  <c:v>120.04142913099631</c:v>
                </c:pt>
                <c:pt idx="38">
                  <c:v>120.04142913099631</c:v>
                </c:pt>
                <c:pt idx="39">
                  <c:v>120.04142913099631</c:v>
                </c:pt>
                <c:pt idx="40">
                  <c:v>120.04142913099631</c:v>
                </c:pt>
                <c:pt idx="41">
                  <c:v>120.04142913099631</c:v>
                </c:pt>
                <c:pt idx="42">
                  <c:v>120.04142913099631</c:v>
                </c:pt>
                <c:pt idx="43">
                  <c:v>120.04142913099631</c:v>
                </c:pt>
                <c:pt idx="44">
                  <c:v>120.04142913099631</c:v>
                </c:pt>
                <c:pt idx="45">
                  <c:v>120.04142913099631</c:v>
                </c:pt>
                <c:pt idx="46">
                  <c:v>120.04142913099631</c:v>
                </c:pt>
                <c:pt idx="47">
                  <c:v>120.04142913099631</c:v>
                </c:pt>
                <c:pt idx="48">
                  <c:v>120.04142913099631</c:v>
                </c:pt>
                <c:pt idx="49">
                  <c:v>120.04142913099631</c:v>
                </c:pt>
                <c:pt idx="50">
                  <c:v>120.04142913099631</c:v>
                </c:pt>
                <c:pt idx="51">
                  <c:v>120.04142913099631</c:v>
                </c:pt>
                <c:pt idx="52">
                  <c:v>120.04142913099631</c:v>
                </c:pt>
                <c:pt idx="53">
                  <c:v>120.04142913099631</c:v>
                </c:pt>
                <c:pt idx="54">
                  <c:v>120.04142913099631</c:v>
                </c:pt>
                <c:pt idx="55">
                  <c:v>120.04142913099631</c:v>
                </c:pt>
                <c:pt idx="56">
                  <c:v>120.04142913099631</c:v>
                </c:pt>
                <c:pt idx="57">
                  <c:v>120.04142913099631</c:v>
                </c:pt>
                <c:pt idx="58">
                  <c:v>120.04142913099631</c:v>
                </c:pt>
                <c:pt idx="59">
                  <c:v>132.90693384979679</c:v>
                </c:pt>
                <c:pt idx="60">
                  <c:v>132.90693384979679</c:v>
                </c:pt>
                <c:pt idx="61">
                  <c:v>132.90693384979679</c:v>
                </c:pt>
                <c:pt idx="62">
                  <c:v>132.90693384979679</c:v>
                </c:pt>
                <c:pt idx="63">
                  <c:v>132.90693384979679</c:v>
                </c:pt>
                <c:pt idx="64">
                  <c:v>132.90693384979679</c:v>
                </c:pt>
                <c:pt idx="65">
                  <c:v>132.90693384979679</c:v>
                </c:pt>
                <c:pt idx="66">
                  <c:v>132.90693384979679</c:v>
                </c:pt>
                <c:pt idx="67">
                  <c:v>132.90693384979679</c:v>
                </c:pt>
                <c:pt idx="68">
                  <c:v>132.90693384979679</c:v>
                </c:pt>
                <c:pt idx="69">
                  <c:v>132.90693384979679</c:v>
                </c:pt>
                <c:pt idx="70">
                  <c:v>132.90693384979679</c:v>
                </c:pt>
                <c:pt idx="71">
                  <c:v>132.90693384979679</c:v>
                </c:pt>
                <c:pt idx="72">
                  <c:v>132.90693384979679</c:v>
                </c:pt>
                <c:pt idx="73">
                  <c:v>132.90693384979679</c:v>
                </c:pt>
                <c:pt idx="74">
                  <c:v>132.90693384979679</c:v>
                </c:pt>
                <c:pt idx="75">
                  <c:v>132.90693384979679</c:v>
                </c:pt>
                <c:pt idx="76">
                  <c:v>132.90693384979679</c:v>
                </c:pt>
                <c:pt idx="77">
                  <c:v>132.90693384979679</c:v>
                </c:pt>
                <c:pt idx="78">
                  <c:v>132.90693384979679</c:v>
                </c:pt>
                <c:pt idx="79">
                  <c:v>132.90693384979679</c:v>
                </c:pt>
                <c:pt idx="80">
                  <c:v>132.90693384979679</c:v>
                </c:pt>
                <c:pt idx="81">
                  <c:v>132.90693384979679</c:v>
                </c:pt>
                <c:pt idx="82">
                  <c:v>132.90693384979679</c:v>
                </c:pt>
                <c:pt idx="83">
                  <c:v>132.90693384979679</c:v>
                </c:pt>
                <c:pt idx="84">
                  <c:v>132.90693384979679</c:v>
                </c:pt>
                <c:pt idx="85">
                  <c:v>132.90693384979679</c:v>
                </c:pt>
                <c:pt idx="86">
                  <c:v>132.90693384979679</c:v>
                </c:pt>
                <c:pt idx="87">
                  <c:v>132.90693384979679</c:v>
                </c:pt>
                <c:pt idx="88">
                  <c:v>132.90693384979679</c:v>
                </c:pt>
                <c:pt idx="89">
                  <c:v>132.90693384979679</c:v>
                </c:pt>
                <c:pt idx="90">
                  <c:v>128.77123560535</c:v>
                </c:pt>
                <c:pt idx="91">
                  <c:v>128.77123560535</c:v>
                </c:pt>
                <c:pt idx="92">
                  <c:v>128.77123560535</c:v>
                </c:pt>
                <c:pt idx="93">
                  <c:v>128.77123560535</c:v>
                </c:pt>
                <c:pt idx="94">
                  <c:v>128.77123560535</c:v>
                </c:pt>
                <c:pt idx="95">
                  <c:v>128.77123560535</c:v>
                </c:pt>
                <c:pt idx="96">
                  <c:v>128.77123560535</c:v>
                </c:pt>
                <c:pt idx="97">
                  <c:v>128.77123560535</c:v>
                </c:pt>
                <c:pt idx="98">
                  <c:v>128.77123560535</c:v>
                </c:pt>
                <c:pt idx="99">
                  <c:v>128.77123560535</c:v>
                </c:pt>
                <c:pt idx="100">
                  <c:v>128.77123560535</c:v>
                </c:pt>
                <c:pt idx="101">
                  <c:v>128.77123560535</c:v>
                </c:pt>
                <c:pt idx="102">
                  <c:v>128.77123560535</c:v>
                </c:pt>
                <c:pt idx="103">
                  <c:v>128.77123560535</c:v>
                </c:pt>
                <c:pt idx="104">
                  <c:v>128.77123560535</c:v>
                </c:pt>
                <c:pt idx="105">
                  <c:v>128.77123560535</c:v>
                </c:pt>
                <c:pt idx="106">
                  <c:v>128.77123560535</c:v>
                </c:pt>
                <c:pt idx="107">
                  <c:v>128.77123560535</c:v>
                </c:pt>
                <c:pt idx="108">
                  <c:v>128.77123560535</c:v>
                </c:pt>
                <c:pt idx="109">
                  <c:v>128.77123560535</c:v>
                </c:pt>
                <c:pt idx="110">
                  <c:v>128.77123560535</c:v>
                </c:pt>
                <c:pt idx="111">
                  <c:v>128.77123560535</c:v>
                </c:pt>
                <c:pt idx="112">
                  <c:v>128.77123560535</c:v>
                </c:pt>
                <c:pt idx="113">
                  <c:v>128.77123560535</c:v>
                </c:pt>
                <c:pt idx="114">
                  <c:v>128.77123560535</c:v>
                </c:pt>
                <c:pt idx="115">
                  <c:v>128.77123560535</c:v>
                </c:pt>
                <c:pt idx="116">
                  <c:v>128.77123560535</c:v>
                </c:pt>
                <c:pt idx="117">
                  <c:v>128.77123560535</c:v>
                </c:pt>
                <c:pt idx="118">
                  <c:v>128.77123560535</c:v>
                </c:pt>
                <c:pt idx="119">
                  <c:v>128.77123560535</c:v>
                </c:pt>
                <c:pt idx="120">
                  <c:v>105.65373260469035</c:v>
                </c:pt>
                <c:pt idx="121">
                  <c:v>105.65373260469035</c:v>
                </c:pt>
                <c:pt idx="122">
                  <c:v>105.65373260469035</c:v>
                </c:pt>
                <c:pt idx="123">
                  <c:v>105.65373260469035</c:v>
                </c:pt>
                <c:pt idx="124">
                  <c:v>105.65373260469035</c:v>
                </c:pt>
                <c:pt idx="125">
                  <c:v>105.65373260469035</c:v>
                </c:pt>
                <c:pt idx="126">
                  <c:v>105.65373260469035</c:v>
                </c:pt>
                <c:pt idx="127">
                  <c:v>105.65373260469035</c:v>
                </c:pt>
                <c:pt idx="128">
                  <c:v>105.65373260469035</c:v>
                </c:pt>
                <c:pt idx="129">
                  <c:v>105.65373260469035</c:v>
                </c:pt>
                <c:pt idx="130">
                  <c:v>105.65373260469035</c:v>
                </c:pt>
                <c:pt idx="131">
                  <c:v>105.65373260469035</c:v>
                </c:pt>
                <c:pt idx="132">
                  <c:v>105.65373260469035</c:v>
                </c:pt>
                <c:pt idx="133">
                  <c:v>105.65373260469035</c:v>
                </c:pt>
                <c:pt idx="134">
                  <c:v>105.65373260469035</c:v>
                </c:pt>
                <c:pt idx="135">
                  <c:v>105.65373260469035</c:v>
                </c:pt>
                <c:pt idx="136">
                  <c:v>105.65373260469035</c:v>
                </c:pt>
                <c:pt idx="137">
                  <c:v>105.65373260469035</c:v>
                </c:pt>
                <c:pt idx="138">
                  <c:v>105.65373260469035</c:v>
                </c:pt>
                <c:pt idx="139">
                  <c:v>105.65373260469035</c:v>
                </c:pt>
                <c:pt idx="140">
                  <c:v>105.65373260469035</c:v>
                </c:pt>
                <c:pt idx="141">
                  <c:v>105.65373260469035</c:v>
                </c:pt>
                <c:pt idx="142">
                  <c:v>105.65373260469035</c:v>
                </c:pt>
                <c:pt idx="143">
                  <c:v>105.65373260469035</c:v>
                </c:pt>
                <c:pt idx="144">
                  <c:v>105.65373260469035</c:v>
                </c:pt>
                <c:pt idx="145">
                  <c:v>105.65373260469035</c:v>
                </c:pt>
                <c:pt idx="146">
                  <c:v>105.65373260469035</c:v>
                </c:pt>
                <c:pt idx="147">
                  <c:v>105.65373260469035</c:v>
                </c:pt>
                <c:pt idx="148">
                  <c:v>105.65373260469035</c:v>
                </c:pt>
                <c:pt idx="149">
                  <c:v>105.65373260469035</c:v>
                </c:pt>
                <c:pt idx="150">
                  <c:v>105.65373260469035</c:v>
                </c:pt>
                <c:pt idx="151">
                  <c:v>65.277965296213353</c:v>
                </c:pt>
                <c:pt idx="152">
                  <c:v>65.277965296213353</c:v>
                </c:pt>
                <c:pt idx="153">
                  <c:v>65.277965296213353</c:v>
                </c:pt>
                <c:pt idx="154">
                  <c:v>65.277965296213353</c:v>
                </c:pt>
                <c:pt idx="155">
                  <c:v>65.277965296213353</c:v>
                </c:pt>
                <c:pt idx="156">
                  <c:v>65.277965296213353</c:v>
                </c:pt>
                <c:pt idx="157">
                  <c:v>65.277965296213353</c:v>
                </c:pt>
                <c:pt idx="158">
                  <c:v>65.277965296213353</c:v>
                </c:pt>
                <c:pt idx="159">
                  <c:v>65.277965296213353</c:v>
                </c:pt>
                <c:pt idx="160">
                  <c:v>65.277965296213353</c:v>
                </c:pt>
                <c:pt idx="161">
                  <c:v>65.277965296213353</c:v>
                </c:pt>
                <c:pt idx="162">
                  <c:v>65.277965296213353</c:v>
                </c:pt>
                <c:pt idx="163">
                  <c:v>65.277965296213353</c:v>
                </c:pt>
                <c:pt idx="164">
                  <c:v>65.277965296213353</c:v>
                </c:pt>
                <c:pt idx="165">
                  <c:v>65.277965296213353</c:v>
                </c:pt>
                <c:pt idx="166">
                  <c:v>65.277965296213353</c:v>
                </c:pt>
                <c:pt idx="167">
                  <c:v>65.277965296213353</c:v>
                </c:pt>
                <c:pt idx="168">
                  <c:v>65.277965296213353</c:v>
                </c:pt>
                <c:pt idx="169">
                  <c:v>65.277965296213353</c:v>
                </c:pt>
                <c:pt idx="170">
                  <c:v>65.277965296213353</c:v>
                </c:pt>
                <c:pt idx="171">
                  <c:v>65.277965296213353</c:v>
                </c:pt>
                <c:pt idx="172">
                  <c:v>65.277965296213353</c:v>
                </c:pt>
                <c:pt idx="173">
                  <c:v>65.277965296213353</c:v>
                </c:pt>
                <c:pt idx="174">
                  <c:v>65.277965296213353</c:v>
                </c:pt>
                <c:pt idx="175">
                  <c:v>65.277965296213353</c:v>
                </c:pt>
                <c:pt idx="176">
                  <c:v>65.277965296213353</c:v>
                </c:pt>
                <c:pt idx="177">
                  <c:v>65.277965296213353</c:v>
                </c:pt>
                <c:pt idx="178">
                  <c:v>65.277965296213353</c:v>
                </c:pt>
                <c:pt idx="179">
                  <c:v>65.277965296213353</c:v>
                </c:pt>
                <c:pt idx="180">
                  <c:v>65.277965296213353</c:v>
                </c:pt>
                <c:pt idx="181">
                  <c:v>28.803266986435492</c:v>
                </c:pt>
                <c:pt idx="182">
                  <c:v>28.803266986435492</c:v>
                </c:pt>
                <c:pt idx="183">
                  <c:v>28.803266986435492</c:v>
                </c:pt>
                <c:pt idx="184">
                  <c:v>28.803266986435492</c:v>
                </c:pt>
                <c:pt idx="185">
                  <c:v>28.803266986435492</c:v>
                </c:pt>
                <c:pt idx="186">
                  <c:v>28.803266986435492</c:v>
                </c:pt>
                <c:pt idx="187">
                  <c:v>28.803266986435492</c:v>
                </c:pt>
                <c:pt idx="188">
                  <c:v>28.803266986435492</c:v>
                </c:pt>
                <c:pt idx="189">
                  <c:v>28.803266986435492</c:v>
                </c:pt>
                <c:pt idx="190">
                  <c:v>28.803266986435492</c:v>
                </c:pt>
                <c:pt idx="191">
                  <c:v>28.803266986435492</c:v>
                </c:pt>
                <c:pt idx="192">
                  <c:v>28.803266986435492</c:v>
                </c:pt>
                <c:pt idx="193">
                  <c:v>28.803266986435492</c:v>
                </c:pt>
                <c:pt idx="194">
                  <c:v>28.803266986435492</c:v>
                </c:pt>
                <c:pt idx="195">
                  <c:v>28.803266986435492</c:v>
                </c:pt>
                <c:pt idx="196">
                  <c:v>28.803266986435492</c:v>
                </c:pt>
                <c:pt idx="197">
                  <c:v>28.803266986435492</c:v>
                </c:pt>
                <c:pt idx="198">
                  <c:v>28.803266986435492</c:v>
                </c:pt>
                <c:pt idx="199">
                  <c:v>28.803266986435492</c:v>
                </c:pt>
                <c:pt idx="200">
                  <c:v>28.803266986435492</c:v>
                </c:pt>
                <c:pt idx="201">
                  <c:v>28.803266986435492</c:v>
                </c:pt>
                <c:pt idx="202">
                  <c:v>28.803266986435492</c:v>
                </c:pt>
                <c:pt idx="203">
                  <c:v>28.803266986435492</c:v>
                </c:pt>
                <c:pt idx="204">
                  <c:v>28.803266986435492</c:v>
                </c:pt>
                <c:pt idx="205">
                  <c:v>28.803266986435492</c:v>
                </c:pt>
                <c:pt idx="206">
                  <c:v>28.803266986435492</c:v>
                </c:pt>
                <c:pt idx="207">
                  <c:v>28.803266986435492</c:v>
                </c:pt>
                <c:pt idx="208">
                  <c:v>28.803266986435492</c:v>
                </c:pt>
                <c:pt idx="209">
                  <c:v>28.803266986435492</c:v>
                </c:pt>
                <c:pt idx="210">
                  <c:v>28.803266986435492</c:v>
                </c:pt>
                <c:pt idx="211">
                  <c:v>28.803266986435492</c:v>
                </c:pt>
                <c:pt idx="212">
                  <c:v>17.69576376333022</c:v>
                </c:pt>
                <c:pt idx="213">
                  <c:v>17.69576376333022</c:v>
                </c:pt>
                <c:pt idx="214">
                  <c:v>17.69576376333022</c:v>
                </c:pt>
                <c:pt idx="215">
                  <c:v>17.69576376333022</c:v>
                </c:pt>
                <c:pt idx="216">
                  <c:v>17.69576376333022</c:v>
                </c:pt>
                <c:pt idx="217">
                  <c:v>17.69576376333022</c:v>
                </c:pt>
                <c:pt idx="218">
                  <c:v>17.69576376333022</c:v>
                </c:pt>
                <c:pt idx="219">
                  <c:v>17.69576376333022</c:v>
                </c:pt>
                <c:pt idx="220">
                  <c:v>17.69576376333022</c:v>
                </c:pt>
                <c:pt idx="221">
                  <c:v>17.69576376333022</c:v>
                </c:pt>
                <c:pt idx="222">
                  <c:v>17.69576376333022</c:v>
                </c:pt>
                <c:pt idx="223">
                  <c:v>17.69576376333022</c:v>
                </c:pt>
                <c:pt idx="224">
                  <c:v>17.69576376333022</c:v>
                </c:pt>
                <c:pt idx="225">
                  <c:v>17.69576376333022</c:v>
                </c:pt>
                <c:pt idx="226">
                  <c:v>17.69576376333022</c:v>
                </c:pt>
                <c:pt idx="227">
                  <c:v>17.69576376333022</c:v>
                </c:pt>
                <c:pt idx="228">
                  <c:v>17.69576376333022</c:v>
                </c:pt>
                <c:pt idx="229">
                  <c:v>17.69576376333022</c:v>
                </c:pt>
                <c:pt idx="230">
                  <c:v>17.69576376333022</c:v>
                </c:pt>
                <c:pt idx="231">
                  <c:v>17.69576376333022</c:v>
                </c:pt>
                <c:pt idx="232">
                  <c:v>17.69576376333022</c:v>
                </c:pt>
                <c:pt idx="233">
                  <c:v>17.69576376333022</c:v>
                </c:pt>
                <c:pt idx="234">
                  <c:v>17.69576376333022</c:v>
                </c:pt>
                <c:pt idx="235">
                  <c:v>17.69576376333022</c:v>
                </c:pt>
                <c:pt idx="236">
                  <c:v>17.69576376333022</c:v>
                </c:pt>
                <c:pt idx="237">
                  <c:v>17.69576376333022</c:v>
                </c:pt>
                <c:pt idx="238">
                  <c:v>17.69576376333022</c:v>
                </c:pt>
                <c:pt idx="239">
                  <c:v>17.69576376333022</c:v>
                </c:pt>
                <c:pt idx="240">
                  <c:v>17.69576376333022</c:v>
                </c:pt>
                <c:pt idx="241">
                  <c:v>17.69576376333022</c:v>
                </c:pt>
                <c:pt idx="242">
                  <c:v>17.69576376333022</c:v>
                </c:pt>
                <c:pt idx="243">
                  <c:v>22.281040209732421</c:v>
                </c:pt>
                <c:pt idx="244">
                  <c:v>22.281040209732421</c:v>
                </c:pt>
                <c:pt idx="245">
                  <c:v>22.281040209732421</c:v>
                </c:pt>
                <c:pt idx="246">
                  <c:v>22.281040209732421</c:v>
                </c:pt>
                <c:pt idx="247">
                  <c:v>22.281040209732421</c:v>
                </c:pt>
                <c:pt idx="248">
                  <c:v>22.281040209732421</c:v>
                </c:pt>
                <c:pt idx="249">
                  <c:v>22.281040209732421</c:v>
                </c:pt>
                <c:pt idx="250">
                  <c:v>22.281040209732421</c:v>
                </c:pt>
                <c:pt idx="251">
                  <c:v>22.281040209732421</c:v>
                </c:pt>
                <c:pt idx="252">
                  <c:v>22.281040209732421</c:v>
                </c:pt>
                <c:pt idx="253">
                  <c:v>22.281040209732421</c:v>
                </c:pt>
                <c:pt idx="254">
                  <c:v>22.281040209732421</c:v>
                </c:pt>
                <c:pt idx="255">
                  <c:v>22.281040209732421</c:v>
                </c:pt>
                <c:pt idx="256">
                  <c:v>22.281040209732421</c:v>
                </c:pt>
                <c:pt idx="257">
                  <c:v>22.281040209732421</c:v>
                </c:pt>
                <c:pt idx="258">
                  <c:v>22.281040209732421</c:v>
                </c:pt>
                <c:pt idx="259">
                  <c:v>22.281040209732421</c:v>
                </c:pt>
                <c:pt idx="260">
                  <c:v>22.281040209732421</c:v>
                </c:pt>
                <c:pt idx="261">
                  <c:v>22.281040209732421</c:v>
                </c:pt>
                <c:pt idx="262">
                  <c:v>22.281040209732421</c:v>
                </c:pt>
                <c:pt idx="263">
                  <c:v>22.281040209732421</c:v>
                </c:pt>
                <c:pt idx="264">
                  <c:v>22.281040209732421</c:v>
                </c:pt>
                <c:pt idx="265">
                  <c:v>22.281040209732421</c:v>
                </c:pt>
                <c:pt idx="266">
                  <c:v>22.281040209732421</c:v>
                </c:pt>
                <c:pt idx="267">
                  <c:v>22.281040209732421</c:v>
                </c:pt>
                <c:pt idx="268">
                  <c:v>22.281040209732421</c:v>
                </c:pt>
                <c:pt idx="269">
                  <c:v>22.281040209732421</c:v>
                </c:pt>
                <c:pt idx="270">
                  <c:v>22.281040209732421</c:v>
                </c:pt>
                <c:pt idx="271">
                  <c:v>22.281040209732421</c:v>
                </c:pt>
                <c:pt idx="272">
                  <c:v>22.281040209732421</c:v>
                </c:pt>
                <c:pt idx="273">
                  <c:v>44.550149357058011</c:v>
                </c:pt>
                <c:pt idx="274">
                  <c:v>44.550149357058011</c:v>
                </c:pt>
                <c:pt idx="275">
                  <c:v>44.550149357058011</c:v>
                </c:pt>
                <c:pt idx="276">
                  <c:v>44.550149357058011</c:v>
                </c:pt>
                <c:pt idx="277">
                  <c:v>44.550149357058011</c:v>
                </c:pt>
                <c:pt idx="278">
                  <c:v>44.550149357058011</c:v>
                </c:pt>
                <c:pt idx="279">
                  <c:v>44.550149357058011</c:v>
                </c:pt>
                <c:pt idx="280">
                  <c:v>44.550149357058011</c:v>
                </c:pt>
                <c:pt idx="281">
                  <c:v>44.550149357058011</c:v>
                </c:pt>
                <c:pt idx="282">
                  <c:v>44.550149357058011</c:v>
                </c:pt>
                <c:pt idx="283">
                  <c:v>44.550149357058011</c:v>
                </c:pt>
                <c:pt idx="284">
                  <c:v>44.550149357058011</c:v>
                </c:pt>
                <c:pt idx="285">
                  <c:v>44.550149357058011</c:v>
                </c:pt>
                <c:pt idx="286">
                  <c:v>44.550149357058011</c:v>
                </c:pt>
                <c:pt idx="287">
                  <c:v>44.550149357058011</c:v>
                </c:pt>
                <c:pt idx="288">
                  <c:v>44.550149357058011</c:v>
                </c:pt>
                <c:pt idx="289">
                  <c:v>44.550149357058011</c:v>
                </c:pt>
                <c:pt idx="290">
                  <c:v>44.550149357058011</c:v>
                </c:pt>
                <c:pt idx="291">
                  <c:v>44.550149357058011</c:v>
                </c:pt>
                <c:pt idx="292">
                  <c:v>44.550149357058011</c:v>
                </c:pt>
                <c:pt idx="293">
                  <c:v>44.550149357058011</c:v>
                </c:pt>
                <c:pt idx="294">
                  <c:v>44.550149357058011</c:v>
                </c:pt>
                <c:pt idx="295">
                  <c:v>44.550149357058011</c:v>
                </c:pt>
                <c:pt idx="296">
                  <c:v>44.550149357058011</c:v>
                </c:pt>
                <c:pt idx="297">
                  <c:v>44.550149357058011</c:v>
                </c:pt>
                <c:pt idx="298">
                  <c:v>44.550149357058011</c:v>
                </c:pt>
                <c:pt idx="299">
                  <c:v>44.550149357058011</c:v>
                </c:pt>
                <c:pt idx="300">
                  <c:v>44.550149357058011</c:v>
                </c:pt>
                <c:pt idx="301">
                  <c:v>44.550149357058011</c:v>
                </c:pt>
                <c:pt idx="302">
                  <c:v>44.550149357058011</c:v>
                </c:pt>
                <c:pt idx="303">
                  <c:v>44.550149357058011</c:v>
                </c:pt>
                <c:pt idx="304">
                  <c:v>83.137557492553753</c:v>
                </c:pt>
                <c:pt idx="305">
                  <c:v>83.137557492553753</c:v>
                </c:pt>
                <c:pt idx="306">
                  <c:v>83.137557492553753</c:v>
                </c:pt>
                <c:pt idx="307">
                  <c:v>83.137557492553753</c:v>
                </c:pt>
                <c:pt idx="308">
                  <c:v>83.137557492553753</c:v>
                </c:pt>
                <c:pt idx="309">
                  <c:v>83.137557492553753</c:v>
                </c:pt>
                <c:pt idx="310">
                  <c:v>83.137557492553753</c:v>
                </c:pt>
                <c:pt idx="311">
                  <c:v>83.137557492553753</c:v>
                </c:pt>
                <c:pt idx="312">
                  <c:v>83.137557492553753</c:v>
                </c:pt>
                <c:pt idx="313">
                  <c:v>83.137557492553753</c:v>
                </c:pt>
                <c:pt idx="314">
                  <c:v>83.137557492553753</c:v>
                </c:pt>
                <c:pt idx="315">
                  <c:v>83.137557492553753</c:v>
                </c:pt>
                <c:pt idx="316">
                  <c:v>83.137557492553753</c:v>
                </c:pt>
                <c:pt idx="317">
                  <c:v>83.137557492553753</c:v>
                </c:pt>
                <c:pt idx="318">
                  <c:v>83.137557492553753</c:v>
                </c:pt>
                <c:pt idx="319">
                  <c:v>83.137557492553753</c:v>
                </c:pt>
                <c:pt idx="320">
                  <c:v>83.137557492553753</c:v>
                </c:pt>
                <c:pt idx="321">
                  <c:v>83.137557492553753</c:v>
                </c:pt>
                <c:pt idx="322">
                  <c:v>83.137557492553753</c:v>
                </c:pt>
                <c:pt idx="323">
                  <c:v>83.137557492553753</c:v>
                </c:pt>
                <c:pt idx="324">
                  <c:v>83.137557492553753</c:v>
                </c:pt>
                <c:pt idx="325">
                  <c:v>83.137557492553753</c:v>
                </c:pt>
                <c:pt idx="326">
                  <c:v>83.137557492553753</c:v>
                </c:pt>
                <c:pt idx="327">
                  <c:v>83.137557492553753</c:v>
                </c:pt>
                <c:pt idx="328">
                  <c:v>83.137557492553753</c:v>
                </c:pt>
                <c:pt idx="329">
                  <c:v>83.137557492553753</c:v>
                </c:pt>
                <c:pt idx="330">
                  <c:v>83.137557492553753</c:v>
                </c:pt>
                <c:pt idx="331">
                  <c:v>83.137557492553753</c:v>
                </c:pt>
                <c:pt idx="332">
                  <c:v>83.137557492553753</c:v>
                </c:pt>
                <c:pt idx="333">
                  <c:v>83.137557492553753</c:v>
                </c:pt>
                <c:pt idx="334">
                  <c:v>104.08859355090497</c:v>
                </c:pt>
                <c:pt idx="335">
                  <c:v>104.08859355090497</c:v>
                </c:pt>
                <c:pt idx="336">
                  <c:v>104.08859355090497</c:v>
                </c:pt>
                <c:pt idx="337">
                  <c:v>104.08859355090497</c:v>
                </c:pt>
                <c:pt idx="338">
                  <c:v>104.08859355090497</c:v>
                </c:pt>
                <c:pt idx="339">
                  <c:v>104.08859355090497</c:v>
                </c:pt>
                <c:pt idx="340">
                  <c:v>104.08859355090497</c:v>
                </c:pt>
                <c:pt idx="341">
                  <c:v>104.08859355090497</c:v>
                </c:pt>
                <c:pt idx="342">
                  <c:v>104.08859355090497</c:v>
                </c:pt>
                <c:pt idx="343">
                  <c:v>104.08859355090497</c:v>
                </c:pt>
                <c:pt idx="344">
                  <c:v>104.08859355090497</c:v>
                </c:pt>
                <c:pt idx="345">
                  <c:v>104.08859355090497</c:v>
                </c:pt>
                <c:pt idx="346">
                  <c:v>104.08859355090497</c:v>
                </c:pt>
                <c:pt idx="347">
                  <c:v>104.08859355090497</c:v>
                </c:pt>
                <c:pt idx="348">
                  <c:v>104.08859355090497</c:v>
                </c:pt>
                <c:pt idx="349">
                  <c:v>104.08859355090497</c:v>
                </c:pt>
                <c:pt idx="350">
                  <c:v>104.08859355090497</c:v>
                </c:pt>
                <c:pt idx="351">
                  <c:v>104.08859355090497</c:v>
                </c:pt>
                <c:pt idx="352">
                  <c:v>104.08859355090497</c:v>
                </c:pt>
                <c:pt idx="353">
                  <c:v>104.08859355090497</c:v>
                </c:pt>
                <c:pt idx="354">
                  <c:v>104.08859355090497</c:v>
                </c:pt>
                <c:pt idx="355">
                  <c:v>104.08859355090497</c:v>
                </c:pt>
                <c:pt idx="356">
                  <c:v>104.08859355090497</c:v>
                </c:pt>
                <c:pt idx="357">
                  <c:v>104.08859355090497</c:v>
                </c:pt>
                <c:pt idx="358">
                  <c:v>104.08859355090497</c:v>
                </c:pt>
                <c:pt idx="359">
                  <c:v>104.08859355090497</c:v>
                </c:pt>
                <c:pt idx="360">
                  <c:v>104.08859355090497</c:v>
                </c:pt>
                <c:pt idx="361">
                  <c:v>104.08859355090497</c:v>
                </c:pt>
                <c:pt idx="362">
                  <c:v>104.08859355090497</c:v>
                </c:pt>
                <c:pt idx="363">
                  <c:v>104.08859355090497</c:v>
                </c:pt>
                <c:pt idx="364">
                  <c:v>104.08859355090497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3-4BEF-AF27-4A62EBB87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743888"/>
        <c:axId val="337744280"/>
      </c:areaChart>
      <c:areaChart>
        <c:grouping val="standard"/>
        <c:varyColors val="0"/>
        <c:ser>
          <c:idx val="0"/>
          <c:order val="2"/>
          <c:tx>
            <c:strRef>
              <c:f>'Data 4'!$F$5:$F$7</c:f>
              <c:strCache>
                <c:ptCount val="3"/>
                <c:pt idx="0">
                  <c:v>Producible</c:v>
                </c:pt>
                <c:pt idx="1">
                  <c:v>medio  </c:v>
                </c:pt>
                <c:pt idx="2">
                  <c:v>histórico</c:v>
                </c:pt>
              </c:strCache>
            </c:strRef>
          </c:tx>
          <c:spPr>
            <a:solidFill>
              <a:srgbClr val="F5F5F5"/>
            </a:solidFill>
            <a:ln w="12700">
              <a:solidFill>
                <a:srgbClr val="004563"/>
              </a:solidFill>
              <a:prstDash val="solid"/>
            </a:ln>
          </c:spPr>
          <c:val>
            <c:numRef>
              <c:f>'Data 4'!$F$8:$F$372</c:f>
              <c:numCache>
                <c:formatCode>0\ \ \ \ _)</c:formatCode>
                <c:ptCount val="365"/>
                <c:pt idx="0">
                  <c:v>48.123127146517682</c:v>
                </c:pt>
                <c:pt idx="1">
                  <c:v>42.636473521669153</c:v>
                </c:pt>
                <c:pt idx="2">
                  <c:v>64.323681971667284</c:v>
                </c:pt>
                <c:pt idx="3">
                  <c:v>75.643640243669154</c:v>
                </c:pt>
                <c:pt idx="4">
                  <c:v>40.164393683671022</c:v>
                </c:pt>
                <c:pt idx="5">
                  <c:v>23.406447041667292</c:v>
                </c:pt>
                <c:pt idx="6">
                  <c:v>48.050071631669155</c:v>
                </c:pt>
                <c:pt idx="7">
                  <c:v>49.386536037670083</c:v>
                </c:pt>
                <c:pt idx="8">
                  <c:v>33.719116509774096</c:v>
                </c:pt>
                <c:pt idx="9">
                  <c:v>47.290569803776897</c:v>
                </c:pt>
                <c:pt idx="10">
                  <c:v>49.306202171775034</c:v>
                </c:pt>
                <c:pt idx="11">
                  <c:v>21.417700821775025</c:v>
                </c:pt>
                <c:pt idx="12">
                  <c:v>27.372357911775957</c:v>
                </c:pt>
                <c:pt idx="13">
                  <c:v>38.601003241775963</c:v>
                </c:pt>
                <c:pt idx="14">
                  <c:v>66.269905331775973</c:v>
                </c:pt>
                <c:pt idx="15">
                  <c:v>57.049382584859849</c:v>
                </c:pt>
                <c:pt idx="16">
                  <c:v>47.086793530857058</c:v>
                </c:pt>
                <c:pt idx="17">
                  <c:v>75.72736085885893</c:v>
                </c:pt>
                <c:pt idx="18">
                  <c:v>43.378133048858913</c:v>
                </c:pt>
                <c:pt idx="19">
                  <c:v>21.839733468858917</c:v>
                </c:pt>
                <c:pt idx="20">
                  <c:v>65.404301698859854</c:v>
                </c:pt>
                <c:pt idx="21">
                  <c:v>50.40606404885893</c:v>
                </c:pt>
                <c:pt idx="22">
                  <c:v>86.933992344619128</c:v>
                </c:pt>
                <c:pt idx="23">
                  <c:v>93.897589926620057</c:v>
                </c:pt>
                <c:pt idx="24">
                  <c:v>99.325622760620988</c:v>
                </c:pt>
                <c:pt idx="25">
                  <c:v>91.521473510619117</c:v>
                </c:pt>
                <c:pt idx="26">
                  <c:v>77.209113650621902</c:v>
                </c:pt>
                <c:pt idx="27">
                  <c:v>99.019040460619109</c:v>
                </c:pt>
                <c:pt idx="28">
                  <c:v>101.45238873061912</c:v>
                </c:pt>
                <c:pt idx="29">
                  <c:v>120.59631724353227</c:v>
                </c:pt>
                <c:pt idx="30">
                  <c:v>120.59631724353227</c:v>
                </c:pt>
                <c:pt idx="31">
                  <c:v>120.04142913099631</c:v>
                </c:pt>
                <c:pt idx="32">
                  <c:v>120.04142913099631</c:v>
                </c:pt>
                <c:pt idx="33">
                  <c:v>120.04142913099631</c:v>
                </c:pt>
                <c:pt idx="34">
                  <c:v>120.04142913099631</c:v>
                </c:pt>
                <c:pt idx="35">
                  <c:v>120.04142913099631</c:v>
                </c:pt>
                <c:pt idx="36">
                  <c:v>120.04142913099631</c:v>
                </c:pt>
                <c:pt idx="37">
                  <c:v>120.04142913099631</c:v>
                </c:pt>
                <c:pt idx="38">
                  <c:v>120.04142913099631</c:v>
                </c:pt>
                <c:pt idx="39">
                  <c:v>120.04142913099631</c:v>
                </c:pt>
                <c:pt idx="40">
                  <c:v>114.24660454384994</c:v>
                </c:pt>
                <c:pt idx="41">
                  <c:v>120.04142913099631</c:v>
                </c:pt>
                <c:pt idx="42">
                  <c:v>120.04142913099631</c:v>
                </c:pt>
                <c:pt idx="43">
                  <c:v>120.04142913099631</c:v>
                </c:pt>
                <c:pt idx="44">
                  <c:v>103.62366132644726</c:v>
                </c:pt>
                <c:pt idx="45">
                  <c:v>107.92361247844542</c:v>
                </c:pt>
                <c:pt idx="46">
                  <c:v>94.661395232447276</c:v>
                </c:pt>
                <c:pt idx="47">
                  <c:v>84.417533128447275</c:v>
                </c:pt>
                <c:pt idx="48">
                  <c:v>109.91697916244728</c:v>
                </c:pt>
                <c:pt idx="49">
                  <c:v>119.44313481844542</c:v>
                </c:pt>
                <c:pt idx="50">
                  <c:v>87.669133587945765</c:v>
                </c:pt>
                <c:pt idx="51">
                  <c:v>79.117863777947633</c:v>
                </c:pt>
                <c:pt idx="52">
                  <c:v>75.298925477949496</c:v>
                </c:pt>
                <c:pt idx="53">
                  <c:v>64.675635013947627</c:v>
                </c:pt>
                <c:pt idx="54">
                  <c:v>66.564979371945768</c:v>
                </c:pt>
                <c:pt idx="55">
                  <c:v>91.917289957949492</c:v>
                </c:pt>
                <c:pt idx="56">
                  <c:v>75.530994327947624</c:v>
                </c:pt>
                <c:pt idx="57">
                  <c:v>69.289270910230613</c:v>
                </c:pt>
                <c:pt idx="58">
                  <c:v>63.050235326230613</c:v>
                </c:pt>
                <c:pt idx="59">
                  <c:v>70.279727594230607</c:v>
                </c:pt>
                <c:pt idx="60">
                  <c:v>55.067245526230607</c:v>
                </c:pt>
                <c:pt idx="61">
                  <c:v>40.961962326230605</c:v>
                </c:pt>
                <c:pt idx="62">
                  <c:v>48.808900076230607</c:v>
                </c:pt>
                <c:pt idx="63">
                  <c:v>50.550977536232473</c:v>
                </c:pt>
                <c:pt idx="64">
                  <c:v>97.01795352355073</c:v>
                </c:pt>
                <c:pt idx="65">
                  <c:v>113.77763996755631</c:v>
                </c:pt>
                <c:pt idx="66">
                  <c:v>132.90693384979679</c:v>
                </c:pt>
                <c:pt idx="67">
                  <c:v>132.90693384979679</c:v>
                </c:pt>
                <c:pt idx="68">
                  <c:v>106.08530919355445</c:v>
                </c:pt>
                <c:pt idx="69">
                  <c:v>131.25554703755444</c:v>
                </c:pt>
                <c:pt idx="70">
                  <c:v>122.2313333735526</c:v>
                </c:pt>
                <c:pt idx="71">
                  <c:v>66.422230921277958</c:v>
                </c:pt>
                <c:pt idx="72">
                  <c:v>83.603457791279808</c:v>
                </c:pt>
                <c:pt idx="73">
                  <c:v>97.312987301277957</c:v>
                </c:pt>
                <c:pt idx="74">
                  <c:v>74.714766641279809</c:v>
                </c:pt>
                <c:pt idx="75">
                  <c:v>41.087115621277952</c:v>
                </c:pt>
                <c:pt idx="76">
                  <c:v>61.18239848127795</c:v>
                </c:pt>
                <c:pt idx="77">
                  <c:v>62.000907013279814</c:v>
                </c:pt>
                <c:pt idx="78">
                  <c:v>59.069677764690461</c:v>
                </c:pt>
                <c:pt idx="79">
                  <c:v>74.912399428690463</c:v>
                </c:pt>
                <c:pt idx="80">
                  <c:v>98.957296132692321</c:v>
                </c:pt>
                <c:pt idx="81">
                  <c:v>68.347545472690456</c:v>
                </c:pt>
                <c:pt idx="82">
                  <c:v>41.337805642692324</c:v>
                </c:pt>
                <c:pt idx="83">
                  <c:v>42.095181022690454</c:v>
                </c:pt>
                <c:pt idx="84">
                  <c:v>37.959048062692325</c:v>
                </c:pt>
                <c:pt idx="85">
                  <c:v>39.210651627381345</c:v>
                </c:pt>
                <c:pt idx="86">
                  <c:v>50.566903553377628</c:v>
                </c:pt>
                <c:pt idx="87">
                  <c:v>62.55005746738135</c:v>
                </c:pt>
                <c:pt idx="88">
                  <c:v>40.608588867379488</c:v>
                </c:pt>
                <c:pt idx="89">
                  <c:v>51.831602707379488</c:v>
                </c:pt>
                <c:pt idx="90">
                  <c:v>76.662643839381346</c:v>
                </c:pt>
                <c:pt idx="91">
                  <c:v>73.117034955377619</c:v>
                </c:pt>
                <c:pt idx="92">
                  <c:v>45.024506179779593</c:v>
                </c:pt>
                <c:pt idx="93">
                  <c:v>42.33311552377959</c:v>
                </c:pt>
                <c:pt idx="94">
                  <c:v>53.148606071777728</c:v>
                </c:pt>
                <c:pt idx="95">
                  <c:v>35.40131546777959</c:v>
                </c:pt>
                <c:pt idx="96">
                  <c:v>30.369701119777734</c:v>
                </c:pt>
                <c:pt idx="97">
                  <c:v>38.897896747777729</c:v>
                </c:pt>
                <c:pt idx="98">
                  <c:v>35.460223803779591</c:v>
                </c:pt>
                <c:pt idx="99">
                  <c:v>73.590745241523095</c:v>
                </c:pt>
                <c:pt idx="100">
                  <c:v>81.935471213523101</c:v>
                </c:pt>
                <c:pt idx="101">
                  <c:v>81.298658489523092</c:v>
                </c:pt>
                <c:pt idx="102">
                  <c:v>71.775422277523091</c:v>
                </c:pt>
                <c:pt idx="103">
                  <c:v>65.230425237523093</c:v>
                </c:pt>
                <c:pt idx="104">
                  <c:v>75.106005453521234</c:v>
                </c:pt>
                <c:pt idx="105">
                  <c:v>82.865641981523098</c:v>
                </c:pt>
                <c:pt idx="106">
                  <c:v>100.01872431620907</c:v>
                </c:pt>
                <c:pt idx="107">
                  <c:v>97.640177000207203</c:v>
                </c:pt>
                <c:pt idx="108">
                  <c:v>76.378072956209067</c:v>
                </c:pt>
                <c:pt idx="109">
                  <c:v>73.470189276207208</c:v>
                </c:pt>
                <c:pt idx="110">
                  <c:v>82.184180796209063</c:v>
                </c:pt>
                <c:pt idx="111">
                  <c:v>83.15904527220907</c:v>
                </c:pt>
                <c:pt idx="112">
                  <c:v>84.983474912207214</c:v>
                </c:pt>
                <c:pt idx="113">
                  <c:v>120.16015579154841</c:v>
                </c:pt>
                <c:pt idx="114">
                  <c:v>122.17053837154654</c:v>
                </c:pt>
                <c:pt idx="115">
                  <c:v>128.77123560535</c:v>
                </c:pt>
                <c:pt idx="116">
                  <c:v>128.77123560535</c:v>
                </c:pt>
                <c:pt idx="117">
                  <c:v>124.85596989154841</c:v>
                </c:pt>
                <c:pt idx="118">
                  <c:v>128.77123560535</c:v>
                </c:pt>
                <c:pt idx="119">
                  <c:v>128.77123560535</c:v>
                </c:pt>
                <c:pt idx="120">
                  <c:v>105.65373260469035</c:v>
                </c:pt>
                <c:pt idx="121">
                  <c:v>100.09574057899054</c:v>
                </c:pt>
                <c:pt idx="122">
                  <c:v>102.83984928298868</c:v>
                </c:pt>
                <c:pt idx="123">
                  <c:v>101.27127545099053</c:v>
                </c:pt>
                <c:pt idx="124">
                  <c:v>93.971423794990557</c:v>
                </c:pt>
                <c:pt idx="125">
                  <c:v>105.65373260469035</c:v>
                </c:pt>
                <c:pt idx="126">
                  <c:v>103.96177035099053</c:v>
                </c:pt>
                <c:pt idx="127">
                  <c:v>66.221452729308808</c:v>
                </c:pt>
                <c:pt idx="128">
                  <c:v>74.446018409306944</c:v>
                </c:pt>
                <c:pt idx="129">
                  <c:v>83.660476461306928</c:v>
                </c:pt>
                <c:pt idx="130">
                  <c:v>75.973093089306929</c:v>
                </c:pt>
                <c:pt idx="131">
                  <c:v>66.319120533306943</c:v>
                </c:pt>
                <c:pt idx="132">
                  <c:v>71.987889609306933</c:v>
                </c:pt>
                <c:pt idx="133">
                  <c:v>75.311342213308791</c:v>
                </c:pt>
                <c:pt idx="134">
                  <c:v>74.37980817415513</c:v>
                </c:pt>
                <c:pt idx="135">
                  <c:v>68.006816766156987</c:v>
                </c:pt>
                <c:pt idx="136">
                  <c:v>65.738982786156996</c:v>
                </c:pt>
                <c:pt idx="137">
                  <c:v>64.549248354155139</c:v>
                </c:pt>
                <c:pt idx="138">
                  <c:v>60.67698176215886</c:v>
                </c:pt>
                <c:pt idx="139">
                  <c:v>72.64989890615513</c:v>
                </c:pt>
                <c:pt idx="140">
                  <c:v>76.313361826155131</c:v>
                </c:pt>
                <c:pt idx="141">
                  <c:v>66.067444093736299</c:v>
                </c:pt>
                <c:pt idx="142">
                  <c:v>60.102267253734432</c:v>
                </c:pt>
                <c:pt idx="143">
                  <c:v>59.22299280573629</c:v>
                </c:pt>
                <c:pt idx="144">
                  <c:v>57.431285131732572</c:v>
                </c:pt>
                <c:pt idx="145">
                  <c:v>54.664174471738157</c:v>
                </c:pt>
                <c:pt idx="146">
                  <c:v>58.471831127732571</c:v>
                </c:pt>
                <c:pt idx="147">
                  <c:v>53.417569333734434</c:v>
                </c:pt>
                <c:pt idx="148">
                  <c:v>47.003361174643345</c:v>
                </c:pt>
                <c:pt idx="149">
                  <c:v>47.415259922641482</c:v>
                </c:pt>
                <c:pt idx="150">
                  <c:v>54.139165124643348</c:v>
                </c:pt>
                <c:pt idx="151">
                  <c:v>46.030866642641485</c:v>
                </c:pt>
                <c:pt idx="152">
                  <c:v>41.260838216643343</c:v>
                </c:pt>
                <c:pt idx="153">
                  <c:v>49.642918986643345</c:v>
                </c:pt>
                <c:pt idx="154">
                  <c:v>42.165727116641477</c:v>
                </c:pt>
                <c:pt idx="155">
                  <c:v>44.137358011716373</c:v>
                </c:pt>
                <c:pt idx="156">
                  <c:v>41.289462523716381</c:v>
                </c:pt>
                <c:pt idx="157">
                  <c:v>46.547876791718238</c:v>
                </c:pt>
                <c:pt idx="158">
                  <c:v>36.381198447716379</c:v>
                </c:pt>
                <c:pt idx="159">
                  <c:v>36.220912243718239</c:v>
                </c:pt>
                <c:pt idx="160">
                  <c:v>34.958879279718239</c:v>
                </c:pt>
                <c:pt idx="161">
                  <c:v>40.602532139716381</c:v>
                </c:pt>
                <c:pt idx="162">
                  <c:v>39.246824186815594</c:v>
                </c:pt>
                <c:pt idx="163">
                  <c:v>28.642151794815597</c:v>
                </c:pt>
                <c:pt idx="164">
                  <c:v>32.449437178815593</c:v>
                </c:pt>
                <c:pt idx="165">
                  <c:v>29.766949250813735</c:v>
                </c:pt>
                <c:pt idx="166">
                  <c:v>32.916627950815595</c:v>
                </c:pt>
                <c:pt idx="167">
                  <c:v>39.099709578817453</c:v>
                </c:pt>
                <c:pt idx="168">
                  <c:v>30.571841338813734</c:v>
                </c:pt>
                <c:pt idx="169">
                  <c:v>41.691236397653192</c:v>
                </c:pt>
                <c:pt idx="170">
                  <c:v>34.646901205653194</c:v>
                </c:pt>
                <c:pt idx="171">
                  <c:v>40.428434057653199</c:v>
                </c:pt>
                <c:pt idx="172">
                  <c:v>28.841690745655061</c:v>
                </c:pt>
                <c:pt idx="173">
                  <c:v>27.14175294765133</c:v>
                </c:pt>
                <c:pt idx="174">
                  <c:v>32.885672653653195</c:v>
                </c:pt>
                <c:pt idx="175">
                  <c:v>46.071194117655061</c:v>
                </c:pt>
                <c:pt idx="176">
                  <c:v>29.630021615292456</c:v>
                </c:pt>
                <c:pt idx="177">
                  <c:v>25.563808355296175</c:v>
                </c:pt>
                <c:pt idx="178">
                  <c:v>35.391128383292454</c:v>
                </c:pt>
                <c:pt idx="179">
                  <c:v>19.282172891294316</c:v>
                </c:pt>
                <c:pt idx="180">
                  <c:v>18.156129819294314</c:v>
                </c:pt>
                <c:pt idx="181">
                  <c:v>28.803266986435492</c:v>
                </c:pt>
                <c:pt idx="182">
                  <c:v>23.819633133292452</c:v>
                </c:pt>
                <c:pt idx="183">
                  <c:v>24.155151294324533</c:v>
                </c:pt>
                <c:pt idx="184">
                  <c:v>24.502741548322664</c:v>
                </c:pt>
                <c:pt idx="185">
                  <c:v>28.803266986435492</c:v>
                </c:pt>
                <c:pt idx="186">
                  <c:v>13.159823920322669</c:v>
                </c:pt>
                <c:pt idx="187">
                  <c:v>7.1812377363226698</c:v>
                </c:pt>
                <c:pt idx="188">
                  <c:v>8.1185563823245328</c:v>
                </c:pt>
                <c:pt idx="189">
                  <c:v>10.871763208322664</c:v>
                </c:pt>
                <c:pt idx="190">
                  <c:v>20.648786620394116</c:v>
                </c:pt>
                <c:pt idx="191">
                  <c:v>28.803266986435492</c:v>
                </c:pt>
                <c:pt idx="192">
                  <c:v>28.803266986435492</c:v>
                </c:pt>
                <c:pt idx="193">
                  <c:v>12.599754404394115</c:v>
                </c:pt>
                <c:pt idx="194">
                  <c:v>5.0360476023959784</c:v>
                </c:pt>
                <c:pt idx="195">
                  <c:v>21.666046580394113</c:v>
                </c:pt>
                <c:pt idx="196">
                  <c:v>17.970372188394112</c:v>
                </c:pt>
                <c:pt idx="197">
                  <c:v>11.188179630132851</c:v>
                </c:pt>
                <c:pt idx="198">
                  <c:v>7.9384117181347102</c:v>
                </c:pt>
                <c:pt idx="199">
                  <c:v>9.7740342381328524</c:v>
                </c:pt>
                <c:pt idx="200">
                  <c:v>1.0667203581328504</c:v>
                </c:pt>
                <c:pt idx="201">
                  <c:v>3.5535376941309877</c:v>
                </c:pt>
                <c:pt idx="202">
                  <c:v>4.9813734981347153</c:v>
                </c:pt>
                <c:pt idx="203">
                  <c:v>5.8243440341328458</c:v>
                </c:pt>
                <c:pt idx="204">
                  <c:v>4.6091382504418874</c:v>
                </c:pt>
                <c:pt idx="205">
                  <c:v>2.9597375264400254</c:v>
                </c:pt>
                <c:pt idx="206">
                  <c:v>1.843541032440029</c:v>
                </c:pt>
                <c:pt idx="207">
                  <c:v>5.8267309124418896</c:v>
                </c:pt>
                <c:pt idx="208">
                  <c:v>4.9173575944381662</c:v>
                </c:pt>
                <c:pt idx="209">
                  <c:v>4.016378514441894</c:v>
                </c:pt>
                <c:pt idx="210">
                  <c:v>3.7028108184390947</c:v>
                </c:pt>
                <c:pt idx="211">
                  <c:v>2.4336939225340322</c:v>
                </c:pt>
                <c:pt idx="212">
                  <c:v>7.9214282285340305</c:v>
                </c:pt>
                <c:pt idx="213">
                  <c:v>8.0697212285349664</c:v>
                </c:pt>
                <c:pt idx="214">
                  <c:v>2.3037371005331004</c:v>
                </c:pt>
                <c:pt idx="215">
                  <c:v>2.257930104535895</c:v>
                </c:pt>
                <c:pt idx="216">
                  <c:v>8.6116978425331041</c:v>
                </c:pt>
                <c:pt idx="217">
                  <c:v>12.310531754534036</c:v>
                </c:pt>
                <c:pt idx="218">
                  <c:v>13.944449399182115</c:v>
                </c:pt>
                <c:pt idx="219">
                  <c:v>7.5493202591811857</c:v>
                </c:pt>
                <c:pt idx="220">
                  <c:v>9.3960193591811834</c:v>
                </c:pt>
                <c:pt idx="221">
                  <c:v>7.8897993671830484</c:v>
                </c:pt>
                <c:pt idx="222">
                  <c:v>1.068560027180254</c:v>
                </c:pt>
                <c:pt idx="223">
                  <c:v>2.4958660811811861</c:v>
                </c:pt>
                <c:pt idx="224">
                  <c:v>7.113692349181183</c:v>
                </c:pt>
                <c:pt idx="225">
                  <c:v>12.498108670538379</c:v>
                </c:pt>
                <c:pt idx="226">
                  <c:v>6.7645505145355855</c:v>
                </c:pt>
                <c:pt idx="227">
                  <c:v>10.198750332538372</c:v>
                </c:pt>
                <c:pt idx="228">
                  <c:v>6.5070074045346482</c:v>
                </c:pt>
                <c:pt idx="229">
                  <c:v>5.2324443865365176</c:v>
                </c:pt>
                <c:pt idx="230">
                  <c:v>10.958338302537442</c:v>
                </c:pt>
                <c:pt idx="231">
                  <c:v>9.7324790045374474</c:v>
                </c:pt>
                <c:pt idx="232">
                  <c:v>13.338055306264454</c:v>
                </c:pt>
                <c:pt idx="233">
                  <c:v>16.765228846264456</c:v>
                </c:pt>
                <c:pt idx="234">
                  <c:v>17.646445842265383</c:v>
                </c:pt>
                <c:pt idx="235">
                  <c:v>9.763781318263522</c:v>
                </c:pt>
                <c:pt idx="236">
                  <c:v>6.1929172722663166</c:v>
                </c:pt>
                <c:pt idx="237">
                  <c:v>17.69576376333022</c:v>
                </c:pt>
                <c:pt idx="238">
                  <c:v>17.69576376333022</c:v>
                </c:pt>
                <c:pt idx="239">
                  <c:v>17.69576376333022</c:v>
                </c:pt>
                <c:pt idx="240">
                  <c:v>17.69576376333022</c:v>
                </c:pt>
                <c:pt idx="241">
                  <c:v>17.69576376333022</c:v>
                </c:pt>
                <c:pt idx="242">
                  <c:v>15.919595253264786</c:v>
                </c:pt>
                <c:pt idx="243">
                  <c:v>1.0574971092657142</c:v>
                </c:pt>
                <c:pt idx="244">
                  <c:v>6.8017746692666474</c:v>
                </c:pt>
                <c:pt idx="245">
                  <c:v>7.4549108792647818</c:v>
                </c:pt>
                <c:pt idx="246">
                  <c:v>9.4749125041668165</c:v>
                </c:pt>
                <c:pt idx="247">
                  <c:v>7.5681810981686795</c:v>
                </c:pt>
                <c:pt idx="248">
                  <c:v>4.8948287881677501</c:v>
                </c:pt>
                <c:pt idx="249">
                  <c:v>8.5982141721677507</c:v>
                </c:pt>
                <c:pt idx="250">
                  <c:v>9.1360089501677511</c:v>
                </c:pt>
                <c:pt idx="251">
                  <c:v>19.102409328166818</c:v>
                </c:pt>
                <c:pt idx="252">
                  <c:v>9.2524961541686785</c:v>
                </c:pt>
                <c:pt idx="253">
                  <c:v>17.113809906556309</c:v>
                </c:pt>
                <c:pt idx="254">
                  <c:v>22.281040209732421</c:v>
                </c:pt>
                <c:pt idx="255">
                  <c:v>20.034511860554449</c:v>
                </c:pt>
                <c:pt idx="256">
                  <c:v>3.6371299425572396</c:v>
                </c:pt>
                <c:pt idx="257">
                  <c:v>2.6742494705553765</c:v>
                </c:pt>
                <c:pt idx="258">
                  <c:v>22.281040209732421</c:v>
                </c:pt>
                <c:pt idx="259">
                  <c:v>22.281040209732421</c:v>
                </c:pt>
                <c:pt idx="260">
                  <c:v>22.281040209732421</c:v>
                </c:pt>
                <c:pt idx="261">
                  <c:v>22.281040209732421</c:v>
                </c:pt>
                <c:pt idx="262">
                  <c:v>6.5242940318261029</c:v>
                </c:pt>
                <c:pt idx="263">
                  <c:v>5.9345660678251697</c:v>
                </c:pt>
                <c:pt idx="264">
                  <c:v>2.0039890278251695</c:v>
                </c:pt>
                <c:pt idx="265">
                  <c:v>10.812123067824235</c:v>
                </c:pt>
                <c:pt idx="266">
                  <c:v>6.8628073918270314</c:v>
                </c:pt>
                <c:pt idx="267">
                  <c:v>21.66226604055921</c:v>
                </c:pt>
                <c:pt idx="268">
                  <c:v>22.281040209732421</c:v>
                </c:pt>
                <c:pt idx="269">
                  <c:v>19.632589916559212</c:v>
                </c:pt>
                <c:pt idx="270">
                  <c:v>13.274553664561074</c:v>
                </c:pt>
                <c:pt idx="271">
                  <c:v>11.291133864560143</c:v>
                </c:pt>
                <c:pt idx="272">
                  <c:v>22.281040209732421</c:v>
                </c:pt>
                <c:pt idx="273">
                  <c:v>14.768948360559211</c:v>
                </c:pt>
                <c:pt idx="274">
                  <c:v>6.2465913393767076</c:v>
                </c:pt>
                <c:pt idx="275">
                  <c:v>10.294657775379502</c:v>
                </c:pt>
                <c:pt idx="276">
                  <c:v>15.231506839375776</c:v>
                </c:pt>
                <c:pt idx="277">
                  <c:v>2.7791585433776382</c:v>
                </c:pt>
                <c:pt idx="278">
                  <c:v>3.1948578873776388</c:v>
                </c:pt>
                <c:pt idx="279">
                  <c:v>9.1765671673767066</c:v>
                </c:pt>
                <c:pt idx="280">
                  <c:v>11.670171503377638</c:v>
                </c:pt>
                <c:pt idx="281">
                  <c:v>10.974282968998283</c:v>
                </c:pt>
                <c:pt idx="282">
                  <c:v>12.436239417001078</c:v>
                </c:pt>
                <c:pt idx="283">
                  <c:v>8.7710066969982829</c:v>
                </c:pt>
                <c:pt idx="284">
                  <c:v>2.3492717330001471</c:v>
                </c:pt>
                <c:pt idx="285">
                  <c:v>1.2920262790001471</c:v>
                </c:pt>
                <c:pt idx="286">
                  <c:v>4.4865502089992155</c:v>
                </c:pt>
                <c:pt idx="287">
                  <c:v>9.1113559910001456</c:v>
                </c:pt>
                <c:pt idx="288">
                  <c:v>35.086366275212995</c:v>
                </c:pt>
                <c:pt idx="289">
                  <c:v>44.550149357058011</c:v>
                </c:pt>
                <c:pt idx="290">
                  <c:v>44.485241749213927</c:v>
                </c:pt>
                <c:pt idx="291">
                  <c:v>37.269568681213933</c:v>
                </c:pt>
                <c:pt idx="292">
                  <c:v>44.550149357058011</c:v>
                </c:pt>
                <c:pt idx="293">
                  <c:v>44.550149357058011</c:v>
                </c:pt>
                <c:pt idx="294">
                  <c:v>44.550149357058011</c:v>
                </c:pt>
                <c:pt idx="295">
                  <c:v>44.550149357058011</c:v>
                </c:pt>
                <c:pt idx="296">
                  <c:v>44.550149357058011</c:v>
                </c:pt>
                <c:pt idx="297">
                  <c:v>44.550149357058011</c:v>
                </c:pt>
                <c:pt idx="298">
                  <c:v>44.550149357058011</c:v>
                </c:pt>
                <c:pt idx="299">
                  <c:v>44.550149357058011</c:v>
                </c:pt>
                <c:pt idx="300">
                  <c:v>44.550149357058011</c:v>
                </c:pt>
                <c:pt idx="301">
                  <c:v>44.550149357058011</c:v>
                </c:pt>
                <c:pt idx="302">
                  <c:v>44.550149357058011</c:v>
                </c:pt>
                <c:pt idx="303">
                  <c:v>44.550149357058011</c:v>
                </c:pt>
                <c:pt idx="304">
                  <c:v>32.645414409750643</c:v>
                </c:pt>
                <c:pt idx="305">
                  <c:v>33.302213801749708</c:v>
                </c:pt>
                <c:pt idx="306">
                  <c:v>39.235533997751567</c:v>
                </c:pt>
                <c:pt idx="307">
                  <c:v>49.432187269750642</c:v>
                </c:pt>
                <c:pt idx="308">
                  <c:v>55.129035661749711</c:v>
                </c:pt>
                <c:pt idx="309">
                  <c:v>83.137557492553753</c:v>
                </c:pt>
                <c:pt idx="310">
                  <c:v>83.137557492553753</c:v>
                </c:pt>
                <c:pt idx="311">
                  <c:v>83.137557492553753</c:v>
                </c:pt>
                <c:pt idx="312">
                  <c:v>83.137557492553753</c:v>
                </c:pt>
                <c:pt idx="313">
                  <c:v>83.137557492553753</c:v>
                </c:pt>
                <c:pt idx="314">
                  <c:v>83.137557492553753</c:v>
                </c:pt>
                <c:pt idx="315">
                  <c:v>83.137557492553753</c:v>
                </c:pt>
                <c:pt idx="316">
                  <c:v>83.137557492553753</c:v>
                </c:pt>
                <c:pt idx="317">
                  <c:v>83.137557492553753</c:v>
                </c:pt>
                <c:pt idx="318">
                  <c:v>83.137557492553753</c:v>
                </c:pt>
                <c:pt idx="319">
                  <c:v>83.137557492553753</c:v>
                </c:pt>
                <c:pt idx="320">
                  <c:v>83.137557492553753</c:v>
                </c:pt>
                <c:pt idx="321">
                  <c:v>83.137557492553753</c:v>
                </c:pt>
                <c:pt idx="322">
                  <c:v>83.137557492553753</c:v>
                </c:pt>
                <c:pt idx="323">
                  <c:v>83.137557492553753</c:v>
                </c:pt>
                <c:pt idx="324">
                  <c:v>83.137557492553753</c:v>
                </c:pt>
                <c:pt idx="325">
                  <c:v>83.137557492553753</c:v>
                </c:pt>
                <c:pt idx="326">
                  <c:v>83.137557492553753</c:v>
                </c:pt>
                <c:pt idx="327">
                  <c:v>83.137557492553753</c:v>
                </c:pt>
                <c:pt idx="328">
                  <c:v>83.137557492553753</c:v>
                </c:pt>
                <c:pt idx="329">
                  <c:v>83.137557492553753</c:v>
                </c:pt>
                <c:pt idx="330">
                  <c:v>83.137557492553753</c:v>
                </c:pt>
                <c:pt idx="331">
                  <c:v>83.137557492553753</c:v>
                </c:pt>
                <c:pt idx="332">
                  <c:v>83.137557492553753</c:v>
                </c:pt>
                <c:pt idx="333">
                  <c:v>83.137557492553753</c:v>
                </c:pt>
                <c:pt idx="334">
                  <c:v>104.08859355090497</c:v>
                </c:pt>
                <c:pt idx="335">
                  <c:v>104.08859355090497</c:v>
                </c:pt>
                <c:pt idx="336">
                  <c:v>104.08859355090497</c:v>
                </c:pt>
                <c:pt idx="337">
                  <c:v>104.08859355090497</c:v>
                </c:pt>
                <c:pt idx="338">
                  <c:v>104.08859355090497</c:v>
                </c:pt>
                <c:pt idx="339">
                  <c:v>104.08859355090497</c:v>
                </c:pt>
                <c:pt idx="340">
                  <c:v>104.08859355090497</c:v>
                </c:pt>
                <c:pt idx="341">
                  <c:v>104.08859355090497</c:v>
                </c:pt>
                <c:pt idx="342">
                  <c:v>104.08859355090497</c:v>
                </c:pt>
                <c:pt idx="343">
                  <c:v>104.08859355090497</c:v>
                </c:pt>
                <c:pt idx="344">
                  <c:v>104.08859355090497</c:v>
                </c:pt>
                <c:pt idx="345">
                  <c:v>104.08859355090497</c:v>
                </c:pt>
                <c:pt idx="346">
                  <c:v>104.08859355090497</c:v>
                </c:pt>
                <c:pt idx="347">
                  <c:v>104.08859355090497</c:v>
                </c:pt>
                <c:pt idx="348">
                  <c:v>104.08859355090497</c:v>
                </c:pt>
                <c:pt idx="349">
                  <c:v>104.08859355090497</c:v>
                </c:pt>
                <c:pt idx="350">
                  <c:v>104.08859355090497</c:v>
                </c:pt>
                <c:pt idx="351">
                  <c:v>104.08859355090497</c:v>
                </c:pt>
                <c:pt idx="352">
                  <c:v>104.08859355090497</c:v>
                </c:pt>
                <c:pt idx="353">
                  <c:v>104.08859355090497</c:v>
                </c:pt>
                <c:pt idx="354">
                  <c:v>104.08859355090497</c:v>
                </c:pt>
                <c:pt idx="355">
                  <c:v>104.08859355090497</c:v>
                </c:pt>
                <c:pt idx="356">
                  <c:v>104.08859355090497</c:v>
                </c:pt>
                <c:pt idx="357">
                  <c:v>104.08859355090497</c:v>
                </c:pt>
                <c:pt idx="358">
                  <c:v>104.08859355090497</c:v>
                </c:pt>
                <c:pt idx="359">
                  <c:v>104.08859355090497</c:v>
                </c:pt>
                <c:pt idx="360">
                  <c:v>104.08859355090497</c:v>
                </c:pt>
                <c:pt idx="361">
                  <c:v>104.08859355090497</c:v>
                </c:pt>
                <c:pt idx="362">
                  <c:v>104.08859355090497</c:v>
                </c:pt>
                <c:pt idx="363">
                  <c:v>104.08859355090497</c:v>
                </c:pt>
                <c:pt idx="364">
                  <c:v>104.08859355090497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3-4BEF-AF27-4A62EBB87438}"/>
            </c:ext>
          </c:extLst>
        </c:ser>
        <c:ser>
          <c:idx val="3"/>
          <c:order val="3"/>
          <c:dLbls>
            <c:dLbl>
              <c:idx val="14"/>
              <c:layout>
                <c:manualLayout>
                  <c:x val="-5.4229934924078091E-3"/>
                  <c:y val="-0.11385199240986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C3-4BEF-AF27-4A62EBB87438}"/>
                </c:ext>
              </c:extLst>
            </c:dLbl>
            <c:dLbl>
              <c:idx val="45"/>
              <c:layout>
                <c:manualLayout>
                  <c:x val="0"/>
                  <c:y val="-0.122285473329116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C3-4BEF-AF27-4A62EBB87438}"/>
                </c:ext>
              </c:extLst>
            </c:dLbl>
            <c:dLbl>
              <c:idx val="73"/>
              <c:layout>
                <c:manualLayout>
                  <c:x val="1.8076644974692696E-3"/>
                  <c:y val="-0.113851992409867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C3-4BEF-AF27-4A62EBB87438}"/>
                </c:ext>
              </c:extLst>
            </c:dLbl>
            <c:dLbl>
              <c:idx val="104"/>
              <c:layout>
                <c:manualLayout>
                  <c:x val="-1.8076644974692696E-3"/>
                  <c:y val="-0.109635251950242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C3-4BEF-AF27-4A62EBB87438}"/>
                </c:ext>
              </c:extLst>
            </c:dLbl>
            <c:dLbl>
              <c:idx val="134"/>
              <c:layout>
                <c:manualLayout>
                  <c:x val="7.2306579898770125E-3"/>
                  <c:y val="-9.6985030571368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09-4489-9555-FAF7215D06F6}"/>
                </c:ext>
              </c:extLst>
            </c:dLbl>
            <c:dLbl>
              <c:idx val="165"/>
              <c:layout>
                <c:manualLayout>
                  <c:x val="0"/>
                  <c:y val="-7.5901328273244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09-4489-9555-FAF7215D06F6}"/>
                </c:ext>
              </c:extLst>
            </c:dLbl>
            <c:dLbl>
              <c:idx val="195"/>
              <c:layout>
                <c:manualLayout>
                  <c:x val="1.0845986984815552E-2"/>
                  <c:y val="-5.9034366434745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C3-4BEF-AF27-4A62EBB87438}"/>
                </c:ext>
              </c:extLst>
            </c:dLbl>
            <c:dLbl>
              <c:idx val="226"/>
              <c:layout>
                <c:manualLayout>
                  <c:x val="-1.8076644974692696E-3"/>
                  <c:y val="-4.6384145055871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C3-4BEF-AF27-4A62EBB87438}"/>
                </c:ext>
              </c:extLst>
            </c:dLbl>
            <c:dLbl>
              <c:idx val="257"/>
              <c:layout>
                <c:manualLayout>
                  <c:x val="-9.0383224873464806E-3"/>
                  <c:y val="-6.3251106894370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C3-4BEF-AF27-4A62EBB87438}"/>
                </c:ext>
              </c:extLst>
            </c:dLbl>
            <c:dLbl>
              <c:idx val="287"/>
              <c:layout>
                <c:manualLayout>
                  <c:x val="-1.0845986984815618E-2"/>
                  <c:y val="-7.168458781362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C3-4BEF-AF27-4A62EBB87438}"/>
                </c:ext>
              </c:extLst>
            </c:dLbl>
            <c:dLbl>
              <c:idx val="318"/>
              <c:layout>
                <c:manualLayout>
                  <c:x val="1.8076644974692696E-3"/>
                  <c:y val="-1.686696183849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C3-4BEF-AF27-4A62EBB87438}"/>
                </c:ext>
              </c:extLst>
            </c:dLbl>
            <c:dLbl>
              <c:idx val="348"/>
              <c:layout>
                <c:manualLayout>
                  <c:x val="0"/>
                  <c:y val="-2.1083702298123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C3-4BEF-AF27-4A62EBB8743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4'!$G$8:$G$372</c:f>
              <c:numCache>
                <c:formatCode>General</c:formatCode>
                <c:ptCount val="365"/>
                <c:pt idx="14" formatCode="0\ \ \ \ _)">
                  <c:v>120.59631724353227</c:v>
                </c:pt>
                <c:pt idx="45" formatCode="0\ \ \ \ _)">
                  <c:v>120.04142913099631</c:v>
                </c:pt>
                <c:pt idx="73" formatCode="0\ \ \ \ _)">
                  <c:v>132.90693384979679</c:v>
                </c:pt>
                <c:pt idx="104" formatCode="0\ \ \ \ _)">
                  <c:v>128.77123560535</c:v>
                </c:pt>
                <c:pt idx="134" formatCode="0\ \ \ \ _)">
                  <c:v>105.65373260469035</c:v>
                </c:pt>
                <c:pt idx="165" formatCode="0\ \ \ \ _)">
                  <c:v>65.277965296213353</c:v>
                </c:pt>
                <c:pt idx="195" formatCode="0\ \ \ \ _)">
                  <c:v>28.803266986435492</c:v>
                </c:pt>
                <c:pt idx="226" formatCode="0\ \ \ \ _)">
                  <c:v>17.69576376333022</c:v>
                </c:pt>
                <c:pt idx="257" formatCode="0\ \ \ \ _)">
                  <c:v>22.281040209732421</c:v>
                </c:pt>
                <c:pt idx="287" formatCode="0\ \ \ \ _)">
                  <c:v>44.550149357058011</c:v>
                </c:pt>
                <c:pt idx="318" formatCode="0\ \ \ \ _)">
                  <c:v>83.137557492553753</c:v>
                </c:pt>
                <c:pt idx="348" formatCode="0\ \ \ \ _)">
                  <c:v>104.08859355090497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C3-4BEF-AF27-4A62EBB87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744672"/>
        <c:axId val="337745064"/>
      </c:areaChart>
      <c:catAx>
        <c:axId val="3377438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one"/>
        <c:spPr>
          <a:ln w="3175">
            <a:solidFill>
              <a:srgbClr val="A6A6A6"/>
            </a:solidFill>
            <a:prstDash val="solid"/>
          </a:ln>
        </c:spPr>
        <c:crossAx val="337744280"/>
        <c:crosses val="autoZero"/>
        <c:auto val="0"/>
        <c:lblAlgn val="ctr"/>
        <c:lblOffset val="100"/>
        <c:tickMarkSkip val="1"/>
        <c:noMultiLvlLbl val="0"/>
      </c:catAx>
      <c:valAx>
        <c:axId val="337744280"/>
        <c:scaling>
          <c:orientation val="minMax"/>
          <c:max val="50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A6A6A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743888"/>
        <c:crosses val="autoZero"/>
        <c:crossBetween val="midCat"/>
        <c:majorUnit val="100"/>
        <c:minorUnit val="50"/>
      </c:valAx>
      <c:catAx>
        <c:axId val="337744672"/>
        <c:scaling>
          <c:orientation val="minMax"/>
        </c:scaling>
        <c:delete val="1"/>
        <c:axPos val="b"/>
        <c:majorTickMark val="out"/>
        <c:minorTickMark val="none"/>
        <c:tickLblPos val="nextTo"/>
        <c:crossAx val="337745064"/>
        <c:crosses val="autoZero"/>
        <c:auto val="0"/>
        <c:lblAlgn val="ctr"/>
        <c:lblOffset val="100"/>
        <c:noMultiLvlLbl val="0"/>
      </c:catAx>
      <c:valAx>
        <c:axId val="337745064"/>
        <c:scaling>
          <c:orientation val="minMax"/>
        </c:scaling>
        <c:delete val="1"/>
        <c:axPos val="l"/>
        <c:numFmt formatCode="0\ \ \ \ _)" sourceLinked="1"/>
        <c:majorTickMark val="out"/>
        <c:minorTickMark val="none"/>
        <c:tickLblPos val="nextTo"/>
        <c:crossAx val="337744672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-4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73469387755103"/>
          <c:y val="0.18462652564469048"/>
          <c:w val="0.68571428571428572"/>
          <c:h val="0.64087696958672247"/>
        </c:manualLayout>
      </c:layout>
      <c:areaChart>
        <c:grouping val="standard"/>
        <c:varyColors val="0"/>
        <c:ser>
          <c:idx val="7"/>
          <c:order val="0"/>
          <c:spPr>
            <a:solidFill>
              <a:srgbClr val="C0C0FF"/>
            </a:solidFill>
            <a:ln w="25400">
              <a:noFill/>
            </a:ln>
          </c:spPr>
          <c:cat>
            <c:strRef>
              <c:f>'Data 4'!$C$378:$C$438</c:f>
              <c:strCache>
                <c:ptCount val="61"/>
                <c:pt idx="0">
                  <c:v>2013 Diciembre</c:v>
                </c:pt>
                <c:pt idx="1">
                  <c:v>2015 Enero</c:v>
                </c:pt>
                <c:pt idx="2">
                  <c:v>2015 Febrero</c:v>
                </c:pt>
                <c:pt idx="3">
                  <c:v>2015 Marzo</c:v>
                </c:pt>
                <c:pt idx="4">
                  <c:v>2015 Abril</c:v>
                </c:pt>
                <c:pt idx="5">
                  <c:v>2015 Mayo</c:v>
                </c:pt>
                <c:pt idx="6">
                  <c:v>2015 Junio</c:v>
                </c:pt>
                <c:pt idx="7">
                  <c:v>2015 Julio</c:v>
                </c:pt>
                <c:pt idx="8">
                  <c:v>2015 Agosto</c:v>
                </c:pt>
                <c:pt idx="9">
                  <c:v>2015 Septiembre</c:v>
                </c:pt>
                <c:pt idx="10">
                  <c:v>2015 Octubre</c:v>
                </c:pt>
                <c:pt idx="11">
                  <c:v>2015 Noviembre</c:v>
                </c:pt>
                <c:pt idx="12">
                  <c:v>2015 Diciembre</c:v>
                </c:pt>
                <c:pt idx="13">
                  <c:v>2016 Enero</c:v>
                </c:pt>
                <c:pt idx="14">
                  <c:v>2016 Febrero</c:v>
                </c:pt>
                <c:pt idx="15">
                  <c:v>2016 Marzo</c:v>
                </c:pt>
                <c:pt idx="16">
                  <c:v>2016 Abril</c:v>
                </c:pt>
                <c:pt idx="17">
                  <c:v>2016 Mayo</c:v>
                </c:pt>
                <c:pt idx="18">
                  <c:v>2016 Junio</c:v>
                </c:pt>
                <c:pt idx="19">
                  <c:v>2016 Julio</c:v>
                </c:pt>
                <c:pt idx="20">
                  <c:v>2016 Agosto</c:v>
                </c:pt>
                <c:pt idx="21">
                  <c:v>2016 Septiembre</c:v>
                </c:pt>
                <c:pt idx="22">
                  <c:v>2016 Octubre</c:v>
                </c:pt>
                <c:pt idx="23">
                  <c:v>2016 Noviembre</c:v>
                </c:pt>
                <c:pt idx="24">
                  <c:v>2016 Diciembre</c:v>
                </c:pt>
                <c:pt idx="25">
                  <c:v>2017 Enero</c:v>
                </c:pt>
                <c:pt idx="26">
                  <c:v>2017 Febrero</c:v>
                </c:pt>
                <c:pt idx="27">
                  <c:v>2017 Marzo</c:v>
                </c:pt>
                <c:pt idx="28">
                  <c:v>2017 Abril</c:v>
                </c:pt>
                <c:pt idx="29">
                  <c:v>2017 Mayo</c:v>
                </c:pt>
                <c:pt idx="30">
                  <c:v>2017 Junio</c:v>
                </c:pt>
                <c:pt idx="31">
                  <c:v>2017 Julio</c:v>
                </c:pt>
                <c:pt idx="32">
                  <c:v>2017 Agosto</c:v>
                </c:pt>
                <c:pt idx="33">
                  <c:v>2017 Septiembre</c:v>
                </c:pt>
                <c:pt idx="34">
                  <c:v>2017 Octubre</c:v>
                </c:pt>
                <c:pt idx="35">
                  <c:v>2017 Noviembre</c:v>
                </c:pt>
                <c:pt idx="36">
                  <c:v>2017 Diciembre</c:v>
                </c:pt>
                <c:pt idx="37">
                  <c:v>2018 Enero</c:v>
                </c:pt>
                <c:pt idx="38">
                  <c:v>2018 Febrero</c:v>
                </c:pt>
                <c:pt idx="39">
                  <c:v>2018 Marzo</c:v>
                </c:pt>
                <c:pt idx="40">
                  <c:v>2018 Abril</c:v>
                </c:pt>
                <c:pt idx="41">
                  <c:v>2018 Mayo</c:v>
                </c:pt>
                <c:pt idx="42">
                  <c:v>2018 Junio</c:v>
                </c:pt>
                <c:pt idx="43">
                  <c:v>2018 Julio</c:v>
                </c:pt>
                <c:pt idx="44">
                  <c:v>2018 Agosto</c:v>
                </c:pt>
                <c:pt idx="45">
                  <c:v>2018 Septiembre</c:v>
                </c:pt>
                <c:pt idx="46">
                  <c:v>2018 Octubre</c:v>
                </c:pt>
                <c:pt idx="47">
                  <c:v>2018 Noviembre</c:v>
                </c:pt>
                <c:pt idx="48">
                  <c:v>2018 Diciembre</c:v>
                </c:pt>
                <c:pt idx="49">
                  <c:v>2019 Enero</c:v>
                </c:pt>
                <c:pt idx="50">
                  <c:v>2019 Febrero</c:v>
                </c:pt>
                <c:pt idx="51">
                  <c:v>2019 Marzo</c:v>
                </c:pt>
                <c:pt idx="52">
                  <c:v>2019 Abril</c:v>
                </c:pt>
                <c:pt idx="53">
                  <c:v>2019 Mayo</c:v>
                </c:pt>
                <c:pt idx="54">
                  <c:v>2019 Junio</c:v>
                </c:pt>
                <c:pt idx="55">
                  <c:v>2019 Julio</c:v>
                </c:pt>
                <c:pt idx="56">
                  <c:v>2019 Agosto</c:v>
                </c:pt>
                <c:pt idx="57">
                  <c:v>2019 Septiembre</c:v>
                </c:pt>
                <c:pt idx="58">
                  <c:v>2019 Octubre</c:v>
                </c:pt>
                <c:pt idx="59">
                  <c:v>2019 Noviembre</c:v>
                </c:pt>
                <c:pt idx="60">
                  <c:v>2019 Diciembre</c:v>
                </c:pt>
              </c:strCache>
            </c:strRef>
          </c:cat>
          <c:val>
            <c:numRef>
              <c:f>'Data 4'!$F$378:$F$438</c:f>
              <c:numCache>
                <c:formatCode>#,##0\ _)</c:formatCode>
                <c:ptCount val="61"/>
                <c:pt idx="0">
                  <c:v>12834.4</c:v>
                </c:pt>
                <c:pt idx="1">
                  <c:v>13349.6</c:v>
                </c:pt>
                <c:pt idx="2">
                  <c:v>13349.6</c:v>
                </c:pt>
                <c:pt idx="3">
                  <c:v>13912.1</c:v>
                </c:pt>
                <c:pt idx="4">
                  <c:v>14074.2</c:v>
                </c:pt>
                <c:pt idx="5">
                  <c:v>14187.1</c:v>
                </c:pt>
                <c:pt idx="6">
                  <c:v>13746.6</c:v>
                </c:pt>
                <c:pt idx="7">
                  <c:v>12252.4</c:v>
                </c:pt>
                <c:pt idx="8">
                  <c:v>10937.6</c:v>
                </c:pt>
                <c:pt idx="9">
                  <c:v>10034.299999999999</c:v>
                </c:pt>
                <c:pt idx="10">
                  <c:v>9635.2000000000007</c:v>
                </c:pt>
                <c:pt idx="11">
                  <c:v>10899.4</c:v>
                </c:pt>
                <c:pt idx="12">
                  <c:v>13185.4</c:v>
                </c:pt>
                <c:pt idx="13">
                  <c:v>13001.9</c:v>
                </c:pt>
                <c:pt idx="14">
                  <c:v>13315.6</c:v>
                </c:pt>
                <c:pt idx="15">
                  <c:v>13856.7</c:v>
                </c:pt>
                <c:pt idx="16">
                  <c:v>14018.9</c:v>
                </c:pt>
                <c:pt idx="17">
                  <c:v>14159.3</c:v>
                </c:pt>
                <c:pt idx="18">
                  <c:v>13746.6</c:v>
                </c:pt>
                <c:pt idx="19">
                  <c:v>12254.4</c:v>
                </c:pt>
                <c:pt idx="20">
                  <c:v>10936.9</c:v>
                </c:pt>
                <c:pt idx="21">
                  <c:v>10062.1</c:v>
                </c:pt>
                <c:pt idx="22">
                  <c:v>9669.2000000000007</c:v>
                </c:pt>
                <c:pt idx="23">
                  <c:v>11022.8</c:v>
                </c:pt>
                <c:pt idx="24">
                  <c:v>13351.2</c:v>
                </c:pt>
                <c:pt idx="25">
                  <c:v>13008.6</c:v>
                </c:pt>
                <c:pt idx="26">
                  <c:v>13281.7</c:v>
                </c:pt>
                <c:pt idx="27">
                  <c:v>13801.4</c:v>
                </c:pt>
                <c:pt idx="28">
                  <c:v>13963.7</c:v>
                </c:pt>
                <c:pt idx="29">
                  <c:v>14131.5</c:v>
                </c:pt>
                <c:pt idx="30">
                  <c:v>13746.7</c:v>
                </c:pt>
                <c:pt idx="31">
                  <c:v>12256.4</c:v>
                </c:pt>
                <c:pt idx="32">
                  <c:v>10936.1</c:v>
                </c:pt>
                <c:pt idx="33">
                  <c:v>10089.799999999999</c:v>
                </c:pt>
                <c:pt idx="34">
                  <c:v>9703.2000000000007</c:v>
                </c:pt>
                <c:pt idx="35">
                  <c:v>11121.6</c:v>
                </c:pt>
                <c:pt idx="36">
                  <c:v>13517</c:v>
                </c:pt>
                <c:pt idx="37">
                  <c:v>13015.3</c:v>
                </c:pt>
                <c:pt idx="38">
                  <c:v>13247.7</c:v>
                </c:pt>
                <c:pt idx="39">
                  <c:v>13746</c:v>
                </c:pt>
                <c:pt idx="40">
                  <c:v>13908.5</c:v>
                </c:pt>
                <c:pt idx="41">
                  <c:v>14103.7</c:v>
                </c:pt>
                <c:pt idx="42">
                  <c:v>13746.7</c:v>
                </c:pt>
                <c:pt idx="43">
                  <c:v>12258.4</c:v>
                </c:pt>
                <c:pt idx="44">
                  <c:v>10935.4</c:v>
                </c:pt>
                <c:pt idx="45">
                  <c:v>10117.5</c:v>
                </c:pt>
                <c:pt idx="46">
                  <c:v>9737.2999999999993</c:v>
                </c:pt>
                <c:pt idx="47">
                  <c:v>11147</c:v>
                </c:pt>
                <c:pt idx="48">
                  <c:v>13456.1</c:v>
                </c:pt>
                <c:pt idx="49">
                  <c:v>13020.290870750003</c:v>
                </c:pt>
                <c:pt idx="50">
                  <c:v>13213.723010049996</c:v>
                </c:pt>
                <c:pt idx="51">
                  <c:v>13690.625142599998</c:v>
                </c:pt>
                <c:pt idx="52">
                  <c:v>13853.30312085</c:v>
                </c:pt>
                <c:pt idx="53">
                  <c:v>14075.916087449999</c:v>
                </c:pt>
                <c:pt idx="54">
                  <c:v>13746.724281450002</c:v>
                </c:pt>
                <c:pt idx="55">
                  <c:v>12260.387398049996</c:v>
                </c:pt>
                <c:pt idx="56">
                  <c:v>10934.703078450004</c:v>
                </c:pt>
                <c:pt idx="57">
                  <c:v>10145.245921199999</c:v>
                </c:pt>
                <c:pt idx="58">
                  <c:v>9771.2920444499996</c:v>
                </c:pt>
                <c:pt idx="59">
                  <c:v>11172.260412899997</c:v>
                </c:pt>
                <c:pt idx="60">
                  <c:v>13395.083468899993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4-44BB-B491-3BE94324A998}"/>
            </c:ext>
          </c:extLst>
        </c:ser>
        <c:ser>
          <c:idx val="8"/>
          <c:order val="1"/>
          <c:spPr>
            <a:solidFill>
              <a:srgbClr val="F7D2C6"/>
            </a:solidFill>
            <a:ln w="25400">
              <a:noFill/>
            </a:ln>
          </c:spPr>
          <c:cat>
            <c:strRef>
              <c:f>'Data 4'!$C$378:$C$438</c:f>
              <c:strCache>
                <c:ptCount val="61"/>
                <c:pt idx="0">
                  <c:v>2013 Diciembre</c:v>
                </c:pt>
                <c:pt idx="1">
                  <c:v>2015 Enero</c:v>
                </c:pt>
                <c:pt idx="2">
                  <c:v>2015 Febrero</c:v>
                </c:pt>
                <c:pt idx="3">
                  <c:v>2015 Marzo</c:v>
                </c:pt>
                <c:pt idx="4">
                  <c:v>2015 Abril</c:v>
                </c:pt>
                <c:pt idx="5">
                  <c:v>2015 Mayo</c:v>
                </c:pt>
                <c:pt idx="6">
                  <c:v>2015 Junio</c:v>
                </c:pt>
                <c:pt idx="7">
                  <c:v>2015 Julio</c:v>
                </c:pt>
                <c:pt idx="8">
                  <c:v>2015 Agosto</c:v>
                </c:pt>
                <c:pt idx="9">
                  <c:v>2015 Septiembre</c:v>
                </c:pt>
                <c:pt idx="10">
                  <c:v>2015 Octubre</c:v>
                </c:pt>
                <c:pt idx="11">
                  <c:v>2015 Noviembre</c:v>
                </c:pt>
                <c:pt idx="12">
                  <c:v>2015 Diciembre</c:v>
                </c:pt>
                <c:pt idx="13">
                  <c:v>2016 Enero</c:v>
                </c:pt>
                <c:pt idx="14">
                  <c:v>2016 Febrero</c:v>
                </c:pt>
                <c:pt idx="15">
                  <c:v>2016 Marzo</c:v>
                </c:pt>
                <c:pt idx="16">
                  <c:v>2016 Abril</c:v>
                </c:pt>
                <c:pt idx="17">
                  <c:v>2016 Mayo</c:v>
                </c:pt>
                <c:pt idx="18">
                  <c:v>2016 Junio</c:v>
                </c:pt>
                <c:pt idx="19">
                  <c:v>2016 Julio</c:v>
                </c:pt>
                <c:pt idx="20">
                  <c:v>2016 Agosto</c:v>
                </c:pt>
                <c:pt idx="21">
                  <c:v>2016 Septiembre</c:v>
                </c:pt>
                <c:pt idx="22">
                  <c:v>2016 Octubre</c:v>
                </c:pt>
                <c:pt idx="23">
                  <c:v>2016 Noviembre</c:v>
                </c:pt>
                <c:pt idx="24">
                  <c:v>2016 Diciembre</c:v>
                </c:pt>
                <c:pt idx="25">
                  <c:v>2017 Enero</c:v>
                </c:pt>
                <c:pt idx="26">
                  <c:v>2017 Febrero</c:v>
                </c:pt>
                <c:pt idx="27">
                  <c:v>2017 Marzo</c:v>
                </c:pt>
                <c:pt idx="28">
                  <c:v>2017 Abril</c:v>
                </c:pt>
                <c:pt idx="29">
                  <c:v>2017 Mayo</c:v>
                </c:pt>
                <c:pt idx="30">
                  <c:v>2017 Junio</c:v>
                </c:pt>
                <c:pt idx="31">
                  <c:v>2017 Julio</c:v>
                </c:pt>
                <c:pt idx="32">
                  <c:v>2017 Agosto</c:v>
                </c:pt>
                <c:pt idx="33">
                  <c:v>2017 Septiembre</c:v>
                </c:pt>
                <c:pt idx="34">
                  <c:v>2017 Octubre</c:v>
                </c:pt>
                <c:pt idx="35">
                  <c:v>2017 Noviembre</c:v>
                </c:pt>
                <c:pt idx="36">
                  <c:v>2017 Diciembre</c:v>
                </c:pt>
                <c:pt idx="37">
                  <c:v>2018 Enero</c:v>
                </c:pt>
                <c:pt idx="38">
                  <c:v>2018 Febrero</c:v>
                </c:pt>
                <c:pt idx="39">
                  <c:v>2018 Marzo</c:v>
                </c:pt>
                <c:pt idx="40">
                  <c:v>2018 Abril</c:v>
                </c:pt>
                <c:pt idx="41">
                  <c:v>2018 Mayo</c:v>
                </c:pt>
                <c:pt idx="42">
                  <c:v>2018 Junio</c:v>
                </c:pt>
                <c:pt idx="43">
                  <c:v>2018 Julio</c:v>
                </c:pt>
                <c:pt idx="44">
                  <c:v>2018 Agosto</c:v>
                </c:pt>
                <c:pt idx="45">
                  <c:v>2018 Septiembre</c:v>
                </c:pt>
                <c:pt idx="46">
                  <c:v>2018 Octubre</c:v>
                </c:pt>
                <c:pt idx="47">
                  <c:v>2018 Noviembre</c:v>
                </c:pt>
                <c:pt idx="48">
                  <c:v>2018 Diciembre</c:v>
                </c:pt>
                <c:pt idx="49">
                  <c:v>2019 Enero</c:v>
                </c:pt>
                <c:pt idx="50">
                  <c:v>2019 Febrero</c:v>
                </c:pt>
                <c:pt idx="51">
                  <c:v>2019 Marzo</c:v>
                </c:pt>
                <c:pt idx="52">
                  <c:v>2019 Abril</c:v>
                </c:pt>
                <c:pt idx="53">
                  <c:v>2019 Mayo</c:v>
                </c:pt>
                <c:pt idx="54">
                  <c:v>2019 Junio</c:v>
                </c:pt>
                <c:pt idx="55">
                  <c:v>2019 Julio</c:v>
                </c:pt>
                <c:pt idx="56">
                  <c:v>2019 Agosto</c:v>
                </c:pt>
                <c:pt idx="57">
                  <c:v>2019 Septiembre</c:v>
                </c:pt>
                <c:pt idx="58">
                  <c:v>2019 Octubre</c:v>
                </c:pt>
                <c:pt idx="59">
                  <c:v>2019 Noviembre</c:v>
                </c:pt>
                <c:pt idx="60">
                  <c:v>2019 Diciembre</c:v>
                </c:pt>
              </c:strCache>
            </c:strRef>
          </c:cat>
          <c:val>
            <c:numRef>
              <c:f>'Data 4'!$G$378:$G$438</c:f>
              <c:numCache>
                <c:formatCode>#,##0\ _)</c:formatCode>
                <c:ptCount val="61"/>
                <c:pt idx="0">
                  <c:v>5199.5</c:v>
                </c:pt>
                <c:pt idx="1">
                  <c:v>5301</c:v>
                </c:pt>
                <c:pt idx="2">
                  <c:v>5388.4</c:v>
                </c:pt>
                <c:pt idx="3">
                  <c:v>5503.9</c:v>
                </c:pt>
                <c:pt idx="4">
                  <c:v>6818.6</c:v>
                </c:pt>
                <c:pt idx="5">
                  <c:v>6734.3</c:v>
                </c:pt>
                <c:pt idx="6">
                  <c:v>6287.9</c:v>
                </c:pt>
                <c:pt idx="7">
                  <c:v>5431.9</c:v>
                </c:pt>
                <c:pt idx="8">
                  <c:v>4750.7</c:v>
                </c:pt>
                <c:pt idx="9">
                  <c:v>4535.6000000000004</c:v>
                </c:pt>
                <c:pt idx="10">
                  <c:v>4230.8</c:v>
                </c:pt>
                <c:pt idx="11">
                  <c:v>4607.3</c:v>
                </c:pt>
                <c:pt idx="12">
                  <c:v>5271.4</c:v>
                </c:pt>
                <c:pt idx="13">
                  <c:v>5366.1</c:v>
                </c:pt>
                <c:pt idx="14">
                  <c:v>5433.6</c:v>
                </c:pt>
                <c:pt idx="15">
                  <c:v>5567.8</c:v>
                </c:pt>
                <c:pt idx="16">
                  <c:v>6896.6</c:v>
                </c:pt>
                <c:pt idx="17">
                  <c:v>6811.6</c:v>
                </c:pt>
                <c:pt idx="18">
                  <c:v>6354.8</c:v>
                </c:pt>
                <c:pt idx="19">
                  <c:v>5493.3</c:v>
                </c:pt>
                <c:pt idx="20">
                  <c:v>4803.8</c:v>
                </c:pt>
                <c:pt idx="21">
                  <c:v>4577.6000000000004</c:v>
                </c:pt>
                <c:pt idx="22">
                  <c:v>4301.2</c:v>
                </c:pt>
                <c:pt idx="23">
                  <c:v>4697.8</c:v>
                </c:pt>
                <c:pt idx="24">
                  <c:v>5303.9</c:v>
                </c:pt>
                <c:pt idx="25">
                  <c:v>5403.4</c:v>
                </c:pt>
                <c:pt idx="26">
                  <c:v>5478.9</c:v>
                </c:pt>
                <c:pt idx="27">
                  <c:v>5631.6</c:v>
                </c:pt>
                <c:pt idx="28">
                  <c:v>6949.4</c:v>
                </c:pt>
                <c:pt idx="29">
                  <c:v>6888.8</c:v>
                </c:pt>
                <c:pt idx="30">
                  <c:v>6417.2</c:v>
                </c:pt>
                <c:pt idx="31">
                  <c:v>5554.7</c:v>
                </c:pt>
                <c:pt idx="32">
                  <c:v>4856.8999999999996</c:v>
                </c:pt>
                <c:pt idx="33">
                  <c:v>4619.6000000000004</c:v>
                </c:pt>
                <c:pt idx="34">
                  <c:v>4371.6000000000004</c:v>
                </c:pt>
                <c:pt idx="35">
                  <c:v>4788.3</c:v>
                </c:pt>
                <c:pt idx="36">
                  <c:v>5336.3</c:v>
                </c:pt>
                <c:pt idx="37">
                  <c:v>5440.7</c:v>
                </c:pt>
                <c:pt idx="38">
                  <c:v>5524.0950000000003</c:v>
                </c:pt>
                <c:pt idx="39">
                  <c:v>5695.4</c:v>
                </c:pt>
                <c:pt idx="40">
                  <c:v>7002.3</c:v>
                </c:pt>
                <c:pt idx="41">
                  <c:v>6966.1</c:v>
                </c:pt>
                <c:pt idx="42">
                  <c:v>6477.8</c:v>
                </c:pt>
                <c:pt idx="43">
                  <c:v>5616.1</c:v>
                </c:pt>
                <c:pt idx="44">
                  <c:v>4910</c:v>
                </c:pt>
                <c:pt idx="45">
                  <c:v>4649.6000000000004</c:v>
                </c:pt>
                <c:pt idx="46">
                  <c:v>4395.5</c:v>
                </c:pt>
                <c:pt idx="47">
                  <c:v>4794.3</c:v>
                </c:pt>
                <c:pt idx="48">
                  <c:v>5331.33</c:v>
                </c:pt>
                <c:pt idx="49">
                  <c:v>5449.8113076999989</c:v>
                </c:pt>
                <c:pt idx="50">
                  <c:v>5542.2838559499978</c:v>
                </c:pt>
                <c:pt idx="51">
                  <c:v>5759.1679040999989</c:v>
                </c:pt>
                <c:pt idx="52">
                  <c:v>7055.2102049999985</c:v>
                </c:pt>
                <c:pt idx="53">
                  <c:v>7043.3783189999976</c:v>
                </c:pt>
                <c:pt idx="54">
                  <c:v>6538.4545967989416</c:v>
                </c:pt>
                <c:pt idx="55">
                  <c:v>5677.4335971347564</c:v>
                </c:pt>
                <c:pt idx="56">
                  <c:v>4963.102723832124</c:v>
                </c:pt>
                <c:pt idx="57">
                  <c:v>4679.6100847773832</c:v>
                </c:pt>
                <c:pt idx="58">
                  <c:v>4419.3227575624023</c:v>
                </c:pt>
                <c:pt idx="59">
                  <c:v>4800.2412517000002</c:v>
                </c:pt>
                <c:pt idx="60">
                  <c:v>5326.3089624999975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4-44BB-B491-3BE94324A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298576"/>
        <c:axId val="338298968"/>
      </c:areaChart>
      <c:lineChart>
        <c:grouping val="standard"/>
        <c:varyColors val="0"/>
        <c:ser>
          <c:idx val="0"/>
          <c:order val="2"/>
          <c:tx>
            <c:v>Media estadística</c:v>
          </c:tx>
          <c:spPr>
            <a:ln w="25400">
              <a:solidFill>
                <a:srgbClr val="B38FEE"/>
              </a:solidFill>
              <a:prstDash val="solid"/>
            </a:ln>
          </c:spPr>
          <c:marker>
            <c:symbol val="none"/>
          </c:marker>
          <c:cat>
            <c:strRef>
              <c:f>'Data 4'!$C$378:$C$438</c:f>
              <c:strCache>
                <c:ptCount val="61"/>
                <c:pt idx="0">
                  <c:v>2013 Diciembre</c:v>
                </c:pt>
                <c:pt idx="1">
                  <c:v>2015 Enero</c:v>
                </c:pt>
                <c:pt idx="2">
                  <c:v>2015 Febrero</c:v>
                </c:pt>
                <c:pt idx="3">
                  <c:v>2015 Marzo</c:v>
                </c:pt>
                <c:pt idx="4">
                  <c:v>2015 Abril</c:v>
                </c:pt>
                <c:pt idx="5">
                  <c:v>2015 Mayo</c:v>
                </c:pt>
                <c:pt idx="6">
                  <c:v>2015 Junio</c:v>
                </c:pt>
                <c:pt idx="7">
                  <c:v>2015 Julio</c:v>
                </c:pt>
                <c:pt idx="8">
                  <c:v>2015 Agosto</c:v>
                </c:pt>
                <c:pt idx="9">
                  <c:v>2015 Septiembre</c:v>
                </c:pt>
                <c:pt idx="10">
                  <c:v>2015 Octubre</c:v>
                </c:pt>
                <c:pt idx="11">
                  <c:v>2015 Noviembre</c:v>
                </c:pt>
                <c:pt idx="12">
                  <c:v>2015 Diciembre</c:v>
                </c:pt>
                <c:pt idx="13">
                  <c:v>2016 Enero</c:v>
                </c:pt>
                <c:pt idx="14">
                  <c:v>2016 Febrero</c:v>
                </c:pt>
                <c:pt idx="15">
                  <c:v>2016 Marzo</c:v>
                </c:pt>
                <c:pt idx="16">
                  <c:v>2016 Abril</c:v>
                </c:pt>
                <c:pt idx="17">
                  <c:v>2016 Mayo</c:v>
                </c:pt>
                <c:pt idx="18">
                  <c:v>2016 Junio</c:v>
                </c:pt>
                <c:pt idx="19">
                  <c:v>2016 Julio</c:v>
                </c:pt>
                <c:pt idx="20">
                  <c:v>2016 Agosto</c:v>
                </c:pt>
                <c:pt idx="21">
                  <c:v>2016 Septiembre</c:v>
                </c:pt>
                <c:pt idx="22">
                  <c:v>2016 Octubre</c:v>
                </c:pt>
                <c:pt idx="23">
                  <c:v>2016 Noviembre</c:v>
                </c:pt>
                <c:pt idx="24">
                  <c:v>2016 Diciembre</c:v>
                </c:pt>
                <c:pt idx="25">
                  <c:v>2017 Enero</c:v>
                </c:pt>
                <c:pt idx="26">
                  <c:v>2017 Febrero</c:v>
                </c:pt>
                <c:pt idx="27">
                  <c:v>2017 Marzo</c:v>
                </c:pt>
                <c:pt idx="28">
                  <c:v>2017 Abril</c:v>
                </c:pt>
                <c:pt idx="29">
                  <c:v>2017 Mayo</c:v>
                </c:pt>
                <c:pt idx="30">
                  <c:v>2017 Junio</c:v>
                </c:pt>
                <c:pt idx="31">
                  <c:v>2017 Julio</c:v>
                </c:pt>
                <c:pt idx="32">
                  <c:v>2017 Agosto</c:v>
                </c:pt>
                <c:pt idx="33">
                  <c:v>2017 Septiembre</c:v>
                </c:pt>
                <c:pt idx="34">
                  <c:v>2017 Octubre</c:v>
                </c:pt>
                <c:pt idx="35">
                  <c:v>2017 Noviembre</c:v>
                </c:pt>
                <c:pt idx="36">
                  <c:v>2017 Diciembre</c:v>
                </c:pt>
                <c:pt idx="37">
                  <c:v>2018 Enero</c:v>
                </c:pt>
                <c:pt idx="38">
                  <c:v>2018 Febrero</c:v>
                </c:pt>
                <c:pt idx="39">
                  <c:v>2018 Marzo</c:v>
                </c:pt>
                <c:pt idx="40">
                  <c:v>2018 Abril</c:v>
                </c:pt>
                <c:pt idx="41">
                  <c:v>2018 Mayo</c:v>
                </c:pt>
                <c:pt idx="42">
                  <c:v>2018 Junio</c:v>
                </c:pt>
                <c:pt idx="43">
                  <c:v>2018 Julio</c:v>
                </c:pt>
                <c:pt idx="44">
                  <c:v>2018 Agosto</c:v>
                </c:pt>
                <c:pt idx="45">
                  <c:v>2018 Septiembre</c:v>
                </c:pt>
                <c:pt idx="46">
                  <c:v>2018 Octubre</c:v>
                </c:pt>
                <c:pt idx="47">
                  <c:v>2018 Noviembre</c:v>
                </c:pt>
                <c:pt idx="48">
                  <c:v>2018 Diciembre</c:v>
                </c:pt>
                <c:pt idx="49">
                  <c:v>2019 Enero</c:v>
                </c:pt>
                <c:pt idx="50">
                  <c:v>2019 Febrero</c:v>
                </c:pt>
                <c:pt idx="51">
                  <c:v>2019 Marzo</c:v>
                </c:pt>
                <c:pt idx="52">
                  <c:v>2019 Abril</c:v>
                </c:pt>
                <c:pt idx="53">
                  <c:v>2019 Mayo</c:v>
                </c:pt>
                <c:pt idx="54">
                  <c:v>2019 Junio</c:v>
                </c:pt>
                <c:pt idx="55">
                  <c:v>2019 Julio</c:v>
                </c:pt>
                <c:pt idx="56">
                  <c:v>2019 Agosto</c:v>
                </c:pt>
                <c:pt idx="57">
                  <c:v>2019 Septiembre</c:v>
                </c:pt>
                <c:pt idx="58">
                  <c:v>2019 Octubre</c:v>
                </c:pt>
                <c:pt idx="59">
                  <c:v>2019 Noviembre</c:v>
                </c:pt>
                <c:pt idx="60">
                  <c:v>2019 Diciembre</c:v>
                </c:pt>
              </c:strCache>
            </c:strRef>
          </c:cat>
          <c:val>
            <c:numRef>
              <c:f>'Data 4'!$H$378:$H$438</c:f>
              <c:numCache>
                <c:formatCode>#,##0\ _)</c:formatCode>
                <c:ptCount val="61"/>
                <c:pt idx="0">
                  <c:v>8668.2999999999993</c:v>
                </c:pt>
                <c:pt idx="1">
                  <c:v>9775.2999999999993</c:v>
                </c:pt>
                <c:pt idx="2">
                  <c:v>10122.1</c:v>
                </c:pt>
                <c:pt idx="3">
                  <c:v>10525.9</c:v>
                </c:pt>
                <c:pt idx="4">
                  <c:v>10985.5</c:v>
                </c:pt>
                <c:pt idx="5">
                  <c:v>11208.4</c:v>
                </c:pt>
                <c:pt idx="6">
                  <c:v>10708.8</c:v>
                </c:pt>
                <c:pt idx="7">
                  <c:v>9643.2999999999993</c:v>
                </c:pt>
                <c:pt idx="8">
                  <c:v>8625.7000000000007</c:v>
                </c:pt>
                <c:pt idx="9">
                  <c:v>7930.4</c:v>
                </c:pt>
                <c:pt idx="10">
                  <c:v>7810.6</c:v>
                </c:pt>
                <c:pt idx="11">
                  <c:v>8257</c:v>
                </c:pt>
                <c:pt idx="12">
                  <c:v>9056</c:v>
                </c:pt>
                <c:pt idx="13">
                  <c:v>10017.4</c:v>
                </c:pt>
                <c:pt idx="14">
                  <c:v>10361.5</c:v>
                </c:pt>
                <c:pt idx="15">
                  <c:v>10787.2</c:v>
                </c:pt>
                <c:pt idx="16">
                  <c:v>11295.2</c:v>
                </c:pt>
                <c:pt idx="17">
                  <c:v>11509.5</c:v>
                </c:pt>
                <c:pt idx="18">
                  <c:v>10990.1</c:v>
                </c:pt>
                <c:pt idx="19">
                  <c:v>9894.2000000000007</c:v>
                </c:pt>
                <c:pt idx="20">
                  <c:v>8861.6</c:v>
                </c:pt>
                <c:pt idx="21">
                  <c:v>8141.4</c:v>
                </c:pt>
                <c:pt idx="22">
                  <c:v>8029.9</c:v>
                </c:pt>
                <c:pt idx="23">
                  <c:v>8512.7999999999993</c:v>
                </c:pt>
                <c:pt idx="24">
                  <c:v>9210</c:v>
                </c:pt>
                <c:pt idx="25">
                  <c:v>10035.6</c:v>
                </c:pt>
                <c:pt idx="26">
                  <c:v>10426.700000000001</c:v>
                </c:pt>
                <c:pt idx="27">
                  <c:v>10863.8</c:v>
                </c:pt>
                <c:pt idx="28">
                  <c:v>11392.9</c:v>
                </c:pt>
                <c:pt idx="29">
                  <c:v>11608.8</c:v>
                </c:pt>
                <c:pt idx="30">
                  <c:v>11080.9</c:v>
                </c:pt>
                <c:pt idx="31">
                  <c:v>9976.6</c:v>
                </c:pt>
                <c:pt idx="32">
                  <c:v>8897.1</c:v>
                </c:pt>
                <c:pt idx="33">
                  <c:v>8164.3</c:v>
                </c:pt>
                <c:pt idx="34">
                  <c:v>8040.8</c:v>
                </c:pt>
                <c:pt idx="35">
                  <c:v>8517.9</c:v>
                </c:pt>
                <c:pt idx="36">
                  <c:v>9077</c:v>
                </c:pt>
                <c:pt idx="37">
                  <c:v>9768.7999999999993</c:v>
                </c:pt>
                <c:pt idx="38">
                  <c:v>10246.200000000001</c:v>
                </c:pt>
                <c:pt idx="39">
                  <c:v>10704.1</c:v>
                </c:pt>
                <c:pt idx="40">
                  <c:v>11260.6</c:v>
                </c:pt>
                <c:pt idx="41">
                  <c:v>11479.8</c:v>
                </c:pt>
                <c:pt idx="42">
                  <c:v>10910.4</c:v>
                </c:pt>
                <c:pt idx="43">
                  <c:v>9805.5</c:v>
                </c:pt>
                <c:pt idx="44">
                  <c:v>8722.1</c:v>
                </c:pt>
                <c:pt idx="45">
                  <c:v>7980</c:v>
                </c:pt>
                <c:pt idx="46">
                  <c:v>7851.3</c:v>
                </c:pt>
                <c:pt idx="47">
                  <c:v>8185.9</c:v>
                </c:pt>
                <c:pt idx="48">
                  <c:v>8645.36</c:v>
                </c:pt>
                <c:pt idx="49">
                  <c:v>9388.9296029958969</c:v>
                </c:pt>
                <c:pt idx="50">
                  <c:v>9889.1240943879329</c:v>
                </c:pt>
                <c:pt idx="51">
                  <c:v>10570.14772097053</c:v>
                </c:pt>
                <c:pt idx="52">
                  <c:v>11183.148309133439</c:v>
                </c:pt>
                <c:pt idx="53">
                  <c:v>11397.034267874862</c:v>
                </c:pt>
                <c:pt idx="54">
                  <c:v>10842.690741399472</c:v>
                </c:pt>
                <c:pt idx="55">
                  <c:v>9738.8161322836859</c:v>
                </c:pt>
                <c:pt idx="56">
                  <c:v>8674.1946441437685</c:v>
                </c:pt>
                <c:pt idx="57">
                  <c:v>7914.693031672703</c:v>
                </c:pt>
                <c:pt idx="58">
                  <c:v>7790.0287429473083</c:v>
                </c:pt>
                <c:pt idx="59">
                  <c:v>8146.8772984649422</c:v>
                </c:pt>
                <c:pt idx="60">
                  <c:v>8613.6806204130498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24-44BB-B491-3BE94324A998}"/>
            </c:ext>
          </c:extLst>
        </c:ser>
        <c:ser>
          <c:idx val="1"/>
          <c:order val="3"/>
          <c:tx>
            <c:v>Máxima capacidad</c:v>
          </c:tx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cat>
            <c:strRef>
              <c:f>'Data 4'!$C$378:$C$438</c:f>
              <c:strCache>
                <c:ptCount val="61"/>
                <c:pt idx="0">
                  <c:v>2013 Diciembre</c:v>
                </c:pt>
                <c:pt idx="1">
                  <c:v>2015 Enero</c:v>
                </c:pt>
                <c:pt idx="2">
                  <c:v>2015 Febrero</c:v>
                </c:pt>
                <c:pt idx="3">
                  <c:v>2015 Marzo</c:v>
                </c:pt>
                <c:pt idx="4">
                  <c:v>2015 Abril</c:v>
                </c:pt>
                <c:pt idx="5">
                  <c:v>2015 Mayo</c:v>
                </c:pt>
                <c:pt idx="6">
                  <c:v>2015 Junio</c:v>
                </c:pt>
                <c:pt idx="7">
                  <c:v>2015 Julio</c:v>
                </c:pt>
                <c:pt idx="8">
                  <c:v>2015 Agosto</c:v>
                </c:pt>
                <c:pt idx="9">
                  <c:v>2015 Septiembre</c:v>
                </c:pt>
                <c:pt idx="10">
                  <c:v>2015 Octubre</c:v>
                </c:pt>
                <c:pt idx="11">
                  <c:v>2015 Noviembre</c:v>
                </c:pt>
                <c:pt idx="12">
                  <c:v>2015 Diciembre</c:v>
                </c:pt>
                <c:pt idx="13">
                  <c:v>2016 Enero</c:v>
                </c:pt>
                <c:pt idx="14">
                  <c:v>2016 Febrero</c:v>
                </c:pt>
                <c:pt idx="15">
                  <c:v>2016 Marzo</c:v>
                </c:pt>
                <c:pt idx="16">
                  <c:v>2016 Abril</c:v>
                </c:pt>
                <c:pt idx="17">
                  <c:v>2016 Mayo</c:v>
                </c:pt>
                <c:pt idx="18">
                  <c:v>2016 Junio</c:v>
                </c:pt>
                <c:pt idx="19">
                  <c:v>2016 Julio</c:v>
                </c:pt>
                <c:pt idx="20">
                  <c:v>2016 Agosto</c:v>
                </c:pt>
                <c:pt idx="21">
                  <c:v>2016 Septiembre</c:v>
                </c:pt>
                <c:pt idx="22">
                  <c:v>2016 Octubre</c:v>
                </c:pt>
                <c:pt idx="23">
                  <c:v>2016 Noviembre</c:v>
                </c:pt>
                <c:pt idx="24">
                  <c:v>2016 Diciembre</c:v>
                </c:pt>
                <c:pt idx="25">
                  <c:v>2017 Enero</c:v>
                </c:pt>
                <c:pt idx="26">
                  <c:v>2017 Febrero</c:v>
                </c:pt>
                <c:pt idx="27">
                  <c:v>2017 Marzo</c:v>
                </c:pt>
                <c:pt idx="28">
                  <c:v>2017 Abril</c:v>
                </c:pt>
                <c:pt idx="29">
                  <c:v>2017 Mayo</c:v>
                </c:pt>
                <c:pt idx="30">
                  <c:v>2017 Junio</c:v>
                </c:pt>
                <c:pt idx="31">
                  <c:v>2017 Julio</c:v>
                </c:pt>
                <c:pt idx="32">
                  <c:v>2017 Agosto</c:v>
                </c:pt>
                <c:pt idx="33">
                  <c:v>2017 Septiembre</c:v>
                </c:pt>
                <c:pt idx="34">
                  <c:v>2017 Octubre</c:v>
                </c:pt>
                <c:pt idx="35">
                  <c:v>2017 Noviembre</c:v>
                </c:pt>
                <c:pt idx="36">
                  <c:v>2017 Diciembre</c:v>
                </c:pt>
                <c:pt idx="37">
                  <c:v>2018 Enero</c:v>
                </c:pt>
                <c:pt idx="38">
                  <c:v>2018 Febrero</c:v>
                </c:pt>
                <c:pt idx="39">
                  <c:v>2018 Marzo</c:v>
                </c:pt>
                <c:pt idx="40">
                  <c:v>2018 Abril</c:v>
                </c:pt>
                <c:pt idx="41">
                  <c:v>2018 Mayo</c:v>
                </c:pt>
                <c:pt idx="42">
                  <c:v>2018 Junio</c:v>
                </c:pt>
                <c:pt idx="43">
                  <c:v>2018 Julio</c:v>
                </c:pt>
                <c:pt idx="44">
                  <c:v>2018 Agosto</c:v>
                </c:pt>
                <c:pt idx="45">
                  <c:v>2018 Septiembre</c:v>
                </c:pt>
                <c:pt idx="46">
                  <c:v>2018 Octubre</c:v>
                </c:pt>
                <c:pt idx="47">
                  <c:v>2018 Noviembre</c:v>
                </c:pt>
                <c:pt idx="48">
                  <c:v>2018 Diciembre</c:v>
                </c:pt>
                <c:pt idx="49">
                  <c:v>2019 Enero</c:v>
                </c:pt>
                <c:pt idx="50">
                  <c:v>2019 Febrero</c:v>
                </c:pt>
                <c:pt idx="51">
                  <c:v>2019 Marzo</c:v>
                </c:pt>
                <c:pt idx="52">
                  <c:v>2019 Abril</c:v>
                </c:pt>
                <c:pt idx="53">
                  <c:v>2019 Mayo</c:v>
                </c:pt>
                <c:pt idx="54">
                  <c:v>2019 Junio</c:v>
                </c:pt>
                <c:pt idx="55">
                  <c:v>2019 Julio</c:v>
                </c:pt>
                <c:pt idx="56">
                  <c:v>2019 Agosto</c:v>
                </c:pt>
                <c:pt idx="57">
                  <c:v>2019 Septiembre</c:v>
                </c:pt>
                <c:pt idx="58">
                  <c:v>2019 Octubre</c:v>
                </c:pt>
                <c:pt idx="59">
                  <c:v>2019 Noviembre</c:v>
                </c:pt>
                <c:pt idx="60">
                  <c:v>2019 Diciembre</c:v>
                </c:pt>
              </c:strCache>
            </c:strRef>
          </c:cat>
          <c:val>
            <c:numRef>
              <c:f>'Data 4'!$E$378:$E$438</c:f>
              <c:numCache>
                <c:formatCode>#,##0\ _)</c:formatCode>
                <c:ptCount val="61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  <c:pt idx="13">
                  <c:v>18538.071</c:v>
                </c:pt>
                <c:pt idx="14">
                  <c:v>18538.071</c:v>
                </c:pt>
                <c:pt idx="15">
                  <c:v>18538.071</c:v>
                </c:pt>
                <c:pt idx="16">
                  <c:v>18538.071</c:v>
                </c:pt>
                <c:pt idx="17">
                  <c:v>18538.071</c:v>
                </c:pt>
                <c:pt idx="18">
                  <c:v>18538.071</c:v>
                </c:pt>
                <c:pt idx="19">
                  <c:v>18538.071</c:v>
                </c:pt>
                <c:pt idx="20">
                  <c:v>18538.071</c:v>
                </c:pt>
                <c:pt idx="21">
                  <c:v>18538.071</c:v>
                </c:pt>
                <c:pt idx="22">
                  <c:v>18538.071</c:v>
                </c:pt>
                <c:pt idx="23">
                  <c:v>18538.071</c:v>
                </c:pt>
                <c:pt idx="24">
                  <c:v>18538.071</c:v>
                </c:pt>
                <c:pt idx="25">
                  <c:v>18538.071</c:v>
                </c:pt>
                <c:pt idx="26">
                  <c:v>18538.071</c:v>
                </c:pt>
                <c:pt idx="27">
                  <c:v>18538.071</c:v>
                </c:pt>
                <c:pt idx="28">
                  <c:v>18538.071</c:v>
                </c:pt>
                <c:pt idx="29">
                  <c:v>18538.071</c:v>
                </c:pt>
                <c:pt idx="30">
                  <c:v>18538.071</c:v>
                </c:pt>
                <c:pt idx="31">
                  <c:v>18538.071</c:v>
                </c:pt>
                <c:pt idx="32">
                  <c:v>18538.071</c:v>
                </c:pt>
                <c:pt idx="33">
                  <c:v>18538.071</c:v>
                </c:pt>
                <c:pt idx="34">
                  <c:v>18538.071</c:v>
                </c:pt>
                <c:pt idx="35">
                  <c:v>18538.071</c:v>
                </c:pt>
                <c:pt idx="36">
                  <c:v>18538.071</c:v>
                </c:pt>
                <c:pt idx="37">
                  <c:v>18538.071</c:v>
                </c:pt>
                <c:pt idx="38">
                  <c:v>18538.071</c:v>
                </c:pt>
                <c:pt idx="39">
                  <c:v>18538.071</c:v>
                </c:pt>
                <c:pt idx="40">
                  <c:v>18538.071</c:v>
                </c:pt>
                <c:pt idx="41">
                  <c:v>18538.071</c:v>
                </c:pt>
                <c:pt idx="42">
                  <c:v>18538.071</c:v>
                </c:pt>
                <c:pt idx="43">
                  <c:v>18538.071</c:v>
                </c:pt>
                <c:pt idx="44">
                  <c:v>18538.071</c:v>
                </c:pt>
                <c:pt idx="45">
                  <c:v>18538.071</c:v>
                </c:pt>
                <c:pt idx="46">
                  <c:v>18538.071</c:v>
                </c:pt>
                <c:pt idx="47">
                  <c:v>18538.071</c:v>
                </c:pt>
                <c:pt idx="48">
                  <c:v>18538.071</c:v>
                </c:pt>
                <c:pt idx="49">
                  <c:v>18538.071</c:v>
                </c:pt>
                <c:pt idx="50">
                  <c:v>18538.071</c:v>
                </c:pt>
                <c:pt idx="51">
                  <c:v>18538.071</c:v>
                </c:pt>
                <c:pt idx="52">
                  <c:v>18538.071</c:v>
                </c:pt>
                <c:pt idx="53">
                  <c:v>18538.071</c:v>
                </c:pt>
                <c:pt idx="54">
                  <c:v>18538.071</c:v>
                </c:pt>
                <c:pt idx="55">
                  <c:v>18538.071</c:v>
                </c:pt>
                <c:pt idx="56">
                  <c:v>18538.071</c:v>
                </c:pt>
                <c:pt idx="57">
                  <c:v>18538.071</c:v>
                </c:pt>
                <c:pt idx="58">
                  <c:v>18538.071</c:v>
                </c:pt>
                <c:pt idx="59">
                  <c:v>18538.071</c:v>
                </c:pt>
                <c:pt idx="60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24-44BB-B491-3BE94324A998}"/>
            </c:ext>
          </c:extLst>
        </c:ser>
        <c:ser>
          <c:idx val="6"/>
          <c:order val="4"/>
          <c:tx>
            <c:v>Real</c:v>
          </c:tx>
          <c:spPr>
            <a:ln w="25400">
              <a:solidFill>
                <a:srgbClr val="004563"/>
              </a:solidFill>
              <a:prstDash val="solid"/>
            </a:ln>
          </c:spPr>
          <c:marker>
            <c:symbol val="none"/>
          </c:marker>
          <c:cat>
            <c:strRef>
              <c:f>'Data 4'!$C$378:$C$438</c:f>
              <c:strCache>
                <c:ptCount val="61"/>
                <c:pt idx="0">
                  <c:v>2013 Diciembre</c:v>
                </c:pt>
                <c:pt idx="1">
                  <c:v>2015 Enero</c:v>
                </c:pt>
                <c:pt idx="2">
                  <c:v>2015 Febrero</c:v>
                </c:pt>
                <c:pt idx="3">
                  <c:v>2015 Marzo</c:v>
                </c:pt>
                <c:pt idx="4">
                  <c:v>2015 Abril</c:v>
                </c:pt>
                <c:pt idx="5">
                  <c:v>2015 Mayo</c:v>
                </c:pt>
                <c:pt idx="6">
                  <c:v>2015 Junio</c:v>
                </c:pt>
                <c:pt idx="7">
                  <c:v>2015 Julio</c:v>
                </c:pt>
                <c:pt idx="8">
                  <c:v>2015 Agosto</c:v>
                </c:pt>
                <c:pt idx="9">
                  <c:v>2015 Septiembre</c:v>
                </c:pt>
                <c:pt idx="10">
                  <c:v>2015 Octubre</c:v>
                </c:pt>
                <c:pt idx="11">
                  <c:v>2015 Noviembre</c:v>
                </c:pt>
                <c:pt idx="12">
                  <c:v>2015 Diciembre</c:v>
                </c:pt>
                <c:pt idx="13">
                  <c:v>2016 Enero</c:v>
                </c:pt>
                <c:pt idx="14">
                  <c:v>2016 Febrero</c:v>
                </c:pt>
                <c:pt idx="15">
                  <c:v>2016 Marzo</c:v>
                </c:pt>
                <c:pt idx="16">
                  <c:v>2016 Abril</c:v>
                </c:pt>
                <c:pt idx="17">
                  <c:v>2016 Mayo</c:v>
                </c:pt>
                <c:pt idx="18">
                  <c:v>2016 Junio</c:v>
                </c:pt>
                <c:pt idx="19">
                  <c:v>2016 Julio</c:v>
                </c:pt>
                <c:pt idx="20">
                  <c:v>2016 Agosto</c:v>
                </c:pt>
                <c:pt idx="21">
                  <c:v>2016 Septiembre</c:v>
                </c:pt>
                <c:pt idx="22">
                  <c:v>2016 Octubre</c:v>
                </c:pt>
                <c:pt idx="23">
                  <c:v>2016 Noviembre</c:v>
                </c:pt>
                <c:pt idx="24">
                  <c:v>2016 Diciembre</c:v>
                </c:pt>
                <c:pt idx="25">
                  <c:v>2017 Enero</c:v>
                </c:pt>
                <c:pt idx="26">
                  <c:v>2017 Febrero</c:v>
                </c:pt>
                <c:pt idx="27">
                  <c:v>2017 Marzo</c:v>
                </c:pt>
                <c:pt idx="28">
                  <c:v>2017 Abril</c:v>
                </c:pt>
                <c:pt idx="29">
                  <c:v>2017 Mayo</c:v>
                </c:pt>
                <c:pt idx="30">
                  <c:v>2017 Junio</c:v>
                </c:pt>
                <c:pt idx="31">
                  <c:v>2017 Julio</c:v>
                </c:pt>
                <c:pt idx="32">
                  <c:v>2017 Agosto</c:v>
                </c:pt>
                <c:pt idx="33">
                  <c:v>2017 Septiembre</c:v>
                </c:pt>
                <c:pt idx="34">
                  <c:v>2017 Octubre</c:v>
                </c:pt>
                <c:pt idx="35">
                  <c:v>2017 Noviembre</c:v>
                </c:pt>
                <c:pt idx="36">
                  <c:v>2017 Diciembre</c:v>
                </c:pt>
                <c:pt idx="37">
                  <c:v>2018 Enero</c:v>
                </c:pt>
                <c:pt idx="38">
                  <c:v>2018 Febrero</c:v>
                </c:pt>
                <c:pt idx="39">
                  <c:v>2018 Marzo</c:v>
                </c:pt>
                <c:pt idx="40">
                  <c:v>2018 Abril</c:v>
                </c:pt>
                <c:pt idx="41">
                  <c:v>2018 Mayo</c:v>
                </c:pt>
                <c:pt idx="42">
                  <c:v>2018 Junio</c:v>
                </c:pt>
                <c:pt idx="43">
                  <c:v>2018 Julio</c:v>
                </c:pt>
                <c:pt idx="44">
                  <c:v>2018 Agosto</c:v>
                </c:pt>
                <c:pt idx="45">
                  <c:v>2018 Septiembre</c:v>
                </c:pt>
                <c:pt idx="46">
                  <c:v>2018 Octubre</c:v>
                </c:pt>
                <c:pt idx="47">
                  <c:v>2018 Noviembre</c:v>
                </c:pt>
                <c:pt idx="48">
                  <c:v>2018 Diciembre</c:v>
                </c:pt>
                <c:pt idx="49">
                  <c:v>2019 Enero</c:v>
                </c:pt>
                <c:pt idx="50">
                  <c:v>2019 Febrero</c:v>
                </c:pt>
                <c:pt idx="51">
                  <c:v>2019 Marzo</c:v>
                </c:pt>
                <c:pt idx="52">
                  <c:v>2019 Abril</c:v>
                </c:pt>
                <c:pt idx="53">
                  <c:v>2019 Mayo</c:v>
                </c:pt>
                <c:pt idx="54">
                  <c:v>2019 Junio</c:v>
                </c:pt>
                <c:pt idx="55">
                  <c:v>2019 Julio</c:v>
                </c:pt>
                <c:pt idx="56">
                  <c:v>2019 Agosto</c:v>
                </c:pt>
                <c:pt idx="57">
                  <c:v>2019 Septiembre</c:v>
                </c:pt>
                <c:pt idx="58">
                  <c:v>2019 Octubre</c:v>
                </c:pt>
                <c:pt idx="59">
                  <c:v>2019 Noviembre</c:v>
                </c:pt>
                <c:pt idx="60">
                  <c:v>2019 Diciembre</c:v>
                </c:pt>
              </c:strCache>
            </c:strRef>
          </c:cat>
          <c:val>
            <c:numRef>
              <c:f>'Data 4'!$D$378:$D$438</c:f>
              <c:numCache>
                <c:formatCode>#,##0\ _)</c:formatCode>
                <c:ptCount val="61"/>
                <c:pt idx="0">
                  <c:v>10667.030070000001</c:v>
                </c:pt>
                <c:pt idx="1">
                  <c:v>11887.913372000001</c:v>
                </c:pt>
                <c:pt idx="2">
                  <c:v>12621.581502000001</c:v>
                </c:pt>
                <c:pt idx="3">
                  <c:v>12918.073985999999</c:v>
                </c:pt>
                <c:pt idx="4">
                  <c:v>13203.73019</c:v>
                </c:pt>
                <c:pt idx="5">
                  <c:v>12887.114576</c:v>
                </c:pt>
                <c:pt idx="6">
                  <c:v>11918.792775</c:v>
                </c:pt>
                <c:pt idx="7">
                  <c:v>10448.885818000001</c:v>
                </c:pt>
                <c:pt idx="8">
                  <c:v>9469.3938039999994</c:v>
                </c:pt>
                <c:pt idx="9">
                  <c:v>8754.5516729999999</c:v>
                </c:pt>
                <c:pt idx="10">
                  <c:v>8623.2692549999992</c:v>
                </c:pt>
                <c:pt idx="11">
                  <c:v>8744.6446699999997</c:v>
                </c:pt>
                <c:pt idx="12">
                  <c:v>8644.1745179999998</c:v>
                </c:pt>
                <c:pt idx="13">
                  <c:v>11227.656998</c:v>
                </c:pt>
                <c:pt idx="14">
                  <c:v>12066.238818</c:v>
                </c:pt>
                <c:pt idx="15">
                  <c:v>12306.055883000001</c:v>
                </c:pt>
                <c:pt idx="16">
                  <c:v>13179.567322000001</c:v>
                </c:pt>
                <c:pt idx="17">
                  <c:v>13577.542675000001</c:v>
                </c:pt>
                <c:pt idx="18">
                  <c:v>12751.035658000001</c:v>
                </c:pt>
                <c:pt idx="19">
                  <c:v>11400.747851</c:v>
                </c:pt>
                <c:pt idx="20">
                  <c:v>9726.8527639999993</c:v>
                </c:pt>
                <c:pt idx="21">
                  <c:v>8542.9985949999991</c:v>
                </c:pt>
                <c:pt idx="22">
                  <c:v>7639.5428579999998</c:v>
                </c:pt>
                <c:pt idx="23">
                  <c:v>7737.8927560000002</c:v>
                </c:pt>
                <c:pt idx="24">
                  <c:v>7271.9042060000002</c:v>
                </c:pt>
                <c:pt idx="25">
                  <c:v>6352.3982489999999</c:v>
                </c:pt>
                <c:pt idx="26">
                  <c:v>8201.5317109999996</c:v>
                </c:pt>
                <c:pt idx="27">
                  <c:v>8171.2895820000003</c:v>
                </c:pt>
                <c:pt idx="28">
                  <c:v>8002.4783509999997</c:v>
                </c:pt>
                <c:pt idx="29">
                  <c:v>8068.3502509999998</c:v>
                </c:pt>
                <c:pt idx="30">
                  <c:v>7504.6737370000001</c:v>
                </c:pt>
                <c:pt idx="31">
                  <c:v>6868.7604899999997</c:v>
                </c:pt>
                <c:pt idx="32">
                  <c:v>6036.3040380000002</c:v>
                </c:pt>
                <c:pt idx="33">
                  <c:v>5135.5098319999997</c:v>
                </c:pt>
                <c:pt idx="34">
                  <c:v>4708.038114</c:v>
                </c:pt>
                <c:pt idx="35">
                  <c:v>4403.8701209999999</c:v>
                </c:pt>
                <c:pt idx="36">
                  <c:v>4883.4119860000001</c:v>
                </c:pt>
                <c:pt idx="37">
                  <c:v>5398.2220399999997</c:v>
                </c:pt>
                <c:pt idx="38">
                  <c:v>5616.4103269999996</c:v>
                </c:pt>
                <c:pt idx="39">
                  <c:v>9699.4711429999988</c:v>
                </c:pt>
                <c:pt idx="40">
                  <c:v>11897.527653000001</c:v>
                </c:pt>
                <c:pt idx="41">
                  <c:v>12095.723247</c:v>
                </c:pt>
                <c:pt idx="42">
                  <c:v>11876.304858</c:v>
                </c:pt>
                <c:pt idx="43">
                  <c:v>10217.385218145211</c:v>
                </c:pt>
                <c:pt idx="44">
                  <c:v>9279.7439613367733</c:v>
                </c:pt>
                <c:pt idx="45">
                  <c:v>8192.9385726801847</c:v>
                </c:pt>
                <c:pt idx="46">
                  <c:v>7628.6385403221575</c:v>
                </c:pt>
                <c:pt idx="47">
                  <c:v>8008.9796223264248</c:v>
                </c:pt>
                <c:pt idx="48">
                  <c:v>8172.2198288975032</c:v>
                </c:pt>
                <c:pt idx="49">
                  <c:v>8071.161100088796</c:v>
                </c:pt>
                <c:pt idx="50">
                  <c:v>8866.4553178436945</c:v>
                </c:pt>
                <c:pt idx="51">
                  <c:v>8992.1477604144147</c:v>
                </c:pt>
                <c:pt idx="52">
                  <c:v>9541.0680132165762</c:v>
                </c:pt>
                <c:pt idx="53">
                  <c:v>9882.0064054258219</c:v>
                </c:pt>
                <c:pt idx="54">
                  <c:v>9327.5746473861636</c:v>
                </c:pt>
                <c:pt idx="55">
                  <c:v>8160.8349135743256</c:v>
                </c:pt>
                <c:pt idx="56">
                  <c:v>7263.6708853984746</c:v>
                </c:pt>
                <c:pt idx="57">
                  <c:v>6466.3327406474764</c:v>
                </c:pt>
                <c:pt idx="58">
                  <c:v>6358.0428308198134</c:v>
                </c:pt>
                <c:pt idx="59">
                  <c:v>7808.1870513850954</c:v>
                </c:pt>
                <c:pt idx="60">
                  <c:v>9451.9329261671355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24-44BB-B491-3BE94324A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299360"/>
        <c:axId val="338299752"/>
      </c:lineChart>
      <c:catAx>
        <c:axId val="33829857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one"/>
        <c:spPr>
          <a:ln w="9525">
            <a:noFill/>
          </a:ln>
        </c:spPr>
        <c:crossAx val="338298968"/>
        <c:crossesAt val="0"/>
        <c:auto val="0"/>
        <c:lblAlgn val="ctr"/>
        <c:lblOffset val="100"/>
        <c:tickLblSkip val="12"/>
        <c:tickMarkSkip val="12"/>
        <c:noMultiLvlLbl val="0"/>
      </c:catAx>
      <c:valAx>
        <c:axId val="338298968"/>
        <c:scaling>
          <c:orientation val="minMax"/>
          <c:max val="19000"/>
          <c:min val="3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8298576"/>
        <c:crosses val="autoZero"/>
        <c:crossBetween val="midCat"/>
        <c:majorUnit val="2000"/>
        <c:minorUnit val="400"/>
      </c:valAx>
      <c:catAx>
        <c:axId val="338299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8299752"/>
        <c:crosses val="autoZero"/>
        <c:auto val="0"/>
        <c:lblAlgn val="ctr"/>
        <c:lblOffset val="100"/>
        <c:noMultiLvlLbl val="0"/>
      </c:catAx>
      <c:valAx>
        <c:axId val="338299752"/>
        <c:scaling>
          <c:orientation val="minMax"/>
        </c:scaling>
        <c:delete val="1"/>
        <c:axPos val="l"/>
        <c:numFmt formatCode="#,##0\ _)" sourceLinked="1"/>
        <c:majorTickMark val="out"/>
        <c:minorTickMark val="none"/>
        <c:tickLblPos val="nextTo"/>
        <c:crossAx val="338299360"/>
        <c:crosses val="autoZero"/>
        <c:crossBetween val="midCat"/>
      </c:valAx>
      <c:spPr>
        <a:solidFill>
          <a:srgbClr val="F7D2C6"/>
        </a:solidFill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6136944984566415"/>
          <c:y val="4.3478260869565216E-2"/>
          <c:w val="0.77995212701101846"/>
          <c:h val="0.1264826284066270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3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71821891681679E-2"/>
          <c:y val="0.16460232432790362"/>
          <c:w val="0.82537002901700884"/>
          <c:h val="0.71983615428253944"/>
        </c:manualLayout>
      </c:layout>
      <c:barChart>
        <c:barDir val="bar"/>
        <c:grouping val="clustered"/>
        <c:varyColors val="0"/>
        <c:ser>
          <c:idx val="1"/>
          <c:order val="0"/>
          <c:tx>
            <c:v> ≤ 220 kV</c:v>
          </c:tx>
          <c:spPr>
            <a:solidFill>
              <a:srgbClr val="92D050"/>
            </a:solidFill>
          </c:spPr>
          <c:invertIfNegative val="0"/>
          <c:cat>
            <c:strRef>
              <c:f>'Data 3'!$F$26:$J$26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 (1)</c:v>
                </c:pt>
              </c:strCache>
            </c:strRef>
          </c:cat>
          <c:val>
            <c:numRef>
              <c:f>'Data 3'!$F$32:$J$32</c:f>
              <c:numCache>
                <c:formatCode>#,##0</c:formatCode>
                <c:ptCount val="5"/>
                <c:pt idx="0">
                  <c:v>19003.567500000005</c:v>
                </c:pt>
                <c:pt idx="1">
                  <c:v>19091.544500000007</c:v>
                </c:pt>
                <c:pt idx="2">
                  <c:v>19116.907210000008</c:v>
                </c:pt>
                <c:pt idx="3">
                  <c:v>19192.410210000005</c:v>
                </c:pt>
                <c:pt idx="4">
                  <c:v>19294.861710000008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E-4C9D-81DC-B83F50CACE96}"/>
            </c:ext>
          </c:extLst>
        </c:ser>
        <c:ser>
          <c:idx val="0"/>
          <c:order val="1"/>
          <c:tx>
            <c:v>400 kV</c:v>
          </c:tx>
          <c:spPr>
            <a:solidFill>
              <a:srgbClr val="F79646"/>
            </a:solidFill>
            <a:ln w="12700"/>
          </c:spPr>
          <c:invertIfNegative val="0"/>
          <c:cat>
            <c:strRef>
              <c:f>'Data 3'!$F$26:$J$26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 (1)</c:v>
                </c:pt>
              </c:strCache>
            </c:strRef>
          </c:cat>
          <c:val>
            <c:numRef>
              <c:f>'Data 3'!$F$29:$J$29</c:f>
              <c:numCache>
                <c:formatCode>#,##0</c:formatCode>
                <c:ptCount val="5"/>
                <c:pt idx="0">
                  <c:v>21180.746999999999</c:v>
                </c:pt>
                <c:pt idx="1">
                  <c:v>21615.888999999999</c:v>
                </c:pt>
                <c:pt idx="2">
                  <c:v>21724.85</c:v>
                </c:pt>
                <c:pt idx="3">
                  <c:v>21726.609999999997</c:v>
                </c:pt>
                <c:pt idx="4">
                  <c:v>21736.421999999999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E-4C9D-81DC-B83F50CAC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38300536"/>
        <c:axId val="338300928"/>
      </c:barChart>
      <c:catAx>
        <c:axId val="338300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8300928"/>
        <c:crosses val="autoZero"/>
        <c:auto val="1"/>
        <c:lblAlgn val="ctr"/>
        <c:lblOffset val="100"/>
        <c:noMultiLvlLbl val="0"/>
      </c:catAx>
      <c:valAx>
        <c:axId val="338300928"/>
        <c:scaling>
          <c:orientation val="minMax"/>
          <c:max val="22000"/>
          <c:min val="1600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83005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6531313152838298"/>
          <c:y val="3.3682614956380683E-2"/>
          <c:w val="0.16182526575247105"/>
          <c:h val="6.4686691261966703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464394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03681091681231E-2"/>
          <c:y val="0.16355124117772571"/>
          <c:w val="0.88030870479113843"/>
          <c:h val="0.65742574257425745"/>
        </c:manualLayout>
      </c:layout>
      <c:lineChart>
        <c:grouping val="standard"/>
        <c:varyColors val="0"/>
        <c:ser>
          <c:idx val="0"/>
          <c:order val="0"/>
          <c:tx>
            <c:strRef>
              <c:f>'Data 5'!$D$199</c:f>
              <c:strCache>
                <c:ptCount val="1"/>
                <c:pt idx="0">
                  <c:v>Sin corregir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'Data 5'!$B$200:$C$259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5'!$D$200:$D$259</c:f>
              <c:numCache>
                <c:formatCode>0.0</c:formatCode>
                <c:ptCount val="60"/>
                <c:pt idx="0">
                  <c:v>-0.76900000000000002</c:v>
                </c:pt>
                <c:pt idx="1">
                  <c:v>0.77200000000000002</c:v>
                </c:pt>
                <c:pt idx="2">
                  <c:v>1.377</c:v>
                </c:pt>
                <c:pt idx="3">
                  <c:v>1.661</c:v>
                </c:pt>
                <c:pt idx="4">
                  <c:v>1.9849999999999999</c:v>
                </c:pt>
                <c:pt idx="5">
                  <c:v>1.7370000000000001</c:v>
                </c:pt>
                <c:pt idx="6">
                  <c:v>3.8440000000000003</c:v>
                </c:pt>
                <c:pt idx="7">
                  <c:v>4.43</c:v>
                </c:pt>
                <c:pt idx="8">
                  <c:v>2.5579999999999998</c:v>
                </c:pt>
                <c:pt idx="9">
                  <c:v>2.556</c:v>
                </c:pt>
                <c:pt idx="10">
                  <c:v>3.544</c:v>
                </c:pt>
                <c:pt idx="11">
                  <c:v>3.7740000000000005</c:v>
                </c:pt>
                <c:pt idx="12">
                  <c:v>2.5790000000000002</c:v>
                </c:pt>
                <c:pt idx="13">
                  <c:v>1.1910000000000001</c:v>
                </c:pt>
                <c:pt idx="14">
                  <c:v>0.95300000000000007</c:v>
                </c:pt>
                <c:pt idx="15">
                  <c:v>1.115</c:v>
                </c:pt>
                <c:pt idx="16">
                  <c:v>1.252</c:v>
                </c:pt>
                <c:pt idx="17">
                  <c:v>1.1659999999999999</c:v>
                </c:pt>
                <c:pt idx="18">
                  <c:v>-1.425</c:v>
                </c:pt>
                <c:pt idx="19">
                  <c:v>-2.0030000000000001</c:v>
                </c:pt>
                <c:pt idx="20">
                  <c:v>-0.437</c:v>
                </c:pt>
                <c:pt idx="21">
                  <c:v>0.22300000000000003</c:v>
                </c:pt>
                <c:pt idx="22">
                  <c:v>0.26</c:v>
                </c:pt>
                <c:pt idx="23">
                  <c:v>0.60899999999999999</c:v>
                </c:pt>
                <c:pt idx="24">
                  <c:v>2.4910000000000001</c:v>
                </c:pt>
                <c:pt idx="25">
                  <c:v>2.879</c:v>
                </c:pt>
                <c:pt idx="26">
                  <c:v>1.992</c:v>
                </c:pt>
                <c:pt idx="27">
                  <c:v>1.7290000000000001</c:v>
                </c:pt>
                <c:pt idx="28">
                  <c:v>1.5429999999999999</c:v>
                </c:pt>
                <c:pt idx="29">
                  <c:v>2.137</c:v>
                </c:pt>
                <c:pt idx="30">
                  <c:v>3.702</c:v>
                </c:pt>
                <c:pt idx="31">
                  <c:v>4.7839999999999998</c:v>
                </c:pt>
                <c:pt idx="32">
                  <c:v>3.3860000000000001</c:v>
                </c:pt>
                <c:pt idx="33">
                  <c:v>2.7909999999999999</c:v>
                </c:pt>
                <c:pt idx="34">
                  <c:v>2.8289999999999997</c:v>
                </c:pt>
                <c:pt idx="35">
                  <c:v>3.3180000000000001</c:v>
                </c:pt>
                <c:pt idx="36">
                  <c:v>1.4409999999999998</c:v>
                </c:pt>
                <c:pt idx="37">
                  <c:v>2.629</c:v>
                </c:pt>
                <c:pt idx="38">
                  <c:v>4.2329999999999997</c:v>
                </c:pt>
                <c:pt idx="39">
                  <c:v>4.3929999999999998</c:v>
                </c:pt>
                <c:pt idx="40">
                  <c:v>4.0890000000000004</c:v>
                </c:pt>
                <c:pt idx="41">
                  <c:v>2.585</c:v>
                </c:pt>
                <c:pt idx="42">
                  <c:v>2.1069999999999998</c:v>
                </c:pt>
                <c:pt idx="43">
                  <c:v>1.1079999999999999</c:v>
                </c:pt>
                <c:pt idx="44">
                  <c:v>2.3539999999999996</c:v>
                </c:pt>
                <c:pt idx="45">
                  <c:v>2.42</c:v>
                </c:pt>
                <c:pt idx="46">
                  <c:v>1.9789999999999999</c:v>
                </c:pt>
                <c:pt idx="47">
                  <c:v>0.68100000000000005</c:v>
                </c:pt>
                <c:pt idx="48">
                  <c:v>2.0590000000000002</c:v>
                </c:pt>
                <c:pt idx="49">
                  <c:v>0.312</c:v>
                </c:pt>
                <c:pt idx="50">
                  <c:v>-0.96799999999999997</c:v>
                </c:pt>
                <c:pt idx="51">
                  <c:v>-0.83499999999999996</c:v>
                </c:pt>
                <c:pt idx="52">
                  <c:v>-0.72700000000000009</c:v>
                </c:pt>
                <c:pt idx="53">
                  <c:v>1.7000000000000001E-2</c:v>
                </c:pt>
                <c:pt idx="54">
                  <c:v>0.44700000000000001</c:v>
                </c:pt>
                <c:pt idx="55">
                  <c:v>0.505</c:v>
                </c:pt>
                <c:pt idx="56">
                  <c:v>-0.26200000000000001</c:v>
                </c:pt>
                <c:pt idx="57">
                  <c:v>-4.8000000000000001E-2</c:v>
                </c:pt>
                <c:pt idx="58">
                  <c:v>0.32800000000000001</c:v>
                </c:pt>
                <c:pt idx="59">
                  <c:v>0.93600000000000005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96-450D-BC2C-2C511E14F321}"/>
            </c:ext>
          </c:extLst>
        </c:ser>
        <c:ser>
          <c:idx val="1"/>
          <c:order val="1"/>
          <c:tx>
            <c:strRef>
              <c:f>'Data 5'!$E$199</c:f>
              <c:strCache>
                <c:ptCount val="1"/>
                <c:pt idx="0">
                  <c:v>Corregida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'Data 5'!$B$200:$C$259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5'!$E$200:$E$259</c:f>
              <c:numCache>
                <c:formatCode>0.0</c:formatCode>
                <c:ptCount val="60"/>
                <c:pt idx="0">
                  <c:v>-1.3708100000000001</c:v>
                </c:pt>
                <c:pt idx="1">
                  <c:v>-0.71404999999999996</c:v>
                </c:pt>
                <c:pt idx="2">
                  <c:v>-0.25041000000000002</c:v>
                </c:pt>
                <c:pt idx="3">
                  <c:v>-5.6340000000000001E-2</c:v>
                </c:pt>
                <c:pt idx="4">
                  <c:v>-3.1999999999999997E-4</c:v>
                </c:pt>
                <c:pt idx="5">
                  <c:v>6.9970000000000004E-2</c:v>
                </c:pt>
                <c:pt idx="6">
                  <c:v>1.6307399999999999</c:v>
                </c:pt>
                <c:pt idx="7">
                  <c:v>2.2188599999999998</c:v>
                </c:pt>
                <c:pt idx="8">
                  <c:v>1.0337099999999999</c:v>
                </c:pt>
                <c:pt idx="9">
                  <c:v>1.48061</c:v>
                </c:pt>
                <c:pt idx="10">
                  <c:v>1.9552900000000002</c:v>
                </c:pt>
                <c:pt idx="11">
                  <c:v>2.66099</c:v>
                </c:pt>
                <c:pt idx="12">
                  <c:v>2.1698300000000001</c:v>
                </c:pt>
                <c:pt idx="13">
                  <c:v>2.0270699999999997</c:v>
                </c:pt>
                <c:pt idx="14">
                  <c:v>2.1329899999999999</c:v>
                </c:pt>
                <c:pt idx="15">
                  <c:v>2.2030500000000002</c:v>
                </c:pt>
                <c:pt idx="16">
                  <c:v>2.7943599999999997</c:v>
                </c:pt>
                <c:pt idx="17">
                  <c:v>3.0374600000000003</c:v>
                </c:pt>
                <c:pt idx="18">
                  <c:v>1.5188999999999999</c:v>
                </c:pt>
                <c:pt idx="19">
                  <c:v>1.2387900000000001</c:v>
                </c:pt>
                <c:pt idx="20">
                  <c:v>2.5015099999999997</c:v>
                </c:pt>
                <c:pt idx="21">
                  <c:v>2.7688299999999999</c:v>
                </c:pt>
                <c:pt idx="22">
                  <c:v>2.8652099999999998</c:v>
                </c:pt>
                <c:pt idx="23">
                  <c:v>2.30124</c:v>
                </c:pt>
                <c:pt idx="24">
                  <c:v>3.0247000000000002</c:v>
                </c:pt>
                <c:pt idx="25">
                  <c:v>2.7402299999999999</c:v>
                </c:pt>
                <c:pt idx="26">
                  <c:v>2.0333299999999999</c:v>
                </c:pt>
                <c:pt idx="27">
                  <c:v>2.0105599999999999</c:v>
                </c:pt>
                <c:pt idx="28">
                  <c:v>1.45166</c:v>
                </c:pt>
                <c:pt idx="29">
                  <c:v>1.6652199999999999</c:v>
                </c:pt>
                <c:pt idx="30">
                  <c:v>2.7310600000000003</c:v>
                </c:pt>
                <c:pt idx="31">
                  <c:v>3.2076699999999998</c:v>
                </c:pt>
                <c:pt idx="32">
                  <c:v>2.27399</c:v>
                </c:pt>
                <c:pt idx="33">
                  <c:v>1.8916499999999998</c:v>
                </c:pt>
                <c:pt idx="34">
                  <c:v>1.9488100000000002</c:v>
                </c:pt>
                <c:pt idx="35">
                  <c:v>2.6702300000000001</c:v>
                </c:pt>
                <c:pt idx="36">
                  <c:v>1.8800000000000001</c:v>
                </c:pt>
                <c:pt idx="37">
                  <c:v>2.234</c:v>
                </c:pt>
                <c:pt idx="38">
                  <c:v>3.1789999999999998</c:v>
                </c:pt>
                <c:pt idx="39">
                  <c:v>2.9610000000000003</c:v>
                </c:pt>
                <c:pt idx="40">
                  <c:v>2.9649999999999999</c:v>
                </c:pt>
                <c:pt idx="41">
                  <c:v>2.06</c:v>
                </c:pt>
                <c:pt idx="42">
                  <c:v>1.6400000000000001</c:v>
                </c:pt>
                <c:pt idx="43">
                  <c:v>1.2109999999999999</c:v>
                </c:pt>
                <c:pt idx="44">
                  <c:v>1.8919999999999999</c:v>
                </c:pt>
                <c:pt idx="45">
                  <c:v>1.7409999999999999</c:v>
                </c:pt>
                <c:pt idx="46">
                  <c:v>1.353</c:v>
                </c:pt>
                <c:pt idx="47">
                  <c:v>0.309</c:v>
                </c:pt>
                <c:pt idx="48">
                  <c:v>0.78499999999999992</c:v>
                </c:pt>
                <c:pt idx="49">
                  <c:v>0.42599999999999999</c:v>
                </c:pt>
                <c:pt idx="50">
                  <c:v>-0.27299999999999996</c:v>
                </c:pt>
                <c:pt idx="51">
                  <c:v>0.107</c:v>
                </c:pt>
                <c:pt idx="52">
                  <c:v>6.0000000000000001E-3</c:v>
                </c:pt>
                <c:pt idx="53">
                  <c:v>0.41799999999999998</c:v>
                </c:pt>
                <c:pt idx="54">
                  <c:v>0.36499999999999999</c:v>
                </c:pt>
                <c:pt idx="55">
                  <c:v>0.52600000000000002</c:v>
                </c:pt>
                <c:pt idx="56">
                  <c:v>0.17600000000000002</c:v>
                </c:pt>
                <c:pt idx="57">
                  <c:v>0.47899999999999998</c:v>
                </c:pt>
                <c:pt idx="58">
                  <c:v>0.57899999999999996</c:v>
                </c:pt>
                <c:pt idx="59">
                  <c:v>0.92300000000000004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6-450D-BC2C-2C511E14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8301320"/>
        <c:axId val="338301712"/>
      </c:lineChart>
      <c:catAx>
        <c:axId val="338301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8301712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338301712"/>
        <c:scaling>
          <c:orientation val="minMax"/>
          <c:min val="-6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8301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43437252112326"/>
          <c:y val="6.6758229806909491E-3"/>
          <c:w val="0.27474276648679902"/>
          <c:h val="0.1193958489995380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5643388974174"/>
          <c:y val="0.18565985892388451"/>
          <c:w val="0.81992440431498659"/>
          <c:h val="0.69836030912802549"/>
        </c:manualLayout>
      </c:layout>
      <c:barChart>
        <c:barDir val="col"/>
        <c:grouping val="stacked"/>
        <c:varyColors val="0"/>
        <c:ser>
          <c:idx val="0"/>
          <c:order val="0"/>
          <c:tx>
            <c:v>Península 400 kV</c:v>
          </c:tx>
          <c:spPr>
            <a:solidFill>
              <a:srgbClr val="F79646"/>
            </a:solidFill>
          </c:spPr>
          <c:invertIfNegative val="0"/>
          <c:cat>
            <c:strRef>
              <c:f>'Data 3'!$F$6:$J$6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 (1)</c:v>
                </c:pt>
              </c:strCache>
            </c:strRef>
          </c:cat>
          <c:val>
            <c:numRef>
              <c:f>'Data 3'!$F$9:$J$9</c:f>
              <c:numCache>
                <c:formatCode>#,##0</c:formatCode>
                <c:ptCount val="5"/>
                <c:pt idx="0">
                  <c:v>21180.746999999999</c:v>
                </c:pt>
                <c:pt idx="1">
                  <c:v>21615.888999999999</c:v>
                </c:pt>
                <c:pt idx="2">
                  <c:v>21724.85</c:v>
                </c:pt>
                <c:pt idx="3">
                  <c:v>21726.609999999997</c:v>
                </c:pt>
                <c:pt idx="4">
                  <c:v>21736.421999999999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D-4835-A538-F1F28B5F8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139018472"/>
        <c:axId val="141458456"/>
      </c:barChart>
      <c:catAx>
        <c:axId val="139018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>
            <a:noFill/>
            <a:prstDash val="sysDot"/>
          </a:ln>
        </c:spPr>
        <c:crossAx val="141458456"/>
        <c:crosses val="autoZero"/>
        <c:auto val="1"/>
        <c:lblAlgn val="ctr"/>
        <c:lblOffset val="100"/>
        <c:noMultiLvlLbl val="0"/>
      </c:catAx>
      <c:valAx>
        <c:axId val="141458456"/>
        <c:scaling>
          <c:orientation val="minMax"/>
          <c:max val="25000"/>
          <c:min val="0"/>
        </c:scaling>
        <c:delete val="1"/>
        <c:axPos val="l"/>
        <c:numFmt formatCode="#,##0" sourceLinked="1"/>
        <c:majorTickMark val="none"/>
        <c:minorTickMark val="none"/>
        <c:tickLblPos val="none"/>
        <c:crossAx val="139018472"/>
        <c:crosses val="autoZero"/>
        <c:crossBetween val="between"/>
        <c:majorUnit val="5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8609432879323362"/>
          <c:y val="3.0690610314026954E-2"/>
          <c:w val="0.1902179234485202"/>
          <c:h val="6.5335055774278214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03681091681231E-2"/>
          <c:y val="0.16355124117772571"/>
          <c:w val="0.88030870479113843"/>
          <c:h val="0.65742574257425745"/>
        </c:manualLayout>
      </c:layout>
      <c:lineChart>
        <c:grouping val="standard"/>
        <c:varyColors val="0"/>
        <c:ser>
          <c:idx val="0"/>
          <c:order val="0"/>
          <c:tx>
            <c:strRef>
              <c:f>'Data 5'!$D$262</c:f>
              <c:strCache>
                <c:ptCount val="1"/>
                <c:pt idx="0">
                  <c:v>Sin corregir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'Data 5'!$A$263:$C$322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5'!$D$263:$D$322</c:f>
              <c:numCache>
                <c:formatCode>0.0</c:formatCode>
                <c:ptCount val="60"/>
                <c:pt idx="0">
                  <c:v>-0.41900000000000004</c:v>
                </c:pt>
                <c:pt idx="1">
                  <c:v>-0.34899999999999998</c:v>
                </c:pt>
                <c:pt idx="2">
                  <c:v>-0.20799999999999999</c:v>
                </c:pt>
                <c:pt idx="3">
                  <c:v>2.4E-2</c:v>
                </c:pt>
                <c:pt idx="4">
                  <c:v>0.188</c:v>
                </c:pt>
                <c:pt idx="5">
                  <c:v>0.105</c:v>
                </c:pt>
                <c:pt idx="6">
                  <c:v>0.71099999999999997</c:v>
                </c:pt>
                <c:pt idx="7">
                  <c:v>1.196</c:v>
                </c:pt>
                <c:pt idx="8">
                  <c:v>0.91299999999999992</c:v>
                </c:pt>
                <c:pt idx="9">
                  <c:v>0.73299999999999998</c:v>
                </c:pt>
                <c:pt idx="10">
                  <c:v>0.85499999999999998</c:v>
                </c:pt>
                <c:pt idx="11">
                  <c:v>1.022</c:v>
                </c:pt>
                <c:pt idx="12">
                  <c:v>0.90100000000000002</c:v>
                </c:pt>
                <c:pt idx="13">
                  <c:v>1.105</c:v>
                </c:pt>
                <c:pt idx="14">
                  <c:v>1.097</c:v>
                </c:pt>
                <c:pt idx="15">
                  <c:v>1.32</c:v>
                </c:pt>
                <c:pt idx="16">
                  <c:v>1.2130000000000001</c:v>
                </c:pt>
                <c:pt idx="17">
                  <c:v>1.532</c:v>
                </c:pt>
                <c:pt idx="18">
                  <c:v>1.103</c:v>
                </c:pt>
                <c:pt idx="19">
                  <c:v>1.1990000000000001</c:v>
                </c:pt>
                <c:pt idx="20">
                  <c:v>1.2050000000000001</c:v>
                </c:pt>
                <c:pt idx="21">
                  <c:v>1.2919999999999998</c:v>
                </c:pt>
                <c:pt idx="22">
                  <c:v>1.3069999999999999</c:v>
                </c:pt>
                <c:pt idx="23">
                  <c:v>1.284</c:v>
                </c:pt>
                <c:pt idx="24">
                  <c:v>1.5620000000000001</c:v>
                </c:pt>
                <c:pt idx="25">
                  <c:v>1.1619999999999999</c:v>
                </c:pt>
                <c:pt idx="26">
                  <c:v>1.298</c:v>
                </c:pt>
                <c:pt idx="27">
                  <c:v>1.294</c:v>
                </c:pt>
                <c:pt idx="28">
                  <c:v>1.677</c:v>
                </c:pt>
                <c:pt idx="29">
                  <c:v>1.675</c:v>
                </c:pt>
                <c:pt idx="30">
                  <c:v>1.7919999999999998</c:v>
                </c:pt>
                <c:pt idx="31">
                  <c:v>1.659</c:v>
                </c:pt>
                <c:pt idx="32">
                  <c:v>1.764</c:v>
                </c:pt>
                <c:pt idx="33">
                  <c:v>2.0420000000000003</c:v>
                </c:pt>
                <c:pt idx="34">
                  <c:v>2.202</c:v>
                </c:pt>
                <c:pt idx="35">
                  <c:v>2.1379999999999999</c:v>
                </c:pt>
                <c:pt idx="36">
                  <c:v>2.012</c:v>
                </c:pt>
                <c:pt idx="37">
                  <c:v>2.3730000000000002</c:v>
                </c:pt>
                <c:pt idx="38">
                  <c:v>2.0830000000000002</c:v>
                </c:pt>
                <c:pt idx="39">
                  <c:v>1.8599999999999999</c:v>
                </c:pt>
                <c:pt idx="40">
                  <c:v>1.3599999999999999</c:v>
                </c:pt>
                <c:pt idx="41">
                  <c:v>0.82900000000000007</c:v>
                </c:pt>
                <c:pt idx="42">
                  <c:v>0.61799999999999999</c:v>
                </c:pt>
                <c:pt idx="43">
                  <c:v>0.157</c:v>
                </c:pt>
                <c:pt idx="44">
                  <c:v>9.9000000000000005E-2</c:v>
                </c:pt>
                <c:pt idx="45">
                  <c:v>-0.34799999999999998</c:v>
                </c:pt>
                <c:pt idx="46">
                  <c:v>-0.85400000000000009</c:v>
                </c:pt>
                <c:pt idx="47">
                  <c:v>-1.0009999999999999</c:v>
                </c:pt>
                <c:pt idx="48">
                  <c:v>-1.1100000000000001</c:v>
                </c:pt>
                <c:pt idx="49">
                  <c:v>-1.343</c:v>
                </c:pt>
                <c:pt idx="50">
                  <c:v>-1.167</c:v>
                </c:pt>
                <c:pt idx="51">
                  <c:v>-1.161</c:v>
                </c:pt>
                <c:pt idx="52">
                  <c:v>-0.92200000000000004</c:v>
                </c:pt>
                <c:pt idx="53">
                  <c:v>-0.58799999999999997</c:v>
                </c:pt>
                <c:pt idx="54">
                  <c:v>-0.4</c:v>
                </c:pt>
                <c:pt idx="55">
                  <c:v>-5.1999999999999998E-2</c:v>
                </c:pt>
                <c:pt idx="56">
                  <c:v>-0.25</c:v>
                </c:pt>
                <c:pt idx="57">
                  <c:v>-0.184</c:v>
                </c:pt>
                <c:pt idx="58">
                  <c:v>0.22599999999999998</c:v>
                </c:pt>
                <c:pt idx="59">
                  <c:v>0.374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F6-4940-A9AB-668FF0D7299D}"/>
            </c:ext>
          </c:extLst>
        </c:ser>
        <c:ser>
          <c:idx val="1"/>
          <c:order val="1"/>
          <c:tx>
            <c:strRef>
              <c:f>'Data 5'!$E$262</c:f>
              <c:strCache>
                <c:ptCount val="1"/>
                <c:pt idx="0">
                  <c:v>Corregida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'Data 5'!$A$263:$C$322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5'!$E$263:$E$322</c:f>
              <c:numCache>
                <c:formatCode>0.0</c:formatCode>
                <c:ptCount val="60"/>
                <c:pt idx="0">
                  <c:v>0.69452999999999998</c:v>
                </c:pt>
                <c:pt idx="1">
                  <c:v>0.82065999999999995</c:v>
                </c:pt>
                <c:pt idx="2">
                  <c:v>0.95004000000000011</c:v>
                </c:pt>
                <c:pt idx="3">
                  <c:v>1.02406</c:v>
                </c:pt>
                <c:pt idx="4">
                  <c:v>1.1477899999999999</c:v>
                </c:pt>
                <c:pt idx="5">
                  <c:v>0.95926999999999996</c:v>
                </c:pt>
                <c:pt idx="6">
                  <c:v>1.2239500000000001</c:v>
                </c:pt>
                <c:pt idx="7">
                  <c:v>1.29806</c:v>
                </c:pt>
                <c:pt idx="8">
                  <c:v>0.80981000000000003</c:v>
                </c:pt>
                <c:pt idx="9">
                  <c:v>0.55697000000000008</c:v>
                </c:pt>
                <c:pt idx="10">
                  <c:v>0.57972000000000001</c:v>
                </c:pt>
                <c:pt idx="11">
                  <c:v>0.83715000000000006</c:v>
                </c:pt>
                <c:pt idx="12">
                  <c:v>0.77482000000000006</c:v>
                </c:pt>
                <c:pt idx="13">
                  <c:v>0.98951999999999996</c:v>
                </c:pt>
                <c:pt idx="14">
                  <c:v>1.0038500000000001</c:v>
                </c:pt>
                <c:pt idx="15">
                  <c:v>1.25746</c:v>
                </c:pt>
                <c:pt idx="16">
                  <c:v>1.12019</c:v>
                </c:pt>
                <c:pt idx="17">
                  <c:v>1.4767300000000001</c:v>
                </c:pt>
                <c:pt idx="18">
                  <c:v>1.1836800000000001</c:v>
                </c:pt>
                <c:pt idx="19">
                  <c:v>1.2676700000000001</c:v>
                </c:pt>
                <c:pt idx="20">
                  <c:v>1.30139</c:v>
                </c:pt>
                <c:pt idx="21">
                  <c:v>1.37599</c:v>
                </c:pt>
                <c:pt idx="22">
                  <c:v>1.4064399999999999</c:v>
                </c:pt>
                <c:pt idx="23">
                  <c:v>1.35226</c:v>
                </c:pt>
                <c:pt idx="24">
                  <c:v>1.50997</c:v>
                </c:pt>
                <c:pt idx="25">
                  <c:v>1.1430400000000001</c:v>
                </c:pt>
                <c:pt idx="26">
                  <c:v>1.3009899999999999</c:v>
                </c:pt>
                <c:pt idx="27">
                  <c:v>1.42188</c:v>
                </c:pt>
                <c:pt idx="28">
                  <c:v>1.8173000000000001</c:v>
                </c:pt>
                <c:pt idx="29">
                  <c:v>1.8162799999999999</c:v>
                </c:pt>
                <c:pt idx="30">
                  <c:v>1.8806300000000002</c:v>
                </c:pt>
                <c:pt idx="31">
                  <c:v>1.78888</c:v>
                </c:pt>
                <c:pt idx="32">
                  <c:v>1.9259900000000001</c:v>
                </c:pt>
                <c:pt idx="33">
                  <c:v>2.1127600000000002</c:v>
                </c:pt>
                <c:pt idx="34">
                  <c:v>2.2874599999999998</c:v>
                </c:pt>
                <c:pt idx="35">
                  <c:v>2.31318</c:v>
                </c:pt>
                <c:pt idx="36">
                  <c:v>2.2319999999999998</c:v>
                </c:pt>
                <c:pt idx="37">
                  <c:v>2.5309999999999997</c:v>
                </c:pt>
                <c:pt idx="38">
                  <c:v>2.3640000000000003</c:v>
                </c:pt>
                <c:pt idx="39">
                  <c:v>1.9300000000000002</c:v>
                </c:pt>
                <c:pt idx="40">
                  <c:v>1.4379999999999999</c:v>
                </c:pt>
                <c:pt idx="41">
                  <c:v>0.94400000000000006</c:v>
                </c:pt>
                <c:pt idx="42">
                  <c:v>0.69399999999999995</c:v>
                </c:pt>
                <c:pt idx="43">
                  <c:v>0.23400000000000001</c:v>
                </c:pt>
                <c:pt idx="44">
                  <c:v>0.16600000000000001</c:v>
                </c:pt>
                <c:pt idx="45">
                  <c:v>-0.28800000000000003</c:v>
                </c:pt>
                <c:pt idx="46">
                  <c:v>-0.84899999999999998</c:v>
                </c:pt>
                <c:pt idx="47">
                  <c:v>-1.089</c:v>
                </c:pt>
                <c:pt idx="48">
                  <c:v>-1.244</c:v>
                </c:pt>
                <c:pt idx="49">
                  <c:v>-1.5230000000000001</c:v>
                </c:pt>
                <c:pt idx="50">
                  <c:v>-1.518</c:v>
                </c:pt>
                <c:pt idx="51">
                  <c:v>-1.444</c:v>
                </c:pt>
                <c:pt idx="52">
                  <c:v>-1.236</c:v>
                </c:pt>
                <c:pt idx="53">
                  <c:v>-0.94000000000000006</c:v>
                </c:pt>
                <c:pt idx="54">
                  <c:v>-0.80300000000000005</c:v>
                </c:pt>
                <c:pt idx="55">
                  <c:v>-0.51200000000000001</c:v>
                </c:pt>
                <c:pt idx="56">
                  <c:v>-0.78499999999999992</c:v>
                </c:pt>
                <c:pt idx="57">
                  <c:v>-0.77400000000000002</c:v>
                </c:pt>
                <c:pt idx="58">
                  <c:v>-0.29899999999999999</c:v>
                </c:pt>
                <c:pt idx="59">
                  <c:v>-0.20300000000000001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F6-4940-A9AB-668FF0D72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037992"/>
        <c:axId val="340038384"/>
      </c:lineChart>
      <c:catAx>
        <c:axId val="340037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3838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340038384"/>
        <c:scaling>
          <c:orientation val="minMax"/>
          <c:max val="4"/>
          <c:min val="-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37992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43437252112326"/>
          <c:y val="6.6758229806909491E-3"/>
          <c:w val="0.27474276648679902"/>
          <c:h val="0.1193958489995380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03610036033629E-2"/>
          <c:y val="0.19801980198019803"/>
          <c:w val="0.88030870479113843"/>
          <c:h val="0.657425742574257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5'!$E$325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5'!$C$326:$C$337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5'!$E$326:$E$337</c:f>
              <c:numCache>
                <c:formatCode>0.0</c:formatCode>
                <c:ptCount val="12"/>
                <c:pt idx="0">
                  <c:v>0.83800000000000008</c:v>
                </c:pt>
                <c:pt idx="1">
                  <c:v>0.53499999999999992</c:v>
                </c:pt>
                <c:pt idx="2">
                  <c:v>0.8630000000000001</c:v>
                </c:pt>
                <c:pt idx="3">
                  <c:v>5.2999999999999999E-2</c:v>
                </c:pt>
                <c:pt idx="4">
                  <c:v>0.57899999999999996</c:v>
                </c:pt>
                <c:pt idx="5">
                  <c:v>-8.0000000000000002E-3</c:v>
                </c:pt>
                <c:pt idx="6">
                  <c:v>0.86399999999999999</c:v>
                </c:pt>
                <c:pt idx="7">
                  <c:v>0.10300000000000001</c:v>
                </c:pt>
                <c:pt idx="8">
                  <c:v>0.53800000000000003</c:v>
                </c:pt>
                <c:pt idx="9">
                  <c:v>0.97199999999999998</c:v>
                </c:pt>
                <c:pt idx="10">
                  <c:v>-6.4000000000000001E-2</c:v>
                </c:pt>
                <c:pt idx="11">
                  <c:v>0.64100000000000001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F-4E42-A256-7208AC702440}"/>
            </c:ext>
          </c:extLst>
        </c:ser>
        <c:ser>
          <c:idx val="2"/>
          <c:order val="2"/>
          <c:tx>
            <c:strRef>
              <c:f>'Data 5'!$F$325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5'!$C$326:$C$337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5'!$F$326:$F$337</c:f>
              <c:numCache>
                <c:formatCode>0.0</c:formatCode>
                <c:ptCount val="12"/>
                <c:pt idx="0">
                  <c:v>5.048</c:v>
                </c:pt>
                <c:pt idx="1">
                  <c:v>-8.5849999999999991</c:v>
                </c:pt>
                <c:pt idx="2">
                  <c:v>-4.3369999999999997</c:v>
                </c:pt>
                <c:pt idx="3">
                  <c:v>-0.66299999999999992</c:v>
                </c:pt>
                <c:pt idx="4">
                  <c:v>0.123</c:v>
                </c:pt>
                <c:pt idx="5">
                  <c:v>4.8000000000000001E-2</c:v>
                </c:pt>
                <c:pt idx="6">
                  <c:v>3.177</c:v>
                </c:pt>
                <c:pt idx="7">
                  <c:v>-1.9380000000000002</c:v>
                </c:pt>
                <c:pt idx="8">
                  <c:v>-1.851</c:v>
                </c:pt>
                <c:pt idx="9">
                  <c:v>-0.51100000000000001</c:v>
                </c:pt>
                <c:pt idx="10">
                  <c:v>3.6179999999999999</c:v>
                </c:pt>
                <c:pt idx="11">
                  <c:v>0.34899999999999998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AF-4E42-A256-7208AC702440}"/>
            </c:ext>
          </c:extLst>
        </c:ser>
        <c:ser>
          <c:idx val="3"/>
          <c:order val="3"/>
          <c:tx>
            <c:strRef>
              <c:f>'Data 5'!$G$325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5'!$C$326:$C$337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5'!$G$326:$G$337</c:f>
              <c:numCache>
                <c:formatCode>0.0</c:formatCode>
                <c:ptCount val="12"/>
                <c:pt idx="0">
                  <c:v>3.5610000000000004</c:v>
                </c:pt>
                <c:pt idx="1">
                  <c:v>-1.1839999999999999</c:v>
                </c:pt>
                <c:pt idx="2">
                  <c:v>-1.9239999999999999</c:v>
                </c:pt>
                <c:pt idx="3">
                  <c:v>5.1979999999999995</c:v>
                </c:pt>
                <c:pt idx="4">
                  <c:v>-0.63500000000000001</c:v>
                </c:pt>
                <c:pt idx="5">
                  <c:v>0.58699999999999997</c:v>
                </c:pt>
                <c:pt idx="6">
                  <c:v>0.90399999999999991</c:v>
                </c:pt>
                <c:pt idx="7">
                  <c:v>1.9720000000000002</c:v>
                </c:pt>
                <c:pt idx="8">
                  <c:v>0.38500000000000001</c:v>
                </c:pt>
                <c:pt idx="9">
                  <c:v>2.5170000000000003</c:v>
                </c:pt>
                <c:pt idx="10">
                  <c:v>0.46699999999999997</c:v>
                </c:pt>
                <c:pt idx="11">
                  <c:v>-1.054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AF-4E42-A256-7208AC702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039168"/>
        <c:axId val="340039560"/>
      </c:barChart>
      <c:lineChart>
        <c:grouping val="standard"/>
        <c:varyColors val="0"/>
        <c:ser>
          <c:idx val="0"/>
          <c:order val="0"/>
          <c:tx>
            <c:strRef>
              <c:f>'Data 5'!$D$325</c:f>
              <c:strCache>
                <c:ptCount val="1"/>
                <c:pt idx="0">
                  <c:v>Variación de la demanda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'Data 5'!$C$326:$C$337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5'!$D$326:$D$337</c:f>
              <c:numCache>
                <c:formatCode>0.0</c:formatCode>
                <c:ptCount val="12"/>
                <c:pt idx="0">
                  <c:v>9.4469999999999992</c:v>
                </c:pt>
                <c:pt idx="1">
                  <c:v>-9.234</c:v>
                </c:pt>
                <c:pt idx="2">
                  <c:v>-5.3979999999999997</c:v>
                </c:pt>
                <c:pt idx="3">
                  <c:v>4.5880000000000001</c:v>
                </c:pt>
                <c:pt idx="4">
                  <c:v>6.7000000000000004E-2</c:v>
                </c:pt>
                <c:pt idx="5">
                  <c:v>0.627</c:v>
                </c:pt>
                <c:pt idx="6">
                  <c:v>4.9450000000000003</c:v>
                </c:pt>
                <c:pt idx="7">
                  <c:v>0.13699999999999998</c:v>
                </c:pt>
                <c:pt idx="8">
                  <c:v>-0.92800000000000005</c:v>
                </c:pt>
                <c:pt idx="9">
                  <c:v>2.9780000000000002</c:v>
                </c:pt>
                <c:pt idx="10">
                  <c:v>4.0209999999999999</c:v>
                </c:pt>
                <c:pt idx="11">
                  <c:v>-6.4000000000000001E-2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AF-4E42-A256-7208AC702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039168"/>
        <c:axId val="340039560"/>
      </c:lineChart>
      <c:catAx>
        <c:axId val="34003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39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00395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39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77111449088424"/>
          <c:y val="2.772275995144876E-2"/>
          <c:w val="0.82007354215197426"/>
          <c:h val="0.1504951604369611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03610036033629E-2"/>
          <c:y val="0.19801980198019803"/>
          <c:w val="0.88030870479113843"/>
          <c:h val="0.657425742574257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5'!$E$340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5'!$C$341:$C$352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5'!$E$341:$E$352</c:f>
              <c:numCache>
                <c:formatCode>0.0</c:formatCode>
                <c:ptCount val="12"/>
                <c:pt idx="0">
                  <c:v>0.59300000000000008</c:v>
                </c:pt>
                <c:pt idx="1">
                  <c:v>1.081</c:v>
                </c:pt>
                <c:pt idx="2">
                  <c:v>0.69799999999999995</c:v>
                </c:pt>
                <c:pt idx="3">
                  <c:v>0.249</c:v>
                </c:pt>
                <c:pt idx="4">
                  <c:v>0.38200000000000001</c:v>
                </c:pt>
                <c:pt idx="5">
                  <c:v>-2.3E-2</c:v>
                </c:pt>
                <c:pt idx="6">
                  <c:v>0.79299999999999993</c:v>
                </c:pt>
                <c:pt idx="7">
                  <c:v>4.2999999999999997E-2</c:v>
                </c:pt>
                <c:pt idx="8">
                  <c:v>0.57999999999999996</c:v>
                </c:pt>
                <c:pt idx="9">
                  <c:v>0.97800000000000009</c:v>
                </c:pt>
                <c:pt idx="10">
                  <c:v>-0.26600000000000001</c:v>
                </c:pt>
                <c:pt idx="11">
                  <c:v>0.80800000000000005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1-4193-8C32-02C74E9A5902}"/>
            </c:ext>
          </c:extLst>
        </c:ser>
        <c:ser>
          <c:idx val="2"/>
          <c:order val="2"/>
          <c:tx>
            <c:strRef>
              <c:f>'Data 5'!$F$340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5'!$C$341:$C$352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5'!$F$341:$F$352</c:f>
              <c:numCache>
                <c:formatCode>0.0</c:formatCode>
                <c:ptCount val="12"/>
                <c:pt idx="0">
                  <c:v>0.125</c:v>
                </c:pt>
                <c:pt idx="1">
                  <c:v>-0.22</c:v>
                </c:pt>
                <c:pt idx="2">
                  <c:v>7.6999999999999999E-2</c:v>
                </c:pt>
                <c:pt idx="3">
                  <c:v>0.02</c:v>
                </c:pt>
                <c:pt idx="4">
                  <c:v>1.2999999999999999E-2</c:v>
                </c:pt>
                <c:pt idx="5">
                  <c:v>0.121</c:v>
                </c:pt>
                <c:pt idx="6">
                  <c:v>-6.0000000000000001E-3</c:v>
                </c:pt>
                <c:pt idx="7">
                  <c:v>0.54200000000000004</c:v>
                </c:pt>
                <c:pt idx="8">
                  <c:v>-9.0000000000000011E-3</c:v>
                </c:pt>
                <c:pt idx="9">
                  <c:v>9.7000000000000003E-2</c:v>
                </c:pt>
                <c:pt idx="10">
                  <c:v>6.2E-2</c:v>
                </c:pt>
                <c:pt idx="11">
                  <c:v>8.6999999999999994E-2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C1-4193-8C32-02C74E9A5902}"/>
            </c:ext>
          </c:extLst>
        </c:ser>
        <c:ser>
          <c:idx val="3"/>
          <c:order val="3"/>
          <c:tx>
            <c:strRef>
              <c:f>'Data 5'!$G$340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5'!$C$341:$C$352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5'!$G$341:$G$352</c:f>
              <c:numCache>
                <c:formatCode>0.0</c:formatCode>
                <c:ptCount val="12"/>
                <c:pt idx="0">
                  <c:v>-0.71000000000000008</c:v>
                </c:pt>
                <c:pt idx="1">
                  <c:v>-1.425</c:v>
                </c:pt>
                <c:pt idx="2">
                  <c:v>0.45599999999999996</c:v>
                </c:pt>
                <c:pt idx="3">
                  <c:v>-0.53</c:v>
                </c:pt>
                <c:pt idx="4">
                  <c:v>0.78899999999999992</c:v>
                </c:pt>
                <c:pt idx="5">
                  <c:v>0.92700000000000005</c:v>
                </c:pt>
                <c:pt idx="6">
                  <c:v>5.0000000000000001E-3</c:v>
                </c:pt>
                <c:pt idx="7">
                  <c:v>0.20899999999999999</c:v>
                </c:pt>
                <c:pt idx="8">
                  <c:v>-2.1360000000000001</c:v>
                </c:pt>
                <c:pt idx="9">
                  <c:v>-1.752</c:v>
                </c:pt>
                <c:pt idx="10">
                  <c:v>2.0660000000000003</c:v>
                </c:pt>
                <c:pt idx="11">
                  <c:v>-0.14899999999999999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C1-4193-8C32-02C74E9A5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040344"/>
        <c:axId val="340040736"/>
      </c:barChart>
      <c:lineChart>
        <c:grouping val="standard"/>
        <c:varyColors val="0"/>
        <c:ser>
          <c:idx val="0"/>
          <c:order val="0"/>
          <c:tx>
            <c:strRef>
              <c:f>'Data 5'!$D$340</c:f>
              <c:strCache>
                <c:ptCount val="1"/>
                <c:pt idx="0">
                  <c:v>Variación de la demanda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'Data 5'!$C$341:$C$352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5'!$D$341:$D$352</c:f>
              <c:numCache>
                <c:formatCode>0.0</c:formatCode>
                <c:ptCount val="12"/>
                <c:pt idx="0">
                  <c:v>8.0000000000000002E-3</c:v>
                </c:pt>
                <c:pt idx="1">
                  <c:v>-0.56400000000000006</c:v>
                </c:pt>
                <c:pt idx="2">
                  <c:v>1.2309999999999999</c:v>
                </c:pt>
                <c:pt idx="3">
                  <c:v>-0.26100000000000001</c:v>
                </c:pt>
                <c:pt idx="4">
                  <c:v>1.1839999999999999</c:v>
                </c:pt>
                <c:pt idx="5">
                  <c:v>1.0250000000000001</c:v>
                </c:pt>
                <c:pt idx="6">
                  <c:v>0.79200000000000004</c:v>
                </c:pt>
                <c:pt idx="7">
                  <c:v>0.79399999999999993</c:v>
                </c:pt>
                <c:pt idx="8">
                  <c:v>-1.5650000000000002</c:v>
                </c:pt>
                <c:pt idx="9">
                  <c:v>-0.67700000000000005</c:v>
                </c:pt>
                <c:pt idx="10">
                  <c:v>1.8620000000000001</c:v>
                </c:pt>
                <c:pt idx="11">
                  <c:v>0.746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C1-4193-8C32-02C74E9A5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040344"/>
        <c:axId val="340040736"/>
      </c:lineChart>
      <c:catAx>
        <c:axId val="34004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40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00407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4034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77111449088424"/>
          <c:y val="2.772275995144876E-2"/>
          <c:w val="0.82007354215197426"/>
          <c:h val="0.1504951604369611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C4E9-4C80-AD8F-DCA2DC8CF9E7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C4E9-4C80-AD8F-DCA2DC8CF9E7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C4E9-4C80-AD8F-DCA2DC8CF9E7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C4E9-4C80-AD8F-DCA2DC8CF9E7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C4E9-4C80-AD8F-DCA2DC8CF9E7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C4E9-4C80-AD8F-DCA2DC8CF9E7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C4E9-4C80-AD8F-DCA2DC8CF9E7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C4E9-4C80-AD8F-DCA2DC8CF9E7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C4E9-4C80-AD8F-DCA2DC8CF9E7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C4E9-4C80-AD8F-DCA2DC8CF9E7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C4E9-4C80-AD8F-DCA2DC8CF9E7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C4E9-4C80-AD8F-DCA2DC8CF9E7}"/>
              </c:ext>
            </c:extLst>
          </c:dPt>
          <c:dLbls>
            <c:dLbl>
              <c:idx val="0"/>
              <c:layout>
                <c:manualLayout>
                  <c:x val="0.20316445810127393"/>
                  <c:y val="6.00545520045287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3902439024389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4E9-4C80-AD8F-DCA2DC8CF9E7}"/>
                </c:ext>
              </c:extLst>
            </c:dLbl>
            <c:dLbl>
              <c:idx val="1"/>
              <c:layout>
                <c:manualLayout>
                  <c:x val="0.13862262339158823"/>
                  <c:y val="4.1425762956100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E9-4C80-AD8F-DCA2DC8CF9E7}"/>
                </c:ext>
              </c:extLst>
            </c:dLbl>
            <c:dLbl>
              <c:idx val="2"/>
              <c:layout>
                <c:manualLayout>
                  <c:x val="0.19074092567697332"/>
                  <c:y val="5.8866759302146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4E9-4C80-AD8F-DCA2DC8CF9E7}"/>
                </c:ext>
              </c:extLst>
            </c:dLbl>
            <c:dLbl>
              <c:idx val="3"/>
              <c:layout>
                <c:manualLayout>
                  <c:x val="-7.8578836182062614E-2"/>
                  <c:y val="0.319906952807369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E9-4C80-AD8F-DCA2DC8CF9E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E9-4C80-AD8F-DCA2DC8CF9E7}"/>
                </c:ext>
              </c:extLst>
            </c:dLbl>
            <c:dLbl>
              <c:idx val="5"/>
              <c:layout>
                <c:manualLayout>
                  <c:x val="-0.2891827667882978"/>
                  <c:y val="0.272694560238793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81063952371808"/>
                      <c:h val="0.130965158766918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4E9-4C80-AD8F-DCA2DC8CF9E7}"/>
                </c:ext>
              </c:extLst>
            </c:dLbl>
            <c:dLbl>
              <c:idx val="6"/>
              <c:layout>
                <c:manualLayout>
                  <c:x val="-0.28123397989885413"/>
                  <c:y val="0.112418300653594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65853658536587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C4E9-4C80-AD8F-DCA2DC8CF9E7}"/>
                </c:ext>
              </c:extLst>
            </c:dLbl>
            <c:dLbl>
              <c:idx val="7"/>
              <c:layout>
                <c:manualLayout>
                  <c:x val="-0.25911273285961206"/>
                  <c:y val="4.605012608718027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90442353242432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C4E9-4C80-AD8F-DCA2DC8CF9E7}"/>
                </c:ext>
              </c:extLst>
            </c:dLbl>
            <c:dLbl>
              <c:idx val="8"/>
              <c:layout>
                <c:manualLayout>
                  <c:x val="-9.3665450355290961E-2"/>
                  <c:y val="-0.112873655498944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4E9-4C80-AD8F-DCA2DC8CF9E7}"/>
                </c:ext>
              </c:extLst>
            </c:dLbl>
            <c:dLbl>
              <c:idx val="9"/>
              <c:layout>
                <c:manualLayout>
                  <c:x val="0.11769899494270533"/>
                  <c:y val="-9.70095208687149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C4E9-4C80-AD8F-DCA2DC8CF9E7}"/>
                </c:ext>
              </c:extLst>
            </c:dLbl>
            <c:dLbl>
              <c:idx val="10"/>
              <c:layout>
                <c:manualLayout>
                  <c:x val="0.28570411625376085"/>
                  <c:y val="9.531573259224950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C4E9-4C80-AD8F-DCA2DC8CF9E7}"/>
                </c:ext>
              </c:extLst>
            </c:dLbl>
            <c:dLbl>
              <c:idx val="11"/>
              <c:layout>
                <c:manualLayout>
                  <c:x val="-0.1558875872223289"/>
                  <c:y val="-0.105592506819000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C4E9-4C80-AD8F-DCA2DC8CF9E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5'!$C$373:$C$383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'Data 5'!$F$373:$F$383</c:f>
              <c:numCache>
                <c:formatCode>#,##0.0\ \ \ _)</c:formatCode>
                <c:ptCount val="11"/>
                <c:pt idx="0">
                  <c:v>20.799999999999997</c:v>
                </c:pt>
                <c:pt idx="1">
                  <c:v>6.2</c:v>
                </c:pt>
                <c:pt idx="2">
                  <c:v>27</c:v>
                </c:pt>
                <c:pt idx="3">
                  <c:v>38.200000000000003</c:v>
                </c:pt>
                <c:pt idx="4">
                  <c:v>0</c:v>
                </c:pt>
                <c:pt idx="5">
                  <c:v>0.5</c:v>
                </c:pt>
                <c:pt idx="6">
                  <c:v>1.7</c:v>
                </c:pt>
                <c:pt idx="7">
                  <c:v>1.7</c:v>
                </c:pt>
                <c:pt idx="8">
                  <c:v>0.2</c:v>
                </c:pt>
                <c:pt idx="9">
                  <c:v>3.6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4E9-4C80-AD8F-DCA2DC8CF9E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Demanda</c:v>
          </c:tx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14DE-47D5-BFE9-8E1E500364AC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14DE-47D5-BFE9-8E1E500364AC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14DE-47D5-BFE9-8E1E500364AC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14DE-47D5-BFE9-8E1E500364AC}"/>
              </c:ext>
            </c:extLst>
          </c:dPt>
          <c:dPt>
            <c:idx val="4"/>
            <c:bubble3D val="0"/>
            <c:spPr>
              <a:solidFill>
                <a:srgbClr val="C91C17"/>
              </a:solidFill>
            </c:spPr>
            <c:extLst>
              <c:ext xmlns:c16="http://schemas.microsoft.com/office/drawing/2014/chart" uri="{C3380CC4-5D6E-409C-BE32-E72D297353CC}">
                <c16:uniqueId val="{00000009-14DE-47D5-BFE9-8E1E500364AC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14DE-47D5-BFE9-8E1E500364AC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14DE-47D5-BFE9-8E1E500364AC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14DE-47D5-BFE9-8E1E500364AC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14DE-47D5-BFE9-8E1E500364AC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14DE-47D5-BFE9-8E1E500364AC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14DE-47D5-BFE9-8E1E500364AC}"/>
              </c:ext>
            </c:extLst>
          </c:dPt>
          <c:dPt>
            <c:idx val="11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7-14DE-47D5-BFE9-8E1E500364AC}"/>
              </c:ext>
            </c:extLst>
          </c:dPt>
          <c:dLbls>
            <c:dLbl>
              <c:idx val="0"/>
              <c:layout>
                <c:manualLayout>
                  <c:x val="0.10560348249151771"/>
                  <c:y val="-0.143867016622922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3902439024389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4DE-47D5-BFE9-8E1E500364AC}"/>
                </c:ext>
              </c:extLst>
            </c:dLbl>
            <c:dLbl>
              <c:idx val="1"/>
              <c:layout>
                <c:manualLayout>
                  <c:x val="0.1126063632289865"/>
                  <c:y val="0.114628377335186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DE-47D5-BFE9-8E1E500364AC}"/>
                </c:ext>
              </c:extLst>
            </c:dLbl>
            <c:dLbl>
              <c:idx val="2"/>
              <c:layout>
                <c:manualLayout>
                  <c:x val="0.11269214518916842"/>
                  <c:y val="0.119744326076887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4DE-47D5-BFE9-8E1E500364AC}"/>
                </c:ext>
              </c:extLst>
            </c:dLbl>
            <c:dLbl>
              <c:idx val="3"/>
              <c:layout>
                <c:manualLayout>
                  <c:x val="-2.3294283336534154E-2"/>
                  <c:y val="0.12447944006999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4DE-47D5-BFE9-8E1E500364AC}"/>
                </c:ext>
              </c:extLst>
            </c:dLbl>
            <c:dLbl>
              <c:idx val="4"/>
              <c:layout>
                <c:manualLayout>
                  <c:x val="-0.15284540042250816"/>
                  <c:y val="0.226767124697648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0893028615325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4DE-47D5-BFE9-8E1E500364AC}"/>
                </c:ext>
              </c:extLst>
            </c:dLbl>
            <c:dLbl>
              <c:idx val="5"/>
              <c:layout>
                <c:manualLayout>
                  <c:x val="-0.18519992318033415"/>
                  <c:y val="0.136746847820493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81063952371808"/>
                      <c:h val="0.130965158766918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4DE-47D5-BFE9-8E1E500364AC}"/>
                </c:ext>
              </c:extLst>
            </c:dLbl>
            <c:dLbl>
              <c:idx val="6"/>
              <c:layout>
                <c:manualLayout>
                  <c:x val="-0.19254772421739966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609756097561"/>
                      <c:h val="0.170379290823941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14DE-47D5-BFE9-8E1E500364AC}"/>
                </c:ext>
              </c:extLst>
            </c:dLbl>
            <c:dLbl>
              <c:idx val="7"/>
              <c:layout>
                <c:manualLayout>
                  <c:x val="-0.18149644709045515"/>
                  <c:y val="-0.105198908959909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10767556494462"/>
                      <c:h val="0.165150532654006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14DE-47D5-BFE9-8E1E500364AC}"/>
                </c:ext>
              </c:extLst>
            </c:dLbl>
            <c:dLbl>
              <c:idx val="8"/>
              <c:layout>
                <c:manualLayout>
                  <c:x val="-0.18147032840407143"/>
                  <c:y val="-0.212220060727703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4DE-47D5-BFE9-8E1E500364AC}"/>
                </c:ext>
              </c:extLst>
            </c:dLbl>
            <c:dLbl>
              <c:idx val="9"/>
              <c:layout>
                <c:manualLayout>
                  <c:x val="-0.14896767172396133"/>
                  <c:y val="-0.300931089496165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14DE-47D5-BFE9-8E1E500364A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4DE-47D5-BFE9-8E1E500364AC}"/>
                </c:ext>
              </c:extLst>
            </c:dLbl>
            <c:dLbl>
              <c:idx val="11"/>
              <c:layout>
                <c:manualLayout>
                  <c:x val="-0.10710709941745086"/>
                  <c:y val="-0.152651330348412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19186991869918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14DE-47D5-BFE9-8E1E500364A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5'!$C$404:$C$415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'Data 5'!$F$404:$F$415</c:f>
              <c:numCache>
                <c:formatCode>#,##0.0\ \ \ _)</c:formatCode>
                <c:ptCount val="12"/>
                <c:pt idx="0">
                  <c:v>32.599999999999994</c:v>
                </c:pt>
                <c:pt idx="1">
                  <c:v>7.6</c:v>
                </c:pt>
                <c:pt idx="2">
                  <c:v>7.2</c:v>
                </c:pt>
                <c:pt idx="3">
                  <c:v>17.100000000000001</c:v>
                </c:pt>
                <c:pt idx="4">
                  <c:v>0.3</c:v>
                </c:pt>
                <c:pt idx="5">
                  <c:v>0.6</c:v>
                </c:pt>
                <c:pt idx="6">
                  <c:v>2.4</c:v>
                </c:pt>
                <c:pt idx="7">
                  <c:v>2.4</c:v>
                </c:pt>
                <c:pt idx="8">
                  <c:v>0.1</c:v>
                </c:pt>
                <c:pt idx="9">
                  <c:v>2</c:v>
                </c:pt>
                <c:pt idx="10">
                  <c:v>0</c:v>
                </c:pt>
                <c:pt idx="11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4DE-47D5-BFE9-8E1E500364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Demanda</c:v>
          </c:tx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3986-4BE9-89C2-6E82BB41FC76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3986-4BE9-89C2-6E82BB41FC76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3986-4BE9-89C2-6E82BB41FC7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986-4BE9-89C2-6E82BB41FC76}"/>
              </c:ext>
            </c:extLst>
          </c:dPt>
          <c:dPt>
            <c:idx val="4"/>
            <c:bubble3D val="0"/>
            <c:spPr>
              <a:solidFill>
                <a:srgbClr val="C91C17"/>
              </a:solidFill>
            </c:spPr>
            <c:extLst>
              <c:ext xmlns:c16="http://schemas.microsoft.com/office/drawing/2014/chart" uri="{C3380CC4-5D6E-409C-BE32-E72D297353CC}">
                <c16:uniqueId val="{00000009-3986-4BE9-89C2-6E82BB41FC76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3986-4BE9-89C2-6E82BB41FC7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986-4BE9-89C2-6E82BB41FC76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986-4BE9-89C2-6E82BB41FC76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3986-4BE9-89C2-6E82BB41FC7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3986-4BE9-89C2-6E82BB41FC76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3986-4BE9-89C2-6E82BB41FC76}"/>
              </c:ext>
            </c:extLst>
          </c:dPt>
          <c:dPt>
            <c:idx val="11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7-3986-4BE9-89C2-6E82BB41FC76}"/>
              </c:ext>
            </c:extLst>
          </c:dPt>
          <c:dLbls>
            <c:dLbl>
              <c:idx val="0"/>
              <c:layout>
                <c:manualLayout>
                  <c:x val="0.10560348249151771"/>
                  <c:y val="-0.143867016622922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3902439024389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986-4BE9-89C2-6E82BB41FC76}"/>
                </c:ext>
              </c:extLst>
            </c:dLbl>
            <c:dLbl>
              <c:idx val="1"/>
              <c:layout>
                <c:manualLayout>
                  <c:x val="0.1126063632289865"/>
                  <c:y val="0.114628377335186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86-4BE9-89C2-6E82BB41FC76}"/>
                </c:ext>
              </c:extLst>
            </c:dLbl>
            <c:dLbl>
              <c:idx val="2"/>
              <c:layout>
                <c:manualLayout>
                  <c:x val="8.6271045387619223E-3"/>
                  <c:y val="0.19481447172044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986-4BE9-89C2-6E82BB41FC76}"/>
                </c:ext>
              </c:extLst>
            </c:dLbl>
            <c:dLbl>
              <c:idx val="3"/>
              <c:layout>
                <c:manualLayout>
                  <c:x val="-7.2074771141412197E-2"/>
                  <c:y val="0.255566054243219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986-4BE9-89C2-6E82BB41FC76}"/>
                </c:ext>
              </c:extLst>
            </c:dLbl>
            <c:dLbl>
              <c:idx val="4"/>
              <c:layout>
                <c:manualLayout>
                  <c:x val="-0.13658523782088214"/>
                  <c:y val="0.216993464052287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0893028615325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3986-4BE9-89C2-6E82BB41FC76}"/>
                </c:ext>
              </c:extLst>
            </c:dLbl>
            <c:dLbl>
              <c:idx val="5"/>
              <c:layout>
                <c:manualLayout>
                  <c:x val="-0.15918366301773254"/>
                  <c:y val="0.115831815140754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81063952371808"/>
                      <c:h val="0.130965158766918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986-4BE9-89C2-6E82BB41FC76}"/>
                </c:ext>
              </c:extLst>
            </c:dLbl>
            <c:dLbl>
              <c:idx val="6"/>
              <c:layout>
                <c:manualLayout>
                  <c:x val="-0.17628756161577364"/>
                  <c:y val="-5.228758169934688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609756097561"/>
                      <c:h val="0.170379290823941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986-4BE9-89C2-6E82BB41FC76}"/>
                </c:ext>
              </c:extLst>
            </c:dLbl>
            <c:dLbl>
              <c:idx val="7"/>
              <c:layout>
                <c:manualLayout>
                  <c:x val="-0.16848831700915434"/>
                  <c:y val="-0.126113941639648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10767556494462"/>
                      <c:h val="0.165150532654006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986-4BE9-89C2-6E82BB41FC7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986-4BE9-89C2-6E82BB41FC76}"/>
                </c:ext>
              </c:extLst>
            </c:dLbl>
            <c:dLbl>
              <c:idx val="9"/>
              <c:layout>
                <c:manualLayout>
                  <c:x val="-0.13595954164266053"/>
                  <c:y val="-0.217270958777211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986-4BE9-89C2-6E82BB41FC7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986-4BE9-89C2-6E82BB41FC76}"/>
                </c:ext>
              </c:extLst>
            </c:dLbl>
            <c:dLbl>
              <c:idx val="11"/>
              <c:layout>
                <c:manualLayout>
                  <c:x val="-0.10710709941745086"/>
                  <c:y val="-0.152651330348412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19186991869918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986-4BE9-89C2-6E82BB41FC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5'!$C$388:$C$399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'Data 5'!$F$388:$F$399</c:f>
              <c:numCache>
                <c:formatCode>#,##0.0\ \ \ _)</c:formatCode>
                <c:ptCount val="12"/>
                <c:pt idx="0">
                  <c:v>39.599999999999994</c:v>
                </c:pt>
                <c:pt idx="1">
                  <c:v>10.5</c:v>
                </c:pt>
                <c:pt idx="2">
                  <c:v>12.6</c:v>
                </c:pt>
                <c:pt idx="3">
                  <c:v>9.6999999999999993</c:v>
                </c:pt>
                <c:pt idx="4">
                  <c:v>0.2</c:v>
                </c:pt>
                <c:pt idx="5">
                  <c:v>0.6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0.1</c:v>
                </c:pt>
                <c:pt idx="9">
                  <c:v>1.9</c:v>
                </c:pt>
                <c:pt idx="10">
                  <c:v>0</c:v>
                </c:pt>
                <c:pt idx="11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986-4BE9-89C2-6E82BB41FC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8135-4BFA-A7BD-F0965EFA117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8135-4BFA-A7BD-F0965EFA117A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8135-4BFA-A7BD-F0965EFA117A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8135-4BFA-A7BD-F0965EFA117A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9-8135-4BFA-A7BD-F0965EFA117A}"/>
              </c:ext>
            </c:extLst>
          </c:dPt>
          <c:dPt>
            <c:idx val="5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0B-8135-4BFA-A7BD-F0965EFA117A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8135-4BFA-A7BD-F0965EFA117A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8135-4BFA-A7BD-F0965EFA117A}"/>
              </c:ext>
            </c:extLst>
          </c:dPt>
          <c:dPt>
            <c:idx val="8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1-8135-4BFA-A7BD-F0965EFA117A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8135-4BFA-A7BD-F0965EFA117A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8135-4BFA-A7BD-F0965EFA117A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8135-4BFA-A7BD-F0965EFA117A}"/>
              </c:ext>
            </c:extLst>
          </c:dPt>
          <c:dLbls>
            <c:dLbl>
              <c:idx val="0"/>
              <c:layout>
                <c:manualLayout>
                  <c:x val="8.6091287369566491E-2"/>
                  <c:y val="-0.117723225773248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3902439024389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135-4BFA-A7BD-F0965EFA117A}"/>
                </c:ext>
              </c:extLst>
            </c:dLbl>
            <c:dLbl>
              <c:idx val="1"/>
              <c:layout>
                <c:manualLayout>
                  <c:x val="0.14837872095256385"/>
                  <c:y val="-1.0861818743245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35-4BFA-A7BD-F0965EFA117A}"/>
                </c:ext>
              </c:extLst>
            </c:dLbl>
            <c:dLbl>
              <c:idx val="2"/>
              <c:layout>
                <c:manualLayout>
                  <c:x val="0.15309570450035209"/>
                  <c:y val="9.5468066491688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135-4BFA-A7BD-F0965EFA117A}"/>
                </c:ext>
              </c:extLst>
            </c:dLbl>
            <c:dLbl>
              <c:idx val="3"/>
              <c:layout>
                <c:manualLayout>
                  <c:x val="-0.12085525894629028"/>
                  <c:y val="0.187145900880036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45528455284553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135-4BFA-A7BD-F0965EFA117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35-4BFA-A7BD-F0965EFA117A}"/>
                </c:ext>
              </c:extLst>
            </c:dLbl>
            <c:dLbl>
              <c:idx val="5"/>
              <c:layout>
                <c:manualLayout>
                  <c:x val="-0.16491748287561617"/>
                  <c:y val="0.121060573310689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81063952371808"/>
                      <c:h val="0.130965158766918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135-4BFA-A7BD-F0965EFA117A}"/>
                </c:ext>
              </c:extLst>
            </c:dLbl>
            <c:dLbl>
              <c:idx val="6"/>
              <c:layout>
                <c:manualLayout>
                  <c:x val="-0.16053543307086615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0813008130081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8135-4BFA-A7BD-F0965EFA117A}"/>
                </c:ext>
              </c:extLst>
            </c:dLbl>
            <c:dLbl>
              <c:idx val="7"/>
              <c:layout>
                <c:manualLayout>
                  <c:x val="-0.18824543883234107"/>
                  <c:y val="1.50625289485872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56296011779013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8135-4BFA-A7BD-F0965EFA117A}"/>
                </c:ext>
              </c:extLst>
            </c:dLbl>
            <c:dLbl>
              <c:idx val="8"/>
              <c:layout>
                <c:manualLayout>
                  <c:x val="-0.26764919019268935"/>
                  <c:y val="-2.4086048067520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9432174636707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8135-4BFA-A7BD-F0965EFA117A}"/>
                </c:ext>
              </c:extLst>
            </c:dLbl>
            <c:dLbl>
              <c:idx val="9"/>
              <c:layout>
                <c:manualLayout>
                  <c:x val="-0.12945547660201012"/>
                  <c:y val="-0.102238279038649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8135-4BFA-A7BD-F0965EFA117A}"/>
                </c:ext>
              </c:extLst>
            </c:dLbl>
            <c:dLbl>
              <c:idx val="10"/>
              <c:layout>
                <c:manualLayout>
                  <c:x val="0.14586671787977734"/>
                  <c:y val="-8.458607379959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8135-4BFA-A7BD-F0965EFA117A}"/>
                </c:ext>
              </c:extLst>
            </c:dLbl>
            <c:dLbl>
              <c:idx val="11"/>
              <c:layout>
                <c:manualLayout>
                  <c:x val="-0.1558875872223289"/>
                  <c:y val="-0.105592506819000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8135-4BFA-A7BD-F0965EFA117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5'!$C$420:$C$429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5'!$F$420:$F$429</c:f>
              <c:numCache>
                <c:formatCode>#,##0.0\ \ \ _)</c:formatCode>
                <c:ptCount val="10"/>
                <c:pt idx="0">
                  <c:v>16.5</c:v>
                </c:pt>
                <c:pt idx="1">
                  <c:v>18.5</c:v>
                </c:pt>
                <c:pt idx="2">
                  <c:v>16</c:v>
                </c:pt>
                <c:pt idx="3">
                  <c:v>28.7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14.2</c:v>
                </c:pt>
                <c:pt idx="8">
                  <c:v>5.5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135-4BFA-A7BD-F0965EFA11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7CA3-42F4-B3D0-9B1E6D9CCA33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7CA3-42F4-B3D0-9B1E6D9CCA33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7CA3-42F4-B3D0-9B1E6D9CCA3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7CA3-42F4-B3D0-9B1E6D9CCA33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9-7CA3-42F4-B3D0-9B1E6D9CCA3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7CA3-42F4-B3D0-9B1E6D9CCA33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7CA3-42F4-B3D0-9B1E6D9CCA33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7CA3-42F4-B3D0-9B1E6D9CCA33}"/>
              </c:ext>
            </c:extLst>
          </c:dPt>
          <c:dPt>
            <c:idx val="8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1-7CA3-42F4-B3D0-9B1E6D9CCA33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7CA3-42F4-B3D0-9B1E6D9CCA3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7CA3-42F4-B3D0-9B1E6D9CCA33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7CA3-42F4-B3D0-9B1E6D9CCA33}"/>
              </c:ext>
            </c:extLst>
          </c:dPt>
          <c:dLbls>
            <c:dLbl>
              <c:idx val="0"/>
              <c:layout>
                <c:manualLayout>
                  <c:x val="0.18527827923948531"/>
                  <c:y val="1.82244866450517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42276422764227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CA3-42F4-B3D0-9B1E6D9CCA33}"/>
                </c:ext>
              </c:extLst>
            </c:dLbl>
            <c:dLbl>
              <c:idx val="1"/>
              <c:layout>
                <c:manualLayout>
                  <c:x val="0.14512668843223867"/>
                  <c:y val="4.14257629561010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A3-42F4-B3D0-9B1E6D9CCA33}"/>
                </c:ext>
              </c:extLst>
            </c:dLbl>
            <c:dLbl>
              <c:idx val="2"/>
              <c:layout>
                <c:manualLayout>
                  <c:x val="0.1661038345816529"/>
                  <c:y val="8.5010550151819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CA3-42F4-B3D0-9B1E6D9CCA33}"/>
                </c:ext>
              </c:extLst>
            </c:dLbl>
            <c:dLbl>
              <c:idx val="3"/>
              <c:layout>
                <c:manualLayout>
                  <c:x val="-0.15662761666986749"/>
                  <c:y val="0.134858319180690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45528455284553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CA3-42F4-B3D0-9B1E6D9CCA3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A3-42F4-B3D0-9B1E6D9CCA3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A3-42F4-B3D0-9B1E6D9CCA33}"/>
                </c:ext>
              </c:extLst>
            </c:dLbl>
            <c:dLbl>
              <c:idx val="6"/>
              <c:layout>
                <c:manualLayout>
                  <c:x val="-0.23533218103834583"/>
                  <c:y val="0.10718954248366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0813008130081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CA3-42F4-B3D0-9B1E6D9CCA33}"/>
                </c:ext>
              </c:extLst>
            </c:dLbl>
            <c:dLbl>
              <c:idx val="7"/>
              <c:layout>
                <c:manualLayout>
                  <c:x val="-0.22726982907624352"/>
                  <c:y val="4.605012608718027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56296011779013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CA3-42F4-B3D0-9B1E6D9CCA33}"/>
                </c:ext>
              </c:extLst>
            </c:dLbl>
            <c:dLbl>
              <c:idx val="8"/>
              <c:layout>
                <c:manualLayout>
                  <c:x val="-0.20260853978618526"/>
                  <c:y val="-8.16023879368020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9432174636707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CA3-42F4-B3D0-9B1E6D9CCA33}"/>
                </c:ext>
              </c:extLst>
            </c:dLbl>
            <c:dLbl>
              <c:idx val="9"/>
              <c:layout>
                <c:manualLayout>
                  <c:x val="0.12095102746303053"/>
                  <c:y val="-0.102238279038649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CA3-42F4-B3D0-9B1E6D9CCA33}"/>
                </c:ext>
              </c:extLst>
            </c:dLbl>
            <c:dLbl>
              <c:idx val="10"/>
              <c:layout>
                <c:manualLayout>
                  <c:x val="0.14586671787977734"/>
                  <c:y val="-8.458607379959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7CA3-42F4-B3D0-9B1E6D9CCA33}"/>
                </c:ext>
              </c:extLst>
            </c:dLbl>
            <c:dLbl>
              <c:idx val="11"/>
              <c:layout>
                <c:manualLayout>
                  <c:x val="-0.1558875872223289"/>
                  <c:y val="-0.105592506819000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7CA3-42F4-B3D0-9B1E6D9CCA3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5'!$C$448:$C$457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5'!$F$448:$F$457</c:f>
              <c:numCache>
                <c:formatCode>#,##0.0\ \ \ _)</c:formatCode>
                <c:ptCount val="10"/>
                <c:pt idx="0">
                  <c:v>22</c:v>
                </c:pt>
                <c:pt idx="1">
                  <c:v>2.6</c:v>
                </c:pt>
                <c:pt idx="2">
                  <c:v>24.7</c:v>
                </c:pt>
                <c:pt idx="3">
                  <c:v>34.4</c:v>
                </c:pt>
                <c:pt idx="4">
                  <c:v>0</c:v>
                </c:pt>
                <c:pt idx="5">
                  <c:v>0</c:v>
                </c:pt>
                <c:pt idx="6">
                  <c:v>0.3</c:v>
                </c:pt>
                <c:pt idx="7">
                  <c:v>12.8</c:v>
                </c:pt>
                <c:pt idx="8">
                  <c:v>3.1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CA3-42F4-B3D0-9B1E6D9CCA3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A756-4574-B019-0C289F21CDB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A756-4574-B019-0C289F21CDBE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A756-4574-B019-0C289F21CDB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A756-4574-B019-0C289F21CDBE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9-A756-4574-B019-0C289F21CDBE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A756-4574-B019-0C289F21CDBE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A756-4574-B019-0C289F21CDBE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A756-4574-B019-0C289F21CDBE}"/>
              </c:ext>
            </c:extLst>
          </c:dPt>
          <c:dPt>
            <c:idx val="8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1-A756-4574-B019-0C289F21CDBE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A756-4574-B019-0C289F21CDBE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A756-4574-B019-0C289F21CDB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A756-4574-B019-0C289F21CDBE}"/>
              </c:ext>
            </c:extLst>
          </c:dPt>
          <c:dLbls>
            <c:dLbl>
              <c:idx val="0"/>
              <c:layout>
                <c:manualLayout>
                  <c:x val="0.18527827923948531"/>
                  <c:y val="1.82244866450517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42276422764227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756-4574-B019-0C289F21CDBE}"/>
                </c:ext>
              </c:extLst>
            </c:dLbl>
            <c:dLbl>
              <c:idx val="1"/>
              <c:layout>
                <c:manualLayout>
                  <c:x val="0.14512668843223867"/>
                  <c:y val="4.14257629561010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56-4574-B019-0C289F21CDBE}"/>
                </c:ext>
              </c:extLst>
            </c:dLbl>
            <c:dLbl>
              <c:idx val="2"/>
              <c:layout>
                <c:manualLayout>
                  <c:x val="0.1661038345816529"/>
                  <c:y val="8.5010550151819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756-4574-B019-0C289F21CDBE}"/>
                </c:ext>
              </c:extLst>
            </c:dLbl>
            <c:dLbl>
              <c:idx val="3"/>
              <c:layout>
                <c:manualLayout>
                  <c:x val="-0.15662761666986749"/>
                  <c:y val="0.134858319180690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45528455284553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756-4574-B019-0C289F21CDB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56-4574-B019-0C289F21CDB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56-4574-B019-0C289F21CDBE}"/>
                </c:ext>
              </c:extLst>
            </c:dLbl>
            <c:dLbl>
              <c:idx val="6"/>
              <c:layout>
                <c:manualLayout>
                  <c:x val="-0.23533218103834583"/>
                  <c:y val="0.10718954248366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0813008130081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756-4574-B019-0C289F21CDBE}"/>
                </c:ext>
              </c:extLst>
            </c:dLbl>
            <c:dLbl>
              <c:idx val="7"/>
              <c:layout>
                <c:manualLayout>
                  <c:x val="-0.22726982907624352"/>
                  <c:y val="4.605012608718027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56296011779013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756-4574-B019-0C289F21CDBE}"/>
                </c:ext>
              </c:extLst>
            </c:dLbl>
            <c:dLbl>
              <c:idx val="8"/>
              <c:layout>
                <c:manualLayout>
                  <c:x val="-0.20260853978618526"/>
                  <c:y val="-8.16023879368020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9432174636707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756-4574-B019-0C289F21CDBE}"/>
                </c:ext>
              </c:extLst>
            </c:dLbl>
            <c:dLbl>
              <c:idx val="9"/>
              <c:layout>
                <c:manualLayout>
                  <c:x val="0.12095102746303053"/>
                  <c:y val="-0.102238279038649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756-4574-B019-0C289F21CDBE}"/>
                </c:ext>
              </c:extLst>
            </c:dLbl>
            <c:dLbl>
              <c:idx val="10"/>
              <c:layout>
                <c:manualLayout>
                  <c:x val="0.14586671787977734"/>
                  <c:y val="-8.458607379959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756-4574-B019-0C289F21CDBE}"/>
                </c:ext>
              </c:extLst>
            </c:dLbl>
            <c:dLbl>
              <c:idx val="11"/>
              <c:layout>
                <c:manualLayout>
                  <c:x val="-0.1558875872223289"/>
                  <c:y val="-0.105592506819000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756-4574-B019-0C289F21CDB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5'!$C$434:$C$443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5'!$F$434:$F$443</c:f>
              <c:numCache>
                <c:formatCode>#,##0.0\ \ \ _)</c:formatCode>
                <c:ptCount val="10"/>
                <c:pt idx="0">
                  <c:v>24</c:v>
                </c:pt>
                <c:pt idx="1">
                  <c:v>3.2</c:v>
                </c:pt>
                <c:pt idx="2">
                  <c:v>27.8</c:v>
                </c:pt>
                <c:pt idx="3">
                  <c:v>34.500000000000014</c:v>
                </c:pt>
                <c:pt idx="4">
                  <c:v>0</c:v>
                </c:pt>
                <c:pt idx="5">
                  <c:v>0</c:v>
                </c:pt>
                <c:pt idx="6">
                  <c:v>0.3</c:v>
                </c:pt>
                <c:pt idx="7">
                  <c:v>7</c:v>
                </c:pt>
                <c:pt idx="8">
                  <c:v>3.1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756-4574-B019-0C289F21CDB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03681091681231E-2"/>
          <c:y val="0.16355124117772571"/>
          <c:w val="0.88030870479113843"/>
          <c:h val="0.65742574257425745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1'!$D$145</c:f>
              <c:strCache>
                <c:ptCount val="1"/>
                <c:pt idx="0">
                  <c:v>Sin corregir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'Data 1'!$B$146:$C$205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1'!$D$146:$D$205</c:f>
              <c:numCache>
                <c:formatCode>0.0</c:formatCode>
                <c:ptCount val="60"/>
                <c:pt idx="0">
                  <c:v>-0.66299999999999992</c:v>
                </c:pt>
                <c:pt idx="1">
                  <c:v>-0.33899999999999997</c:v>
                </c:pt>
                <c:pt idx="2">
                  <c:v>-0.122</c:v>
                </c:pt>
                <c:pt idx="3">
                  <c:v>0.17399999999999999</c:v>
                </c:pt>
                <c:pt idx="4">
                  <c:v>0.314</c:v>
                </c:pt>
                <c:pt idx="5">
                  <c:v>0.44900000000000001</c:v>
                </c:pt>
                <c:pt idx="6">
                  <c:v>1.6549999999999998</c:v>
                </c:pt>
                <c:pt idx="7">
                  <c:v>2.1360000000000001</c:v>
                </c:pt>
                <c:pt idx="8">
                  <c:v>1.6119999999999999</c:v>
                </c:pt>
                <c:pt idx="9">
                  <c:v>1.6709999999999998</c:v>
                </c:pt>
                <c:pt idx="10">
                  <c:v>1.992</c:v>
                </c:pt>
                <c:pt idx="11">
                  <c:v>1.9720000000000002</c:v>
                </c:pt>
                <c:pt idx="12">
                  <c:v>1.234</c:v>
                </c:pt>
                <c:pt idx="13">
                  <c:v>0.91299999999999992</c:v>
                </c:pt>
                <c:pt idx="14">
                  <c:v>0.92800000000000005</c:v>
                </c:pt>
                <c:pt idx="15">
                  <c:v>1.355</c:v>
                </c:pt>
                <c:pt idx="16">
                  <c:v>1.1339999999999999</c:v>
                </c:pt>
                <c:pt idx="17">
                  <c:v>0.75900000000000001</c:v>
                </c:pt>
                <c:pt idx="18">
                  <c:v>-0.71000000000000008</c:v>
                </c:pt>
                <c:pt idx="19">
                  <c:v>-0.77</c:v>
                </c:pt>
                <c:pt idx="20">
                  <c:v>1.7000000000000001E-2</c:v>
                </c:pt>
                <c:pt idx="21">
                  <c:v>3.2000000000000001E-2</c:v>
                </c:pt>
                <c:pt idx="22">
                  <c:v>0.31</c:v>
                </c:pt>
                <c:pt idx="23">
                  <c:v>0.69</c:v>
                </c:pt>
                <c:pt idx="24">
                  <c:v>1.821</c:v>
                </c:pt>
                <c:pt idx="25">
                  <c:v>1.5489999999999999</c:v>
                </c:pt>
                <c:pt idx="26">
                  <c:v>1.29</c:v>
                </c:pt>
                <c:pt idx="27">
                  <c:v>0.46699999999999997</c:v>
                </c:pt>
                <c:pt idx="28">
                  <c:v>0.73499999999999999</c:v>
                </c:pt>
                <c:pt idx="29">
                  <c:v>1.3780000000000001</c:v>
                </c:pt>
                <c:pt idx="30">
                  <c:v>1.9750000000000001</c:v>
                </c:pt>
                <c:pt idx="31">
                  <c:v>1.881</c:v>
                </c:pt>
                <c:pt idx="32">
                  <c:v>1.0940000000000001</c:v>
                </c:pt>
                <c:pt idx="33">
                  <c:v>1.1930000000000001</c:v>
                </c:pt>
                <c:pt idx="34">
                  <c:v>0.9820000000000001</c:v>
                </c:pt>
                <c:pt idx="35">
                  <c:v>1.1320000000000001</c:v>
                </c:pt>
                <c:pt idx="36">
                  <c:v>0.28999999999999998</c:v>
                </c:pt>
                <c:pt idx="37">
                  <c:v>1.1499999999999999</c:v>
                </c:pt>
                <c:pt idx="38">
                  <c:v>1.6840000000000002</c:v>
                </c:pt>
                <c:pt idx="39">
                  <c:v>2.4539999999999997</c:v>
                </c:pt>
                <c:pt idx="40">
                  <c:v>2.194</c:v>
                </c:pt>
                <c:pt idx="41">
                  <c:v>1.0630000000000002</c:v>
                </c:pt>
                <c:pt idx="42">
                  <c:v>0.88600000000000001</c:v>
                </c:pt>
                <c:pt idx="43">
                  <c:v>0.83400000000000007</c:v>
                </c:pt>
                <c:pt idx="44">
                  <c:v>1.3379999999999999</c:v>
                </c:pt>
                <c:pt idx="45">
                  <c:v>1.2510000000000001</c:v>
                </c:pt>
                <c:pt idx="46">
                  <c:v>1.1480000000000001</c:v>
                </c:pt>
                <c:pt idx="47">
                  <c:v>0.42</c:v>
                </c:pt>
                <c:pt idx="48">
                  <c:v>0.89</c:v>
                </c:pt>
                <c:pt idx="49">
                  <c:v>-7.5999999999999998E-2</c:v>
                </c:pt>
                <c:pt idx="50">
                  <c:v>-0.99500000000000011</c:v>
                </c:pt>
                <c:pt idx="51">
                  <c:v>-1.53</c:v>
                </c:pt>
                <c:pt idx="52">
                  <c:v>-1.5559999999999998</c:v>
                </c:pt>
                <c:pt idx="53">
                  <c:v>-1.18</c:v>
                </c:pt>
                <c:pt idx="54">
                  <c:v>-0.88600000000000001</c:v>
                </c:pt>
                <c:pt idx="55">
                  <c:v>-1.2890000000000001</c:v>
                </c:pt>
                <c:pt idx="56">
                  <c:v>-1.8399999999999999</c:v>
                </c:pt>
                <c:pt idx="57">
                  <c:v>-1.9510000000000001</c:v>
                </c:pt>
                <c:pt idx="58">
                  <c:v>-2</c:v>
                </c:pt>
                <c:pt idx="59">
                  <c:v>-1.744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8AE-A6A3-DE77F7BD8DC2}"/>
            </c:ext>
          </c:extLst>
        </c:ser>
        <c:ser>
          <c:idx val="1"/>
          <c:order val="1"/>
          <c:tx>
            <c:strRef>
              <c:f>'Data 1'!$E$145</c:f>
              <c:strCache>
                <c:ptCount val="1"/>
                <c:pt idx="0">
                  <c:v>Corregida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'Data 1'!$B$146:$C$205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1'!$E$146:$E$205</c:f>
              <c:numCache>
                <c:formatCode>0.0</c:formatCode>
                <c:ptCount val="60"/>
                <c:pt idx="0">
                  <c:v>0.22347999999999998</c:v>
                </c:pt>
                <c:pt idx="1">
                  <c:v>0.31562999999999997</c:v>
                </c:pt>
                <c:pt idx="2">
                  <c:v>0.33877999999999997</c:v>
                </c:pt>
                <c:pt idx="3">
                  <c:v>0.32046000000000002</c:v>
                </c:pt>
                <c:pt idx="4">
                  <c:v>9.2399999999999996E-2</c:v>
                </c:pt>
                <c:pt idx="5">
                  <c:v>0.11578999999999999</c:v>
                </c:pt>
                <c:pt idx="6">
                  <c:v>0.57961999999999991</c:v>
                </c:pt>
                <c:pt idx="7">
                  <c:v>0.79069</c:v>
                </c:pt>
                <c:pt idx="8">
                  <c:v>0.65805000000000002</c:v>
                </c:pt>
                <c:pt idx="9">
                  <c:v>1.0679299999999998</c:v>
                </c:pt>
                <c:pt idx="10">
                  <c:v>1.26644</c:v>
                </c:pt>
                <c:pt idx="11">
                  <c:v>1.67363</c:v>
                </c:pt>
                <c:pt idx="12">
                  <c:v>1.23882</c:v>
                </c:pt>
                <c:pt idx="13">
                  <c:v>1.345</c:v>
                </c:pt>
                <c:pt idx="14">
                  <c:v>1.50715</c:v>
                </c:pt>
                <c:pt idx="15">
                  <c:v>1.7215500000000001</c:v>
                </c:pt>
                <c:pt idx="16">
                  <c:v>1.6278899999999998</c:v>
                </c:pt>
                <c:pt idx="17">
                  <c:v>1.47543</c:v>
                </c:pt>
                <c:pt idx="18">
                  <c:v>0.48876999999999998</c:v>
                </c:pt>
                <c:pt idx="19">
                  <c:v>0.29485</c:v>
                </c:pt>
                <c:pt idx="20">
                  <c:v>0.74799000000000004</c:v>
                </c:pt>
                <c:pt idx="21">
                  <c:v>0.60774000000000006</c:v>
                </c:pt>
                <c:pt idx="22">
                  <c:v>0.62674000000000007</c:v>
                </c:pt>
                <c:pt idx="23">
                  <c:v>0.30321999999999999</c:v>
                </c:pt>
                <c:pt idx="24">
                  <c:v>1.0599700000000001</c:v>
                </c:pt>
                <c:pt idx="25">
                  <c:v>0.70134000000000007</c:v>
                </c:pt>
                <c:pt idx="26">
                  <c:v>0.40118000000000004</c:v>
                </c:pt>
                <c:pt idx="27">
                  <c:v>0.17260999999999999</c:v>
                </c:pt>
                <c:pt idx="28">
                  <c:v>0.23598</c:v>
                </c:pt>
                <c:pt idx="29">
                  <c:v>0.60917999999999994</c:v>
                </c:pt>
                <c:pt idx="30">
                  <c:v>0.98043999999999998</c:v>
                </c:pt>
                <c:pt idx="31">
                  <c:v>1.0940399999999999</c:v>
                </c:pt>
                <c:pt idx="32">
                  <c:v>0.64807000000000003</c:v>
                </c:pt>
                <c:pt idx="33">
                  <c:v>0.60013000000000005</c:v>
                </c:pt>
                <c:pt idx="34">
                  <c:v>0.75513000000000008</c:v>
                </c:pt>
                <c:pt idx="35">
                  <c:v>1.3721099999999999</c:v>
                </c:pt>
                <c:pt idx="36">
                  <c:v>0.73699999999999999</c:v>
                </c:pt>
                <c:pt idx="37">
                  <c:v>1.131</c:v>
                </c:pt>
                <c:pt idx="38">
                  <c:v>1.694</c:v>
                </c:pt>
                <c:pt idx="39">
                  <c:v>1.8659999999999999</c:v>
                </c:pt>
                <c:pt idx="40">
                  <c:v>1.9339999999999999</c:v>
                </c:pt>
                <c:pt idx="41">
                  <c:v>1.319</c:v>
                </c:pt>
                <c:pt idx="42">
                  <c:v>1.2229999999999999</c:v>
                </c:pt>
                <c:pt idx="43">
                  <c:v>1.234</c:v>
                </c:pt>
                <c:pt idx="44">
                  <c:v>1.6060000000000001</c:v>
                </c:pt>
                <c:pt idx="45">
                  <c:v>1.5760000000000001</c:v>
                </c:pt>
                <c:pt idx="46">
                  <c:v>1.266</c:v>
                </c:pt>
                <c:pt idx="47">
                  <c:v>0.52</c:v>
                </c:pt>
                <c:pt idx="48">
                  <c:v>0.80800000000000005</c:v>
                </c:pt>
                <c:pt idx="49">
                  <c:v>0.41900000000000004</c:v>
                </c:pt>
                <c:pt idx="50">
                  <c:v>-0.38700000000000001</c:v>
                </c:pt>
                <c:pt idx="51">
                  <c:v>-0.61899999999999999</c:v>
                </c:pt>
                <c:pt idx="52">
                  <c:v>-0.93100000000000005</c:v>
                </c:pt>
                <c:pt idx="53">
                  <c:v>-0.89300000000000002</c:v>
                </c:pt>
                <c:pt idx="54">
                  <c:v>-1.1520000000000001</c:v>
                </c:pt>
                <c:pt idx="55">
                  <c:v>-2.0179999999999998</c:v>
                </c:pt>
                <c:pt idx="56">
                  <c:v>-2.6419999999999999</c:v>
                </c:pt>
                <c:pt idx="57">
                  <c:v>-2.8039999999999998</c:v>
                </c:pt>
                <c:pt idx="58">
                  <c:v>-2.859</c:v>
                </c:pt>
                <c:pt idx="59">
                  <c:v>-2.7170000000000001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9-48AE-A6A3-DE77F7BD8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708888"/>
        <c:axId val="332329440"/>
      </c:lineChart>
      <c:catAx>
        <c:axId val="145708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2329440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3323294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45708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43437252112326"/>
          <c:y val="6.6758229806909491E-3"/>
          <c:w val="0.27474276648679902"/>
          <c:h val="0.1193958489995380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03610036033629E-2"/>
          <c:y val="0.19801980198019803"/>
          <c:w val="0.88030870479113843"/>
          <c:h val="0.657425742574257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1'!$E$208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1'!$C$209:$C$220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1'!$E$209:$E$220</c:f>
              <c:numCache>
                <c:formatCode>0.0</c:formatCode>
                <c:ptCount val="12"/>
                <c:pt idx="0">
                  <c:v>3.7999999999999999E-2</c:v>
                </c:pt>
                <c:pt idx="1">
                  <c:v>0.20799999999999999</c:v>
                </c:pt>
                <c:pt idx="2">
                  <c:v>1.2670000000000001</c:v>
                </c:pt>
                <c:pt idx="3">
                  <c:v>-0.92400000000000004</c:v>
                </c:pt>
                <c:pt idx="4">
                  <c:v>0.68300000000000005</c:v>
                </c:pt>
                <c:pt idx="5">
                  <c:v>-0.84399999999999997</c:v>
                </c:pt>
                <c:pt idx="6">
                  <c:v>2.3330000000000002</c:v>
                </c:pt>
                <c:pt idx="7">
                  <c:v>3.2689999999999997</c:v>
                </c:pt>
                <c:pt idx="8">
                  <c:v>1.4789999999999999</c:v>
                </c:pt>
                <c:pt idx="9">
                  <c:v>1.1339999999999999</c:v>
                </c:pt>
                <c:pt idx="10">
                  <c:v>-4.2000000000000003E-2</c:v>
                </c:pt>
                <c:pt idx="11">
                  <c:v>-0.23600000000000002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3-4A1B-9722-C58F165C324F}"/>
            </c:ext>
          </c:extLst>
        </c:ser>
        <c:ser>
          <c:idx val="2"/>
          <c:order val="2"/>
          <c:tx>
            <c:strRef>
              <c:f>'Data 1'!$F$208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1'!$C$209:$C$220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1'!$F$209:$F$220</c:f>
              <c:numCache>
                <c:formatCode>0.0</c:formatCode>
                <c:ptCount val="12"/>
                <c:pt idx="0">
                  <c:v>1.8499999999999999</c:v>
                </c:pt>
                <c:pt idx="1">
                  <c:v>-3.4840000000000004</c:v>
                </c:pt>
                <c:pt idx="2">
                  <c:v>-2.948</c:v>
                </c:pt>
                <c:pt idx="3">
                  <c:v>-7.3999999999999996E-2</c:v>
                </c:pt>
                <c:pt idx="4">
                  <c:v>0.90300000000000002</c:v>
                </c:pt>
                <c:pt idx="5">
                  <c:v>1.5820000000000001</c:v>
                </c:pt>
                <c:pt idx="6">
                  <c:v>2.94</c:v>
                </c:pt>
                <c:pt idx="7">
                  <c:v>1.038</c:v>
                </c:pt>
                <c:pt idx="8">
                  <c:v>-0.496</c:v>
                </c:pt>
                <c:pt idx="9">
                  <c:v>0.13500000000000001</c:v>
                </c:pt>
                <c:pt idx="10">
                  <c:v>0.92700000000000005</c:v>
                </c:pt>
                <c:pt idx="11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3-4A1B-9722-C58F165C324F}"/>
            </c:ext>
          </c:extLst>
        </c:ser>
        <c:ser>
          <c:idx val="3"/>
          <c:order val="3"/>
          <c:tx>
            <c:strRef>
              <c:f>'Data 1'!$G$208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1'!$C$209:$C$220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1'!$G$209:$G$220</c:f>
              <c:numCache>
                <c:formatCode>0.0</c:formatCode>
                <c:ptCount val="12"/>
                <c:pt idx="0">
                  <c:v>1.214</c:v>
                </c:pt>
                <c:pt idx="1">
                  <c:v>-1.9890000000000001</c:v>
                </c:pt>
                <c:pt idx="2">
                  <c:v>-4.431</c:v>
                </c:pt>
                <c:pt idx="3">
                  <c:v>-1.0760000000000001</c:v>
                </c:pt>
                <c:pt idx="4">
                  <c:v>-2.5090000000000003</c:v>
                </c:pt>
                <c:pt idx="5">
                  <c:v>-2.5569999999999999</c:v>
                </c:pt>
                <c:pt idx="6">
                  <c:v>-2.9430000000000001</c:v>
                </c:pt>
                <c:pt idx="7">
                  <c:v>-7.9930000000000003</c:v>
                </c:pt>
                <c:pt idx="8">
                  <c:v>-4.8919999999999995</c:v>
                </c:pt>
                <c:pt idx="9">
                  <c:v>-2.0409999999999999</c:v>
                </c:pt>
                <c:pt idx="10">
                  <c:v>-1.4330000000000001</c:v>
                </c:pt>
                <c:pt idx="11">
                  <c:v>-1.587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73-4A1B-9722-C58F165C3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604208"/>
        <c:axId val="143591048"/>
      </c:barChart>
      <c:lineChart>
        <c:grouping val="standard"/>
        <c:varyColors val="0"/>
        <c:ser>
          <c:idx val="0"/>
          <c:order val="0"/>
          <c:tx>
            <c:strRef>
              <c:f>'Data 1'!$D$208</c:f>
              <c:strCache>
                <c:ptCount val="1"/>
                <c:pt idx="0">
                  <c:v>Variación de la demanda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'Data 1'!$C$209:$C$220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1'!$D$209:$D$220</c:f>
              <c:numCache>
                <c:formatCode>0.0</c:formatCode>
                <c:ptCount val="12"/>
                <c:pt idx="0">
                  <c:v>3.1019999999999999</c:v>
                </c:pt>
                <c:pt idx="1">
                  <c:v>-5.2650000000000006</c:v>
                </c:pt>
                <c:pt idx="2">
                  <c:v>-6.1120000000000001</c:v>
                </c:pt>
                <c:pt idx="3">
                  <c:v>-2.0740000000000003</c:v>
                </c:pt>
                <c:pt idx="4">
                  <c:v>-0.92300000000000004</c:v>
                </c:pt>
                <c:pt idx="5">
                  <c:v>-1.8190000000000002</c:v>
                </c:pt>
                <c:pt idx="6">
                  <c:v>2.33</c:v>
                </c:pt>
                <c:pt idx="7">
                  <c:v>-3.6859999999999995</c:v>
                </c:pt>
                <c:pt idx="8">
                  <c:v>-3.9089999999999998</c:v>
                </c:pt>
                <c:pt idx="9">
                  <c:v>-0.77200000000000002</c:v>
                </c:pt>
                <c:pt idx="10">
                  <c:v>-0.54799999999999993</c:v>
                </c:pt>
                <c:pt idx="11">
                  <c:v>-1.4630000000000001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73-4A1B-9722-C58F165C3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604208"/>
        <c:axId val="143591048"/>
      </c:lineChart>
      <c:catAx>
        <c:axId val="33360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43591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591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3604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77111449088424"/>
          <c:y val="2.772275995144876E-2"/>
          <c:w val="0.82007354215197426"/>
          <c:h val="0.1504951604369611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03681091681231E-2"/>
          <c:y val="0.15828946796015139"/>
          <c:w val="0.88030870479113843"/>
          <c:h val="0.65742574257425745"/>
        </c:manualLayout>
      </c:layout>
      <c:lineChart>
        <c:grouping val="standard"/>
        <c:varyColors val="0"/>
        <c:ser>
          <c:idx val="0"/>
          <c:order val="0"/>
          <c:tx>
            <c:strRef>
              <c:f>'Data 2'!$D$6</c:f>
              <c:strCache>
                <c:ptCount val="1"/>
                <c:pt idx="0">
                  <c:v>General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multiLvlStrRef>
              <c:f>'Data 2'!$B$7:$C$66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2'!$D$7:$D$66</c:f>
              <c:numCache>
                <c:formatCode>0.0</c:formatCode>
                <c:ptCount val="60"/>
                <c:pt idx="0">
                  <c:v>2.8697307836335701</c:v>
                </c:pt>
                <c:pt idx="1">
                  <c:v>2.7907131773834202</c:v>
                </c:pt>
                <c:pt idx="2">
                  <c:v>2.5391242663927098</c:v>
                </c:pt>
                <c:pt idx="3">
                  <c:v>2.6814152650786101</c:v>
                </c:pt>
                <c:pt idx="4">
                  <c:v>2.4373738190858201</c:v>
                </c:pt>
                <c:pt idx="5">
                  <c:v>2.32255075401127</c:v>
                </c:pt>
                <c:pt idx="6">
                  <c:v>2.1881132204380802</c:v>
                </c:pt>
                <c:pt idx="7">
                  <c:v>2.32725018176918</c:v>
                </c:pt>
                <c:pt idx="8">
                  <c:v>2.2719006255720999</c:v>
                </c:pt>
                <c:pt idx="9">
                  <c:v>2.4520609137754801</c:v>
                </c:pt>
                <c:pt idx="10">
                  <c:v>2.3205088586732798</c:v>
                </c:pt>
                <c:pt idx="11">
                  <c:v>2.3333581799909</c:v>
                </c:pt>
                <c:pt idx="12">
                  <c:v>2.06572304579218</c:v>
                </c:pt>
                <c:pt idx="13">
                  <c:v>1.9286055007197802</c:v>
                </c:pt>
                <c:pt idx="14">
                  <c:v>1.6255577205046099</c:v>
                </c:pt>
                <c:pt idx="15">
                  <c:v>1.51254790981481</c:v>
                </c:pt>
                <c:pt idx="16">
                  <c:v>1.40685766689876</c:v>
                </c:pt>
                <c:pt idx="17">
                  <c:v>1.2589266181535899</c:v>
                </c:pt>
                <c:pt idx="18">
                  <c:v>1.05399993568012</c:v>
                </c:pt>
                <c:pt idx="19">
                  <c:v>0.76581438347089703</c:v>
                </c:pt>
                <c:pt idx="20">
                  <c:v>0.66468505625847407</c:v>
                </c:pt>
                <c:pt idx="21">
                  <c:v>0.35948074816352099</c:v>
                </c:pt>
                <c:pt idx="22">
                  <c:v>0.252602154542858</c:v>
                </c:pt>
                <c:pt idx="23">
                  <c:v>0.135633748690767</c:v>
                </c:pt>
                <c:pt idx="24">
                  <c:v>0.26146625385752298</c:v>
                </c:pt>
                <c:pt idx="25">
                  <c:v>0.30917115675053203</c:v>
                </c:pt>
                <c:pt idx="26">
                  <c:v>0.71300963841483</c:v>
                </c:pt>
                <c:pt idx="27">
                  <c:v>0.49167509426633105</c:v>
                </c:pt>
                <c:pt idx="28">
                  <c:v>0.62425265527183993</c:v>
                </c:pt>
                <c:pt idx="29">
                  <c:v>0.78865502413780797</c:v>
                </c:pt>
                <c:pt idx="30">
                  <c:v>1.0330405477836599</c:v>
                </c:pt>
                <c:pt idx="31">
                  <c:v>1.18483729842356</c:v>
                </c:pt>
                <c:pt idx="32">
                  <c:v>1.2861835936453399</c:v>
                </c:pt>
                <c:pt idx="33">
                  <c:v>1.34990000895692</c:v>
                </c:pt>
                <c:pt idx="34">
                  <c:v>1.6183209428587599</c:v>
                </c:pt>
                <c:pt idx="35">
                  <c:v>1.6802492949491401</c:v>
                </c:pt>
                <c:pt idx="36">
                  <c:v>1.62867075114757</c:v>
                </c:pt>
                <c:pt idx="37">
                  <c:v>1.6803861199138299</c:v>
                </c:pt>
                <c:pt idx="38">
                  <c:v>1.30130121797731</c:v>
                </c:pt>
                <c:pt idx="39">
                  <c:v>1.4134081330533101</c:v>
                </c:pt>
                <c:pt idx="40">
                  <c:v>1.3149890611750399</c:v>
                </c:pt>
                <c:pt idx="41">
                  <c:v>1.0073919722699101</c:v>
                </c:pt>
                <c:pt idx="42">
                  <c:v>0.54128746840762498</c:v>
                </c:pt>
                <c:pt idx="43">
                  <c:v>0.10014599796728299</c:v>
                </c:pt>
                <c:pt idx="44">
                  <c:v>-0.24044760118595598</c:v>
                </c:pt>
                <c:pt idx="45">
                  <c:v>-0.50861750691524299</c:v>
                </c:pt>
                <c:pt idx="46">
                  <c:v>-1.1584041741089599</c:v>
                </c:pt>
                <c:pt idx="47">
                  <c:v>-1.5385956357530399</c:v>
                </c:pt>
                <c:pt idx="48">
                  <c:v>-1.8010837725802999</c:v>
                </c:pt>
                <c:pt idx="49">
                  <c:v>-2.28923485054308</c:v>
                </c:pt>
                <c:pt idx="50">
                  <c:v>-2.45273297840783</c:v>
                </c:pt>
                <c:pt idx="51">
                  <c:v>-2.9155682901964699</c:v>
                </c:pt>
                <c:pt idx="52">
                  <c:v>-3.5531443919226899</c:v>
                </c:pt>
                <c:pt idx="53">
                  <c:v>-3.92957964281484</c:v>
                </c:pt>
                <c:pt idx="54">
                  <c:v>-3.9824785454521496</c:v>
                </c:pt>
                <c:pt idx="55">
                  <c:v>-4.05168978193322</c:v>
                </c:pt>
                <c:pt idx="56">
                  <c:v>-4.2666527469140405</c:v>
                </c:pt>
                <c:pt idx="57">
                  <c:v>-4.3954921860407197</c:v>
                </c:pt>
                <c:pt idx="58">
                  <c:v>-4.3529988102736299</c:v>
                </c:pt>
                <c:pt idx="59">
                  <c:v>-4.6064048879320003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42-4983-B92D-B9145B2544AC}"/>
            </c:ext>
          </c:extLst>
        </c:ser>
        <c:ser>
          <c:idx val="1"/>
          <c:order val="1"/>
          <c:tx>
            <c:strRef>
              <c:f>'Data 2'!$E$6</c:f>
              <c:strCache>
                <c:ptCount val="1"/>
                <c:pt idx="0">
                  <c:v>Industria</c:v>
                </c:pt>
              </c:strCache>
            </c:strRef>
          </c:tx>
          <c:spPr>
            <a:ln>
              <a:solidFill>
                <a:schemeClr val="bg2">
                  <a:lumMod val="10000"/>
                </a:schemeClr>
              </a:solidFill>
              <a:prstDash val="sysDot"/>
            </a:ln>
          </c:spPr>
          <c:marker>
            <c:symbol val="none"/>
          </c:marker>
          <c:cat>
            <c:multiLvlStrRef>
              <c:f>'Data 2'!$B$7:$C$66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2'!$E$7:$E$66</c:f>
              <c:numCache>
                <c:formatCode>0.0</c:formatCode>
                <c:ptCount val="60"/>
                <c:pt idx="0">
                  <c:v>4.4318173075361198</c:v>
                </c:pt>
                <c:pt idx="1">
                  <c:v>4.18605245231607</c:v>
                </c:pt>
                <c:pt idx="2">
                  <c:v>3.8673162865972199</c:v>
                </c:pt>
                <c:pt idx="3">
                  <c:v>3.9560946784579403</c:v>
                </c:pt>
                <c:pt idx="4">
                  <c:v>3.8182302089439601</c:v>
                </c:pt>
                <c:pt idx="5">
                  <c:v>3.6563838212986499</c:v>
                </c:pt>
                <c:pt idx="6">
                  <c:v>3.2631490226742201</c:v>
                </c:pt>
                <c:pt idx="7">
                  <c:v>3.3444635080945599</c:v>
                </c:pt>
                <c:pt idx="8">
                  <c:v>3.2283100512402498</c:v>
                </c:pt>
                <c:pt idx="9">
                  <c:v>3.0841810213279</c:v>
                </c:pt>
                <c:pt idx="10">
                  <c:v>2.8900657645906302</c:v>
                </c:pt>
                <c:pt idx="11">
                  <c:v>2.7594051965224899</c:v>
                </c:pt>
                <c:pt idx="12">
                  <c:v>2.3951527216825999</c:v>
                </c:pt>
                <c:pt idx="13">
                  <c:v>2.2114957897481298</c:v>
                </c:pt>
                <c:pt idx="14">
                  <c:v>1.7339362619837002</c:v>
                </c:pt>
                <c:pt idx="15">
                  <c:v>1.5975363216899099</c:v>
                </c:pt>
                <c:pt idx="16">
                  <c:v>1.3050060114973001</c:v>
                </c:pt>
                <c:pt idx="17">
                  <c:v>1.05012837240623</c:v>
                </c:pt>
                <c:pt idx="18">
                  <c:v>0.92005650448028198</c:v>
                </c:pt>
                <c:pt idx="19">
                  <c:v>0.63129624766595804</c:v>
                </c:pt>
                <c:pt idx="20">
                  <c:v>0.46751028659328703</c:v>
                </c:pt>
                <c:pt idx="21">
                  <c:v>0.24880391988528799</c:v>
                </c:pt>
                <c:pt idx="22">
                  <c:v>4.5889781234675894E-2</c:v>
                </c:pt>
                <c:pt idx="23">
                  <c:v>1.16693388919842E-2</c:v>
                </c:pt>
                <c:pt idx="24">
                  <c:v>0.22024248257646001</c:v>
                </c:pt>
                <c:pt idx="25">
                  <c:v>0.355183828820893</c:v>
                </c:pt>
                <c:pt idx="26">
                  <c:v>0.98138690928442107</c:v>
                </c:pt>
                <c:pt idx="27">
                  <c:v>0.78120560194852007</c:v>
                </c:pt>
                <c:pt idx="28">
                  <c:v>0.96602611946274808</c:v>
                </c:pt>
                <c:pt idx="29">
                  <c:v>1.1283663958758101</c:v>
                </c:pt>
                <c:pt idx="30">
                  <c:v>1.3634591038341299</c:v>
                </c:pt>
                <c:pt idx="31">
                  <c:v>1.5010594348133601</c:v>
                </c:pt>
                <c:pt idx="32">
                  <c:v>1.67565348164713</c:v>
                </c:pt>
                <c:pt idx="33">
                  <c:v>1.8860087205393699</c:v>
                </c:pt>
                <c:pt idx="34">
                  <c:v>2.2897543020948397</c:v>
                </c:pt>
                <c:pt idx="35">
                  <c:v>2.1667274040828399</c:v>
                </c:pt>
                <c:pt idx="36">
                  <c:v>1.9740772736228402</c:v>
                </c:pt>
                <c:pt idx="37">
                  <c:v>1.9129732236335701</c:v>
                </c:pt>
                <c:pt idx="38">
                  <c:v>1.3276517120659499</c:v>
                </c:pt>
                <c:pt idx="39">
                  <c:v>1.42648265323708</c:v>
                </c:pt>
                <c:pt idx="40">
                  <c:v>1.20432713852539</c:v>
                </c:pt>
                <c:pt idx="41">
                  <c:v>0.90564256345795291</c:v>
                </c:pt>
                <c:pt idx="42">
                  <c:v>0.356918273773221</c:v>
                </c:pt>
                <c:pt idx="43">
                  <c:v>-0.16372201012142501</c:v>
                </c:pt>
                <c:pt idx="44">
                  <c:v>-0.62061196874268998</c:v>
                </c:pt>
                <c:pt idx="45">
                  <c:v>-1.1694941749166698</c:v>
                </c:pt>
                <c:pt idx="46">
                  <c:v>-1.97054203992577</c:v>
                </c:pt>
                <c:pt idx="47">
                  <c:v>-2.22097934918648</c:v>
                </c:pt>
                <c:pt idx="48">
                  <c:v>-2.3887728147046801</c:v>
                </c:pt>
                <c:pt idx="49">
                  <c:v>-2.9549571524958398</c:v>
                </c:pt>
                <c:pt idx="50">
                  <c:v>-3.2166598652617</c:v>
                </c:pt>
                <c:pt idx="51">
                  <c:v>-3.8231203878872999</c:v>
                </c:pt>
                <c:pt idx="52">
                  <c:v>-4.5374855698131</c:v>
                </c:pt>
                <c:pt idx="53">
                  <c:v>-5.0981072448729003</c:v>
                </c:pt>
                <c:pt idx="54">
                  <c:v>-5.1873729684796404</c:v>
                </c:pt>
                <c:pt idx="55">
                  <c:v>-5.2848229005305898</c:v>
                </c:pt>
                <c:pt idx="56">
                  <c:v>-5.59583358086297</c:v>
                </c:pt>
                <c:pt idx="57">
                  <c:v>-5.7181985167004301</c:v>
                </c:pt>
                <c:pt idx="58">
                  <c:v>-5.7721246550288496</c:v>
                </c:pt>
                <c:pt idx="59">
                  <c:v>-6.2754848572847992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42-4983-B92D-B9145B2544AC}"/>
            </c:ext>
          </c:extLst>
        </c:ser>
        <c:ser>
          <c:idx val="2"/>
          <c:order val="2"/>
          <c:tx>
            <c:strRef>
              <c:f>'Data 2'!$F$6</c:f>
              <c:strCache>
                <c:ptCount val="1"/>
                <c:pt idx="0">
                  <c:v>Servicios</c:v>
                </c:pt>
              </c:strCache>
            </c:strRef>
          </c:tx>
          <c:spPr>
            <a:ln>
              <a:solidFill>
                <a:srgbClr val="00B0F0"/>
              </a:solidFill>
              <a:prstDash val="sysDot"/>
            </a:ln>
          </c:spPr>
          <c:marker>
            <c:symbol val="none"/>
          </c:marker>
          <c:cat>
            <c:multiLvlStrRef>
              <c:f>'Data 2'!$B$7:$C$66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'Data 2'!$F$7:$F$66</c:f>
              <c:numCache>
                <c:formatCode>0.0</c:formatCode>
                <c:ptCount val="60"/>
                <c:pt idx="0">
                  <c:v>-1.1201730421551699</c:v>
                </c:pt>
                <c:pt idx="1">
                  <c:v>-0.87248803484597492</c:v>
                </c:pt>
                <c:pt idx="2">
                  <c:v>-0.811245856205556</c:v>
                </c:pt>
                <c:pt idx="3">
                  <c:v>-0.51801251168476203</c:v>
                </c:pt>
                <c:pt idx="4">
                  <c:v>-0.84012901159206099</c:v>
                </c:pt>
                <c:pt idx="5">
                  <c:v>-0.76079773787295402</c:v>
                </c:pt>
                <c:pt idx="6">
                  <c:v>-0.29255692830623098</c:v>
                </c:pt>
                <c:pt idx="7">
                  <c:v>-0.161653078436896</c:v>
                </c:pt>
                <c:pt idx="8">
                  <c:v>-0.30446676430401198</c:v>
                </c:pt>
                <c:pt idx="9">
                  <c:v>0.26009623464100501</c:v>
                </c:pt>
                <c:pt idx="10">
                  <c:v>0.20402586580641202</c:v>
                </c:pt>
                <c:pt idx="11">
                  <c:v>0.23745783842816798</c:v>
                </c:pt>
                <c:pt idx="12">
                  <c:v>-4.5372445024516303E-2</c:v>
                </c:pt>
                <c:pt idx="13">
                  <c:v>-0.21473614754089501</c:v>
                </c:pt>
                <c:pt idx="14">
                  <c:v>-0.299288249704033</c:v>
                </c:pt>
                <c:pt idx="15">
                  <c:v>-0.33509312639864502</c:v>
                </c:pt>
                <c:pt idx="16">
                  <c:v>9.1591654036959902E-2</c:v>
                </c:pt>
                <c:pt idx="17">
                  <c:v>6.6781324070408501E-2</c:v>
                </c:pt>
                <c:pt idx="18">
                  <c:v>-0.503245907145633</c:v>
                </c:pt>
                <c:pt idx="19">
                  <c:v>-0.79308366241869188</c:v>
                </c:pt>
                <c:pt idx="20">
                  <c:v>-0.76088373777616303</c:v>
                </c:pt>
                <c:pt idx="21">
                  <c:v>-1.10261357757936</c:v>
                </c:pt>
                <c:pt idx="22">
                  <c:v>-1.0878174848665398</c:v>
                </c:pt>
                <c:pt idx="23">
                  <c:v>-1.03570591814047</c:v>
                </c:pt>
                <c:pt idx="24">
                  <c:v>-0.78172611384380608</c:v>
                </c:pt>
                <c:pt idx="25">
                  <c:v>-0.78867357247472991</c:v>
                </c:pt>
                <c:pt idx="26">
                  <c:v>-0.74998282297404895</c:v>
                </c:pt>
                <c:pt idx="27">
                  <c:v>-1.2150133685314901</c:v>
                </c:pt>
                <c:pt idx="28">
                  <c:v>-1.4925344289794999</c:v>
                </c:pt>
                <c:pt idx="29">
                  <c:v>-1.3097813839268901</c:v>
                </c:pt>
                <c:pt idx="30">
                  <c:v>-1.01090351745144</c:v>
                </c:pt>
                <c:pt idx="31">
                  <c:v>-0.75616700413416704</c:v>
                </c:pt>
                <c:pt idx="32">
                  <c:v>-0.64739848388851695</c:v>
                </c:pt>
                <c:pt idx="33">
                  <c:v>-0.82941031507852703</c:v>
                </c:pt>
                <c:pt idx="34">
                  <c:v>-0.7966082045676609</c:v>
                </c:pt>
                <c:pt idx="35">
                  <c:v>-0.679445648732246</c:v>
                </c:pt>
                <c:pt idx="36">
                  <c:v>-0.86799758981493891</c:v>
                </c:pt>
                <c:pt idx="37">
                  <c:v>-0.71094688653791105</c:v>
                </c:pt>
                <c:pt idx="38">
                  <c:v>-0.65395419493042806</c:v>
                </c:pt>
                <c:pt idx="39">
                  <c:v>-0.17854695667495199</c:v>
                </c:pt>
                <c:pt idx="40">
                  <c:v>0.214726153037259</c:v>
                </c:pt>
                <c:pt idx="41">
                  <c:v>2.0776756689477902E-2</c:v>
                </c:pt>
                <c:pt idx="42">
                  <c:v>-6.2718104658887594E-2</c:v>
                </c:pt>
                <c:pt idx="43">
                  <c:v>-0.25926528117599101</c:v>
                </c:pt>
                <c:pt idx="44">
                  <c:v>-0.27604582478242295</c:v>
                </c:pt>
                <c:pt idx="45">
                  <c:v>9.792578070517699E-2</c:v>
                </c:pt>
                <c:pt idx="46">
                  <c:v>-3.82009231071345E-2</c:v>
                </c:pt>
                <c:pt idx="47">
                  <c:v>-0.37637905107749103</c:v>
                </c:pt>
                <c:pt idx="48">
                  <c:v>-0.26669547030115898</c:v>
                </c:pt>
                <c:pt idx="49">
                  <c:v>-0.32494521272575799</c:v>
                </c:pt>
                <c:pt idx="50">
                  <c:v>-0.26901560506428202</c:v>
                </c:pt>
                <c:pt idx="51">
                  <c:v>-0.35018180819723604</c:v>
                </c:pt>
                <c:pt idx="52">
                  <c:v>-0.72433481104159403</c:v>
                </c:pt>
                <c:pt idx="53">
                  <c:v>-0.70587105605326406</c:v>
                </c:pt>
                <c:pt idx="54">
                  <c:v>-0.67934955809918507</c:v>
                </c:pt>
                <c:pt idx="55">
                  <c:v>-0.61847267299410791</c:v>
                </c:pt>
                <c:pt idx="56">
                  <c:v>-0.56835427744058609</c:v>
                </c:pt>
                <c:pt idx="57">
                  <c:v>-0.67980551753236096</c:v>
                </c:pt>
                <c:pt idx="58">
                  <c:v>-0.551226973674523</c:v>
                </c:pt>
                <c:pt idx="59">
                  <c:v>-0.38469339729465502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42-4983-B92D-B9145B254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234264"/>
        <c:axId val="336234656"/>
      </c:lineChart>
      <c:catAx>
        <c:axId val="336234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6234656"/>
        <c:crosses val="autoZero"/>
        <c:auto val="0"/>
        <c:lblAlgn val="ctr"/>
        <c:lblOffset val="100"/>
        <c:tickLblSkip val="1"/>
        <c:tickMarkSkip val="12"/>
        <c:noMultiLvlLbl val="0"/>
      </c:catAx>
      <c:valAx>
        <c:axId val="336234656"/>
        <c:scaling>
          <c:orientation val="minMax"/>
          <c:min val="-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6234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976752498992423"/>
          <c:y val="6.6758229806909491E-3"/>
          <c:w val="0.37429943476273281"/>
          <c:h val="0.1712011136729455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800" b="1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r>
              <a:rPr lang="es-ES" b="1"/>
              <a:t>Demanda horaria (MWh)</a:t>
            </a:r>
          </a:p>
        </c:rich>
      </c:tx>
      <c:layout>
        <c:manualLayout>
          <c:xMode val="edge"/>
          <c:yMode val="edge"/>
          <c:x val="0.58141538769989853"/>
          <c:y val="0.1083982256295754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171122994652399E-2"/>
          <c:y val="0.19399080452193646"/>
          <c:w val="0.8709442338226242"/>
          <c:h val="0.69371514991714756"/>
        </c:manualLayout>
      </c:layout>
      <c:barChart>
        <c:barDir val="bar"/>
        <c:grouping val="clustered"/>
        <c:varyColors val="0"/>
        <c:ser>
          <c:idx val="0"/>
          <c:order val="0"/>
          <c:tx>
            <c:v>Verano (junio-septiembre)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1'!$C$232:$C$236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1'!$E$232:$E$236</c:f>
              <c:numCache>
                <c:formatCode>#,##0</c:formatCode>
                <c:ptCount val="5"/>
                <c:pt idx="0">
                  <c:v>40146.381000000001</c:v>
                </c:pt>
                <c:pt idx="1">
                  <c:v>40043.813999999998</c:v>
                </c:pt>
                <c:pt idx="2">
                  <c:v>39301.834999999999</c:v>
                </c:pt>
                <c:pt idx="3">
                  <c:v>39701.370459999998</c:v>
                </c:pt>
                <c:pt idx="4">
                  <c:v>39368.534502000002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D-4B8F-B380-9A2D96B938FF}"/>
            </c:ext>
          </c:extLst>
        </c:ser>
        <c:ser>
          <c:idx val="3"/>
          <c:order val="1"/>
          <c:tx>
            <c:v>Invierno (enero-mayo/octubre-diciembre)</c:v>
          </c:tx>
          <c:spPr>
            <a:solidFill>
              <a:srgbClr val="A6CAF0"/>
            </a:solidFill>
            <a:ln w="254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1'!$C$232:$C$236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1'!$E$224:$E$228</c:f>
              <c:numCache>
                <c:formatCode>#,##0</c:formatCode>
                <c:ptCount val="5"/>
                <c:pt idx="0">
                  <c:v>40218.014999999999</c:v>
                </c:pt>
                <c:pt idx="1">
                  <c:v>38085.987000000001</c:v>
                </c:pt>
                <c:pt idx="2">
                  <c:v>40960.58</c:v>
                </c:pt>
                <c:pt idx="3">
                  <c:v>40611.154000000002</c:v>
                </c:pt>
                <c:pt idx="4">
                  <c:v>40136.264997999999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D-4B8F-B380-9A2D96B93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336235440"/>
        <c:axId val="336235832"/>
      </c:barChart>
      <c:catAx>
        <c:axId val="33623544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12700">
            <a:solidFill>
              <a:srgbClr val="004563"/>
            </a:solidFill>
            <a:prstDash val="solid"/>
          </a:ln>
        </c:spPr>
        <c:crossAx val="3362358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36235832"/>
        <c:scaling>
          <c:orientation val="maxMin"/>
          <c:max val="50000"/>
          <c:min val="0"/>
        </c:scaling>
        <c:delete val="0"/>
        <c:axPos val="b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235440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32064865248438651"/>
          <c:y val="1.3039449115284679E-2"/>
          <c:w val="0.62513984555812774"/>
          <c:h val="0.111920091260677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000000000000722" r="0.75000000000000722" t="1" header="0.511811024" footer="0.511811024"/>
    <c:pageSetup orientation="portrait" horizontalDpi="-4" verticalDpi="-4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r>
              <a:rPr lang="es-ES" b="1"/>
              <a:t>Demanda diaria (GWh)</a:t>
            </a:r>
          </a:p>
        </c:rich>
      </c:tx>
      <c:layout>
        <c:manualLayout>
          <c:xMode val="edge"/>
          <c:yMode val="edge"/>
          <c:x val="3.5320432403576685E-2"/>
          <c:y val="0.1107305336832901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88135593220903E-2"/>
          <c:y val="0.19097222222222221"/>
          <c:w val="0.88474576271186445"/>
          <c:h val="0.69444444444444464"/>
        </c:manualLayout>
      </c:layout>
      <c:barChart>
        <c:barDir val="bar"/>
        <c:grouping val="clustered"/>
        <c:varyColors val="0"/>
        <c:ser>
          <c:idx val="1"/>
          <c:order val="0"/>
          <c:tx>
            <c:v>Verano (Junio-Septiembre)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1'!$C$232:$C$236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1'!$F$232:$F$236</c:f>
              <c:numCache>
                <c:formatCode>#,##0</c:formatCode>
                <c:ptCount val="5"/>
                <c:pt idx="0">
                  <c:v>816.95565004800005</c:v>
                </c:pt>
                <c:pt idx="1">
                  <c:v>817.42596995199995</c:v>
                </c:pt>
                <c:pt idx="2">
                  <c:v>813.75465099999997</c:v>
                </c:pt>
                <c:pt idx="3">
                  <c:v>806.03012003999993</c:v>
                </c:pt>
                <c:pt idx="4">
                  <c:v>808.43693441599999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1-45EF-ABCB-D7154CF1F6A5}"/>
            </c:ext>
          </c:extLst>
        </c:ser>
        <c:ser>
          <c:idx val="0"/>
          <c:order val="1"/>
          <c:tx>
            <c:v>Invierno (enero-mayo/octubre-diciembre)</c:v>
          </c:tx>
          <c:spPr>
            <a:solidFill>
              <a:srgbClr val="A6CAF0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1'!$C$232:$C$236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'Data 1'!$F$224:$F$228</c:f>
              <c:numCache>
                <c:formatCode>#,##0</c:formatCode>
                <c:ptCount val="5"/>
                <c:pt idx="0">
                  <c:v>821.816802048</c:v>
                </c:pt>
                <c:pt idx="1">
                  <c:v>783.27083895200008</c:v>
                </c:pt>
                <c:pt idx="2">
                  <c:v>844.11916195200001</c:v>
                </c:pt>
                <c:pt idx="3">
                  <c:v>835.89350000000002</c:v>
                </c:pt>
                <c:pt idx="4">
                  <c:v>824.00125755199997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41-45EF-ABCB-D7154CF1F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6233480"/>
        <c:axId val="336233088"/>
      </c:barChart>
      <c:catAx>
        <c:axId val="336233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D4"/>
            </a:solidFill>
            <a:prstDash val="solid"/>
          </a:ln>
        </c:spPr>
        <c:crossAx val="336233088"/>
        <c:crosses val="autoZero"/>
        <c:auto val="1"/>
        <c:lblAlgn val="ctr"/>
        <c:lblOffset val="100"/>
        <c:tickMarkSkip val="1"/>
        <c:noMultiLvlLbl val="0"/>
      </c:catAx>
      <c:valAx>
        <c:axId val="336233088"/>
        <c:scaling>
          <c:orientation val="minMax"/>
          <c:max val="100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233480"/>
        <c:crosses val="autoZero"/>
        <c:crossBetween val="between"/>
        <c:majorUnit val="200"/>
        <c:minorUnit val="75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3.3968971700319615E-3"/>
          <c:y val="3.6133287094282977E-2"/>
          <c:w val="0.49474202853356203"/>
          <c:h val="6.525532049655775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722" r="0.75000000000000722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6CC7-4FE1-8711-4AEF59C70F2C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6CC7-4FE1-8711-4AEF59C70F2C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6CC7-4FE1-8711-4AEF59C70F2C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6CC7-4FE1-8711-4AEF59C70F2C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6CC7-4FE1-8711-4AEF59C70F2C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6CC7-4FE1-8711-4AEF59C70F2C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6CC7-4FE1-8711-4AEF59C70F2C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6CC7-4FE1-8711-4AEF59C70F2C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6CC7-4FE1-8711-4AEF59C70F2C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6CC7-4FE1-8711-4AEF59C70F2C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6CC7-4FE1-8711-4AEF59C70F2C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6CC7-4FE1-8711-4AEF59C70F2C}"/>
              </c:ext>
            </c:extLst>
          </c:dPt>
          <c:dLbls>
            <c:dLbl>
              <c:idx val="0"/>
              <c:layout>
                <c:manualLayout>
                  <c:x val="7.3083157288265796E-2"/>
                  <c:y val="-9.1579434923575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51219512195123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CC7-4FE1-8711-4AEF59C70F2C}"/>
                </c:ext>
              </c:extLst>
            </c:dLbl>
            <c:dLbl>
              <c:idx val="1"/>
              <c:layout>
                <c:manualLayout>
                  <c:x val="0.1126063632289865"/>
                  <c:y val="-6.31494004425917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C7-4FE1-8711-4AEF59C70F2C}"/>
                </c:ext>
              </c:extLst>
            </c:dLbl>
            <c:dLbl>
              <c:idx val="2"/>
              <c:layout>
                <c:manualLayout>
                  <c:x val="8.5049868766404191E-2"/>
                  <c:y val="-5.09371622664813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5528455284552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CC7-4FE1-8711-4AEF59C70F2C}"/>
                </c:ext>
              </c:extLst>
            </c:dLbl>
            <c:dLbl>
              <c:idx val="3"/>
              <c:layout>
                <c:manualLayout>
                  <c:x val="0.11003904999679918"/>
                  <c:y val="4.27827698008337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C7-4FE1-8711-4AEF59C70F2C}"/>
                </c:ext>
              </c:extLst>
            </c:dLbl>
            <c:dLbl>
              <c:idx val="4"/>
              <c:layout>
                <c:manualLayout>
                  <c:x val="7.3545867742141932E-2"/>
                  <c:y val="0.112018938809119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C7-4FE1-8711-4AEF59C70F2C}"/>
                </c:ext>
              </c:extLst>
            </c:dLbl>
            <c:dLbl>
              <c:idx val="5"/>
              <c:layout>
                <c:manualLayout>
                  <c:x val="-0.20137788873951731"/>
                  <c:y val="8.96880242910810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086755009282375"/>
                      <c:h val="0.130965158766918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CC7-4FE1-8711-4AEF59C70F2C}"/>
                </c:ext>
              </c:extLst>
            </c:dLbl>
            <c:dLbl>
              <c:idx val="6"/>
              <c:layout>
                <c:manualLayout>
                  <c:x val="-0.3233175853018373"/>
                  <c:y val="-2.87581699346406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CC7-4FE1-8711-4AEF59C70F2C}"/>
                </c:ext>
              </c:extLst>
            </c:dLbl>
            <c:dLbl>
              <c:idx val="7"/>
              <c:layout>
                <c:manualLayout>
                  <c:x val="-0.20467319633826259"/>
                  <c:y val="-8.16694971952035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C7-4FE1-8711-4AEF59C70F2C}"/>
                </c:ext>
              </c:extLst>
            </c:dLbl>
            <c:dLbl>
              <c:idx val="8"/>
              <c:layout>
                <c:manualLayout>
                  <c:x val="-0.16521016580244544"/>
                  <c:y val="8.86126293036899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CC7-4FE1-8711-4AEF59C70F2C}"/>
                </c:ext>
              </c:extLst>
            </c:dLbl>
            <c:dLbl>
              <c:idx val="9"/>
              <c:layout>
                <c:manualLayout>
                  <c:x val="-0.26604084245566867"/>
                  <c:y val="8.599701507899745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 rtl="0">
                    <a:defRPr/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6CC7-4FE1-8711-4AEF59C70F2C}"/>
                </c:ext>
              </c:extLst>
            </c:dLbl>
            <c:dLbl>
              <c:idx val="10"/>
              <c:layout>
                <c:manualLayout>
                  <c:x val="-0.24437718455924717"/>
                  <c:y val="-1.66122175904482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/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CC7-4FE1-8711-4AEF59C70F2C}"/>
                </c:ext>
              </c:extLst>
            </c:dLbl>
            <c:dLbl>
              <c:idx val="11"/>
              <c:layout>
                <c:manualLayout>
                  <c:x val="-0.1558875872223289"/>
                  <c:y val="-0.10559250681900056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004563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6CC7-4FE1-8711-4AEF59C70F2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1'!$C$240:$C$251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1'!$F$240:$F$251</c:f>
              <c:numCache>
                <c:formatCode>#,##0.0\ \ \ _)</c:formatCode>
                <c:ptCount val="12"/>
                <c:pt idx="0">
                  <c:v>3.2</c:v>
                </c:pt>
                <c:pt idx="1">
                  <c:v>6.8</c:v>
                </c:pt>
                <c:pt idx="2">
                  <c:v>8.8000000000000007</c:v>
                </c:pt>
                <c:pt idx="3">
                  <c:v>23.4</c:v>
                </c:pt>
                <c:pt idx="4">
                  <c:v>5.4999999999999858</c:v>
                </c:pt>
                <c:pt idx="5">
                  <c:v>0.4</c:v>
                </c:pt>
                <c:pt idx="6">
                  <c:v>0.1</c:v>
                </c:pt>
                <c:pt idx="7">
                  <c:v>24.1</c:v>
                </c:pt>
                <c:pt idx="8">
                  <c:v>16.3</c:v>
                </c:pt>
                <c:pt idx="9">
                  <c:v>8.1999999999999993</c:v>
                </c:pt>
                <c:pt idx="10">
                  <c:v>2.2000000000000002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CC7-4FE1-8711-4AEF59C70F2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s-ES" sz="800" b="0" i="0" u="none" strike="noStrike" kern="1200" baseline="0">
          <a:solidFill>
            <a:srgbClr val="0054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Demanda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4940-476D-9181-108B9D5A074B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4940-476D-9181-108B9D5A074B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4940-476D-9181-108B9D5A074B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4940-476D-9181-108B9D5A074B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4940-476D-9181-108B9D5A074B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4940-476D-9181-108B9D5A074B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4940-476D-9181-108B9D5A074B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4940-476D-9181-108B9D5A074B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4940-476D-9181-108B9D5A074B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4940-476D-9181-108B9D5A074B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4940-476D-9181-108B9D5A074B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4940-476D-9181-108B9D5A074B}"/>
              </c:ext>
            </c:extLst>
          </c:dPt>
          <c:dLbls>
            <c:dLbl>
              <c:idx val="0"/>
              <c:layout>
                <c:manualLayout>
                  <c:x val="0.1731059471224633"/>
                  <c:y val="-8.46062477484432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69564048396389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940-476D-9181-108B9D5A074B}"/>
                </c:ext>
              </c:extLst>
            </c:dLbl>
            <c:dLbl>
              <c:idx val="1"/>
              <c:layout>
                <c:manualLayout>
                  <c:x val="0.12236246078996212"/>
                  <c:y val="-5.26918841027224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40-476D-9181-108B9D5A074B}"/>
                </c:ext>
              </c:extLst>
            </c:dLbl>
            <c:dLbl>
              <c:idx val="2"/>
              <c:layout>
                <c:manualLayout>
                  <c:x val="0.11106612892900571"/>
                  <c:y val="4.31804847923420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5528455284552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940-476D-9181-108B9D5A074B}"/>
                </c:ext>
              </c:extLst>
            </c:dLbl>
            <c:dLbl>
              <c:idx val="3"/>
              <c:layout>
                <c:manualLayout>
                  <c:x val="0.11816913129761207"/>
                  <c:y val="0.104862950954659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10569105691057"/>
                      <c:h val="0.13900674180433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940-476D-9181-108B9D5A074B}"/>
                </c:ext>
              </c:extLst>
            </c:dLbl>
            <c:dLbl>
              <c:idx val="4"/>
              <c:layout>
                <c:manualLayout>
                  <c:x val="0.11582229050636957"/>
                  <c:y val="0.113680613452730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40-476D-9181-108B9D5A074B}"/>
                </c:ext>
              </c:extLst>
            </c:dLbl>
            <c:dLbl>
              <c:idx val="5"/>
              <c:layout>
                <c:manualLayout>
                  <c:x val="-0.12007707573138723"/>
                  <c:y val="0.1828731408573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086755009282375"/>
                      <c:h val="0.146651433276722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940-476D-9181-108B9D5A074B}"/>
                </c:ext>
              </c:extLst>
            </c:dLbl>
            <c:dLbl>
              <c:idx val="6"/>
              <c:layout>
                <c:manualLayout>
                  <c:x val="-0.2032520325203252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4940-476D-9181-108B9D5A074B}"/>
                </c:ext>
              </c:extLst>
            </c:dLbl>
            <c:dLbl>
              <c:idx val="7"/>
              <c:layout>
                <c:manualLayout>
                  <c:x val="-0.14325305678253633"/>
                  <c:y val="8.82651433276722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1383394148902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940-476D-9181-108B9D5A074B}"/>
                </c:ext>
              </c:extLst>
            </c:dLbl>
            <c:dLbl>
              <c:idx val="8"/>
              <c:layout>
                <c:manualLayout>
                  <c:x val="-0.20741386594968311"/>
                  <c:y val="0.26639040708146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40-476D-9181-108B9D5A074B}"/>
                </c:ext>
              </c:extLst>
            </c:dLbl>
            <c:dLbl>
              <c:idx val="9"/>
              <c:layout>
                <c:manualLayout>
                  <c:x val="-0.25953677741501824"/>
                  <c:y val="0.216715969327363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4940-476D-9181-108B9D5A074B}"/>
                </c:ext>
              </c:extLst>
            </c:dLbl>
            <c:dLbl>
              <c:idx val="10"/>
              <c:layout>
                <c:manualLayout>
                  <c:x val="-0.30137712054285898"/>
                  <c:y val="0.121949873912819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59375200051213"/>
                      <c:h val="0.146274715660542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4940-476D-9181-108B9D5A074B}"/>
                </c:ext>
              </c:extLst>
            </c:dLbl>
            <c:dLbl>
              <c:idx val="11"/>
              <c:layout>
                <c:manualLayout>
                  <c:x val="-0.29593495934959352"/>
                  <c:y val="2.6143790849673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36585365853659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4940-476D-9181-108B9D5A074B}"/>
                </c:ext>
              </c:extLst>
            </c:dLbl>
            <c:dLbl>
              <c:idx val="12"/>
              <c:layout>
                <c:manualLayout>
                  <c:x val="-0.15934946546315856"/>
                  <c:y val="-6.5359477124183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468305486204463"/>
                      <c:h val="0.203791055529823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4940-476D-9181-108B9D5A074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1'!$C$273:$C$285</c:f>
              <c:strCache>
                <c:ptCount val="13"/>
                <c:pt idx="0">
                  <c:v>Turbinación bombeo (1)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  <c:pt idx="12">
                  <c:v>Saldo importador intercambios internacionales</c:v>
                </c:pt>
              </c:strCache>
            </c:strRef>
          </c:cat>
          <c:val>
            <c:numRef>
              <c:f>'Data 1'!$F$273:$F$285</c:f>
              <c:numCache>
                <c:formatCode>#,##0.0\ \ \ _)</c:formatCode>
                <c:ptCount val="13"/>
                <c:pt idx="0">
                  <c:v>0.6</c:v>
                </c:pt>
                <c:pt idx="1">
                  <c:v>22</c:v>
                </c:pt>
                <c:pt idx="2">
                  <c:v>4.2</c:v>
                </c:pt>
                <c:pt idx="3">
                  <c:v>20.100000000000001</c:v>
                </c:pt>
                <c:pt idx="4">
                  <c:v>11.799999999999983</c:v>
                </c:pt>
                <c:pt idx="5">
                  <c:v>0.8</c:v>
                </c:pt>
                <c:pt idx="6">
                  <c:v>0.3</c:v>
                </c:pt>
                <c:pt idx="7">
                  <c:v>20.9</c:v>
                </c:pt>
                <c:pt idx="8">
                  <c:v>9.6999999999999993</c:v>
                </c:pt>
                <c:pt idx="9">
                  <c:v>3.5</c:v>
                </c:pt>
                <c:pt idx="10">
                  <c:v>2</c:v>
                </c:pt>
                <c:pt idx="11">
                  <c:v>1.4</c:v>
                </c:pt>
                <c:pt idx="12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940-476D-9181-108B9D5A074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6.xm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image" Target="../media/image1.png"/><Relationship Id="rId1" Type="http://schemas.openxmlformats.org/officeDocument/2006/relationships/chart" Target="../charts/chart27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38099</xdr:rowOff>
    </xdr:from>
    <xdr:to>
      <xdr:col>2</xdr:col>
      <xdr:colOff>1060510</xdr:colOff>
      <xdr:row>46</xdr:row>
      <xdr:rowOff>1724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4"/>
          <a:ext cx="1044000" cy="60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146685</xdr:rowOff>
    </xdr:from>
    <xdr:to>
      <xdr:col>5</xdr:col>
      <xdr:colOff>3811</xdr:colOff>
      <xdr:row>24</xdr:row>
      <xdr:rowOff>0</xdr:rowOff>
    </xdr:to>
    <xdr:graphicFrame macro="">
      <xdr:nvGraphicFramePr>
        <xdr:cNvPr id="2" name="GRAF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9</xdr:col>
      <xdr:colOff>2745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547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146685</xdr:rowOff>
    </xdr:from>
    <xdr:to>
      <xdr:col>5</xdr:col>
      <xdr:colOff>3811</xdr:colOff>
      <xdr:row>23</xdr:row>
      <xdr:rowOff>152400</xdr:rowOff>
    </xdr:to>
    <xdr:graphicFrame macro="">
      <xdr:nvGraphicFramePr>
        <xdr:cNvPr id="2" name="GRAF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32385</xdr:rowOff>
    </xdr:from>
    <xdr:to>
      <xdr:col>4</xdr:col>
      <xdr:colOff>7044600</xdr:colOff>
      <xdr:row>3</xdr:row>
      <xdr:rowOff>32385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958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3520803</xdr:colOff>
      <xdr:row>15</xdr:row>
      <xdr:rowOff>59870</xdr:rowOff>
    </xdr:from>
    <xdr:to>
      <xdr:col>4</xdr:col>
      <xdr:colOff>3806553</xdr:colOff>
      <xdr:row>16</xdr:row>
      <xdr:rowOff>50346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>
          <a:spLocks noChangeArrowheads="1"/>
        </xdr:cNvSpPr>
      </xdr:nvSpPr>
      <xdr:spPr bwMode="auto">
        <a:xfrm>
          <a:off x="5378178" y="2545895"/>
          <a:ext cx="285750" cy="1524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2017</a:t>
          </a:r>
        </a:p>
        <a:p>
          <a:pPr algn="l" rtl="0">
            <a:defRPr sz="1000"/>
          </a:pPr>
          <a:endParaRPr lang="es-ES" sz="800" b="0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3530328</xdr:colOff>
      <xdr:row>17</xdr:row>
      <xdr:rowOff>127679</xdr:rowOff>
    </xdr:from>
    <xdr:to>
      <xdr:col>4</xdr:col>
      <xdr:colOff>3816078</xdr:colOff>
      <xdr:row>18</xdr:row>
      <xdr:rowOff>118155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>
          <a:spLocks noChangeArrowheads="1"/>
        </xdr:cNvSpPr>
      </xdr:nvSpPr>
      <xdr:spPr bwMode="auto">
        <a:xfrm>
          <a:off x="5387703" y="2937554"/>
          <a:ext cx="285750" cy="1524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2016</a:t>
          </a: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3534410</xdr:colOff>
      <xdr:row>20</xdr:row>
      <xdr:rowOff>34699</xdr:rowOff>
    </xdr:from>
    <xdr:to>
      <xdr:col>4</xdr:col>
      <xdr:colOff>3820160</xdr:colOff>
      <xdr:row>21</xdr:row>
      <xdr:rowOff>25174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 txBox="1">
          <a:spLocks noChangeArrowheads="1"/>
        </xdr:cNvSpPr>
      </xdr:nvSpPr>
      <xdr:spPr bwMode="auto">
        <a:xfrm>
          <a:off x="5391785" y="3330349"/>
          <a:ext cx="2857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2015</a:t>
          </a: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3527607</xdr:colOff>
      <xdr:row>12</xdr:row>
      <xdr:rowOff>157163</xdr:rowOff>
    </xdr:from>
    <xdr:to>
      <xdr:col>4</xdr:col>
      <xdr:colOff>3813357</xdr:colOff>
      <xdr:row>13</xdr:row>
      <xdr:rowOff>144462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 txBox="1">
          <a:spLocks noChangeArrowheads="1"/>
        </xdr:cNvSpPr>
      </xdr:nvSpPr>
      <xdr:spPr bwMode="auto">
        <a:xfrm>
          <a:off x="5384982" y="2157413"/>
          <a:ext cx="285750" cy="14922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t>2018</a:t>
          </a:r>
        </a:p>
        <a:p>
          <a:pPr marL="0" indent="0" algn="l" rtl="0">
            <a:defRPr sz="1000"/>
          </a:pPr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3521255</xdr:colOff>
      <xdr:row>10</xdr:row>
      <xdr:rowOff>91983</xdr:rowOff>
    </xdr:from>
    <xdr:to>
      <xdr:col>4</xdr:col>
      <xdr:colOff>3838574</xdr:colOff>
      <xdr:row>11</xdr:row>
      <xdr:rowOff>85724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 txBox="1">
          <a:spLocks noChangeArrowheads="1"/>
        </xdr:cNvSpPr>
      </xdr:nvSpPr>
      <xdr:spPr bwMode="auto">
        <a:xfrm>
          <a:off x="5378630" y="1768383"/>
          <a:ext cx="317319" cy="15566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u="none" strike="noStrike" baseline="0">
              <a:solidFill>
                <a:srgbClr val="004563"/>
              </a:solidFill>
              <a:latin typeface="Arial"/>
              <a:cs typeface="Arial"/>
            </a:rPr>
            <a:t>2019</a:t>
          </a:r>
        </a:p>
        <a:p>
          <a:pPr algn="l" rtl="0">
            <a:defRPr sz="1000"/>
          </a:pP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4</xdr:col>
      <xdr:colOff>4968240</xdr:colOff>
      <xdr:row>25</xdr:row>
      <xdr:rowOff>15240</xdr:rowOff>
    </xdr:from>
    <xdr:ext cx="184731" cy="264560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 txBox="1"/>
      </xdr:nvSpPr>
      <xdr:spPr>
        <a:xfrm>
          <a:off x="6825615" y="41205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4</xdr:col>
      <xdr:colOff>76199</xdr:colOff>
      <xdr:row>6</xdr:row>
      <xdr:rowOff>38100</xdr:rowOff>
    </xdr:from>
    <xdr:to>
      <xdr:col>4</xdr:col>
      <xdr:colOff>3627438</xdr:colOff>
      <xdr:row>24</xdr:row>
      <xdr:rowOff>9525</xdr:rowOff>
    </xdr:to>
    <xdr:graphicFrame macro="">
      <xdr:nvGraphicFramePr>
        <xdr:cNvPr id="12" name="GRAF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3833814</xdr:colOff>
      <xdr:row>6</xdr:row>
      <xdr:rowOff>15874</xdr:rowOff>
    </xdr:from>
    <xdr:to>
      <xdr:col>4</xdr:col>
      <xdr:colOff>7040564</xdr:colOff>
      <xdr:row>23</xdr:row>
      <xdr:rowOff>152400</xdr:rowOff>
    </xdr:to>
    <xdr:graphicFrame macro="">
      <xdr:nvGraphicFramePr>
        <xdr:cNvPr id="13" name="Chart 58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0.50824</cdr:x>
      <cdr:y>0.96693</cdr:y>
    </cdr:from>
    <cdr:to>
      <cdr:x>0.95318</cdr:x>
      <cdr:y>0.98607</cdr:y>
    </cdr:to>
    <cdr:sp macro="" textlink="#REF!">
      <cdr:nvSpPr>
        <cdr:cNvPr id="47116" name="Text Box 103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17005" y="4280081"/>
          <a:ext cx="858857" cy="180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0.50824</cdr:x>
      <cdr:y>0.96693</cdr:y>
    </cdr:from>
    <cdr:to>
      <cdr:x>0.95318</cdr:x>
      <cdr:y>0.98607</cdr:y>
    </cdr:to>
    <cdr:sp macro="" textlink="#REF!">
      <cdr:nvSpPr>
        <cdr:cNvPr id="47118" name="Text Box 103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17005" y="4280081"/>
          <a:ext cx="858857" cy="180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0.50824</cdr:x>
      <cdr:y>0.96693</cdr:y>
    </cdr:from>
    <cdr:to>
      <cdr:x>0.95318</cdr:x>
      <cdr:y>0.98607</cdr:y>
    </cdr:to>
    <cdr:sp macro="" textlink="#REF!">
      <cdr:nvSpPr>
        <cdr:cNvPr id="47119" name="Text Box 103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17005" y="4203967"/>
          <a:ext cx="858857" cy="1806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0.50824</cdr:x>
      <cdr:y>0.96669</cdr:y>
    </cdr:from>
    <cdr:to>
      <cdr:x>0.95318</cdr:x>
      <cdr:y>0.98607</cdr:y>
    </cdr:to>
    <cdr:sp macro="" textlink="#REF!">
      <cdr:nvSpPr>
        <cdr:cNvPr id="47120" name="Text Box 104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17005" y="3717649"/>
          <a:ext cx="858857" cy="1812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0.56733</cdr:x>
      <cdr:y>0.33594</cdr:y>
    </cdr:from>
    <cdr:to>
      <cdr:x>0.95524</cdr:x>
      <cdr:y>0.38635</cdr:y>
    </cdr:to>
    <cdr:sp macro="" textlink="'Data 1'!$D$227">
      <cdr:nvSpPr>
        <cdr:cNvPr id="6" name="6 CuadroTexto"/>
        <cdr:cNvSpPr txBox="1"/>
      </cdr:nvSpPr>
      <cdr:spPr>
        <a:xfrm xmlns:a="http://schemas.openxmlformats.org/drawingml/2006/main">
          <a:off x="1918364" y="850087"/>
          <a:ext cx="1311669" cy="127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58CAB72E-6CDB-4961-92F3-83278FA4900F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8 de febrero (20-21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0.61438</cdr:x>
      <cdr:y>0.47421</cdr:y>
    </cdr:from>
    <cdr:to>
      <cdr:x>0.9529</cdr:x>
      <cdr:y>0.53083</cdr:y>
    </cdr:to>
    <cdr:sp macro="" textlink="'Data 1'!$D$226">
      <cdr:nvSpPr>
        <cdr:cNvPr id="7" name="6 CuadroTexto"/>
        <cdr:cNvSpPr txBox="1"/>
      </cdr:nvSpPr>
      <cdr:spPr>
        <a:xfrm xmlns:a="http://schemas.openxmlformats.org/drawingml/2006/main">
          <a:off x="2077433" y="1199968"/>
          <a:ext cx="1144663" cy="143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AA19A6F6-E8DB-475B-8FAC-8C683C4EDBC7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18 de enero (20-21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0.61746</cdr:x>
      <cdr:y>0.61057</cdr:y>
    </cdr:from>
    <cdr:to>
      <cdr:x>0.95511</cdr:x>
      <cdr:y>0.66943</cdr:y>
    </cdr:to>
    <cdr:sp macro="" textlink="'Data 1'!$D$225">
      <cdr:nvSpPr>
        <cdr:cNvPr id="8" name="1 CuadroTexto"/>
        <cdr:cNvSpPr txBox="1"/>
      </cdr:nvSpPr>
      <cdr:spPr>
        <a:xfrm xmlns:a="http://schemas.openxmlformats.org/drawingml/2006/main">
          <a:off x="2087848" y="1545040"/>
          <a:ext cx="1141721" cy="148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7193926E-1EDB-432C-98FF-BD3F18FCEC5E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17 de febrero (20-21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0.60557</cdr:x>
      <cdr:y>0.74821</cdr:y>
    </cdr:from>
    <cdr:to>
      <cdr:x>0.95994</cdr:x>
      <cdr:y>0.81478</cdr:y>
    </cdr:to>
    <cdr:sp macro="" textlink="'Data 1'!$D$224">
      <cdr:nvSpPr>
        <cdr:cNvPr id="10" name="1 CuadroTexto"/>
        <cdr:cNvSpPr txBox="1"/>
      </cdr:nvSpPr>
      <cdr:spPr>
        <a:xfrm xmlns:a="http://schemas.openxmlformats.org/drawingml/2006/main">
          <a:off x="2047650" y="1893334"/>
          <a:ext cx="1198258" cy="1684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BFB81B1F-B598-49D8-A3A6-6F670EA3B934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4 de febrero (20-21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0.5203</cdr:x>
      <cdr:y>0.24974</cdr:y>
    </cdr:from>
    <cdr:to>
      <cdr:x>0.95718</cdr:x>
      <cdr:y>0.30822</cdr:y>
    </cdr:to>
    <cdr:sp macro="" textlink="'Data 1'!$D$236">
      <cdr:nvSpPr>
        <cdr:cNvPr id="11" name="6 CuadroTexto"/>
        <cdr:cNvSpPr txBox="1"/>
      </cdr:nvSpPr>
      <cdr:spPr>
        <a:xfrm xmlns:a="http://schemas.openxmlformats.org/drawingml/2006/main">
          <a:off x="1759330" y="631952"/>
          <a:ext cx="1477255" cy="147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8A4F7801-F6E3-46DA-8B95-6DCBC19BA5AE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24 de julio (13-14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0.59391</cdr:x>
      <cdr:y>0.39116</cdr:y>
    </cdr:from>
    <cdr:to>
      <cdr:x>0.95399</cdr:x>
      <cdr:y>0.45546</cdr:y>
    </cdr:to>
    <cdr:sp macro="" textlink="'Data 1'!$D$235">
      <cdr:nvSpPr>
        <cdr:cNvPr id="12" name="6 CuadroTexto"/>
        <cdr:cNvSpPr txBox="1"/>
      </cdr:nvSpPr>
      <cdr:spPr>
        <a:xfrm xmlns:a="http://schemas.openxmlformats.org/drawingml/2006/main">
          <a:off x="2008232" y="989822"/>
          <a:ext cx="1217569" cy="162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BB87B560-4196-406E-9CC8-66A09E61CE41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3 de agosto (13-14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0.58545</cdr:x>
      <cdr:y>0.53099</cdr:y>
    </cdr:from>
    <cdr:to>
      <cdr:x>0.95718</cdr:x>
      <cdr:y>0.59034</cdr:y>
    </cdr:to>
    <cdr:sp macro="" textlink="'Data 1'!$D$234">
      <cdr:nvSpPr>
        <cdr:cNvPr id="13" name="6 CuadroTexto"/>
        <cdr:cNvSpPr txBox="1"/>
      </cdr:nvSpPr>
      <cdr:spPr>
        <a:xfrm xmlns:a="http://schemas.openxmlformats.org/drawingml/2006/main">
          <a:off x="1979613" y="1343667"/>
          <a:ext cx="1256971" cy="1501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33980D13-5EA9-4000-9EF6-81EDB8B085C4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13 de julio (13-14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0.62486</cdr:x>
      <cdr:y>0.66693</cdr:y>
    </cdr:from>
    <cdr:to>
      <cdr:x>0.95203</cdr:x>
      <cdr:y>0.7352</cdr:y>
    </cdr:to>
    <cdr:sp macro="" textlink="'Data 1'!$D$233">
      <cdr:nvSpPr>
        <cdr:cNvPr id="14" name="6 CuadroTexto"/>
        <cdr:cNvSpPr txBox="1"/>
      </cdr:nvSpPr>
      <cdr:spPr>
        <a:xfrm xmlns:a="http://schemas.openxmlformats.org/drawingml/2006/main">
          <a:off x="2112895" y="1687641"/>
          <a:ext cx="1106284" cy="172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BB47F8C7-5738-4FA8-9527-82D076E4C045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6 de septiembre (13-14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0.57351</cdr:x>
      <cdr:y>0.80599</cdr:y>
    </cdr:from>
    <cdr:to>
      <cdr:x>0.96101</cdr:x>
      <cdr:y>0.88419</cdr:y>
    </cdr:to>
    <cdr:sp macro="" textlink="'Data 1'!$D$232">
      <cdr:nvSpPr>
        <cdr:cNvPr id="15" name="6 CuadroTexto"/>
        <cdr:cNvSpPr txBox="1"/>
      </cdr:nvSpPr>
      <cdr:spPr>
        <a:xfrm xmlns:a="http://schemas.openxmlformats.org/drawingml/2006/main">
          <a:off x="1939261" y="2039529"/>
          <a:ext cx="1310283" cy="1978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F871F13F-A14A-4B8D-98D3-C69FEF8A5650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7 de julio (13-14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0.56901</cdr:x>
      <cdr:y>0.19573</cdr:y>
    </cdr:from>
    <cdr:to>
      <cdr:x>0.95692</cdr:x>
      <cdr:y>0.24614</cdr:y>
    </cdr:to>
    <cdr:sp macro="" textlink="'Data 1'!$D$228">
      <cdr:nvSpPr>
        <cdr:cNvPr id="16" name="6 CuadroTexto"/>
        <cdr:cNvSpPr txBox="1"/>
      </cdr:nvSpPr>
      <cdr:spPr>
        <a:xfrm xmlns:a="http://schemas.openxmlformats.org/drawingml/2006/main">
          <a:off x="1924050" y="495300"/>
          <a:ext cx="1311669" cy="127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7C78B29-7A13-4906-9EB8-DF71E04B810B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10 de enero (20-21 h)</a:t>
          </a:fld>
          <a:endParaRPr lang="es-ES" sz="700" b="1">
            <a:solidFill>
              <a:schemeClr val="bg1"/>
            </a:solidFill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0.03516</cdr:x>
      <cdr:y>0.19565</cdr:y>
    </cdr:from>
    <cdr:to>
      <cdr:x>0.35914</cdr:x>
      <cdr:y>0.2615</cdr:y>
    </cdr:to>
    <cdr:sp macro="" textlink="'Data 1'!$G$228">
      <cdr:nvSpPr>
        <cdr:cNvPr id="2" name="6 CuadroTexto"/>
        <cdr:cNvSpPr txBox="1"/>
      </cdr:nvSpPr>
      <cdr:spPr>
        <a:xfrm xmlns:a="http://schemas.openxmlformats.org/drawingml/2006/main">
          <a:off x="112748" y="494783"/>
          <a:ext cx="1038923" cy="166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44856587-837E-49D6-9DBA-DC913B2399E0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11 de enero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0.03455</cdr:x>
      <cdr:y>0.32916</cdr:y>
    </cdr:from>
    <cdr:to>
      <cdr:x>0.35852</cdr:x>
      <cdr:y>0.39503</cdr:y>
    </cdr:to>
    <cdr:sp macro="" textlink="'Data 1'!$G$227">
      <cdr:nvSpPr>
        <cdr:cNvPr id="3" name="6 CuadroTexto"/>
        <cdr:cNvSpPr txBox="1"/>
      </cdr:nvSpPr>
      <cdr:spPr>
        <a:xfrm xmlns:a="http://schemas.openxmlformats.org/drawingml/2006/main">
          <a:off x="110808" y="832421"/>
          <a:ext cx="1038891" cy="166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CE25F5ED-BD54-4BAF-9620-50481F3615CF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8 de febrero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0.02465</cdr:x>
      <cdr:y>0.47213</cdr:y>
    </cdr:from>
    <cdr:to>
      <cdr:x>0.34862</cdr:x>
      <cdr:y>0.53799</cdr:y>
    </cdr:to>
    <cdr:sp macro="" textlink="'Data 1'!$G$226">
      <cdr:nvSpPr>
        <cdr:cNvPr id="4" name="6 CuadroTexto"/>
        <cdr:cNvSpPr txBox="1"/>
      </cdr:nvSpPr>
      <cdr:spPr>
        <a:xfrm xmlns:a="http://schemas.openxmlformats.org/drawingml/2006/main">
          <a:off x="79058" y="1193970"/>
          <a:ext cx="1038891" cy="166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8D9F31D6-E7BC-4CF5-A067-D90920ABB15A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19 de enero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0.03951</cdr:x>
      <cdr:y>0.60878</cdr:y>
    </cdr:from>
    <cdr:to>
      <cdr:x>0.36348</cdr:x>
      <cdr:y>0.67464</cdr:y>
    </cdr:to>
    <cdr:sp macro="" textlink="'Data 1'!$G$225">
      <cdr:nvSpPr>
        <cdr:cNvPr id="5" name="6 CuadroTexto"/>
        <cdr:cNvSpPr txBox="1"/>
      </cdr:nvSpPr>
      <cdr:spPr>
        <a:xfrm xmlns:a="http://schemas.openxmlformats.org/drawingml/2006/main">
          <a:off x="126684" y="1539545"/>
          <a:ext cx="1038891" cy="166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78A5D9D7-246C-4A8E-916F-FB85DC718E46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18 de febrero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0.02773</cdr:x>
      <cdr:y>0.75175</cdr:y>
    </cdr:from>
    <cdr:to>
      <cdr:x>0.3517</cdr:x>
      <cdr:y>0.81761</cdr:y>
    </cdr:to>
    <cdr:sp macro="" textlink="'Data 1'!$G$224">
      <cdr:nvSpPr>
        <cdr:cNvPr id="6" name="6 CuadroTexto"/>
        <cdr:cNvSpPr txBox="1"/>
      </cdr:nvSpPr>
      <cdr:spPr>
        <a:xfrm xmlns:a="http://schemas.openxmlformats.org/drawingml/2006/main">
          <a:off x="88936" y="1901094"/>
          <a:ext cx="1038891" cy="166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7A1DD600-A44D-49D9-9C6C-5F025E7E4C3D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6 de febrero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0.03703</cdr:x>
      <cdr:y>0.25784</cdr:y>
    </cdr:from>
    <cdr:to>
      <cdr:x>0.361</cdr:x>
      <cdr:y>0.3237</cdr:y>
    </cdr:to>
    <cdr:sp macro="" textlink="'Data 1'!$G$236">
      <cdr:nvSpPr>
        <cdr:cNvPr id="7" name="6 CuadroTexto"/>
        <cdr:cNvSpPr txBox="1"/>
      </cdr:nvSpPr>
      <cdr:spPr>
        <a:xfrm xmlns:a="http://schemas.openxmlformats.org/drawingml/2006/main">
          <a:off x="103909" y="718705"/>
          <a:ext cx="909204" cy="183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FD2FA8E8-D4FF-48CB-8CE1-701C6247FB77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24 de julio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0.03703</cdr:x>
      <cdr:y>0.39453</cdr:y>
    </cdr:from>
    <cdr:to>
      <cdr:x>0.361</cdr:x>
      <cdr:y>0.46039</cdr:y>
    </cdr:to>
    <cdr:sp macro="" textlink="'Data 1'!$G$235">
      <cdr:nvSpPr>
        <cdr:cNvPr id="8" name="1 CuadroTexto"/>
        <cdr:cNvSpPr txBox="1"/>
      </cdr:nvSpPr>
      <cdr:spPr>
        <a:xfrm xmlns:a="http://schemas.openxmlformats.org/drawingml/2006/main">
          <a:off x="103909" y="1099705"/>
          <a:ext cx="909204" cy="183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4DA6067E-3AA8-4884-B063-80ECA83A3049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3 de agosto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0.03703</cdr:x>
      <cdr:y>0.52665</cdr:y>
    </cdr:from>
    <cdr:to>
      <cdr:x>0.361</cdr:x>
      <cdr:y>0.59251</cdr:y>
    </cdr:to>
    <cdr:sp macro="" textlink="'Data 1'!$G$234">
      <cdr:nvSpPr>
        <cdr:cNvPr id="9" name="1 CuadroTexto"/>
        <cdr:cNvSpPr txBox="1"/>
      </cdr:nvSpPr>
      <cdr:spPr>
        <a:xfrm xmlns:a="http://schemas.openxmlformats.org/drawingml/2006/main">
          <a:off x="103921" y="1467962"/>
          <a:ext cx="909194" cy="1835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4E0AE706-5068-4562-9E67-E84FAF5D9D2F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13 de julio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0.03703</cdr:x>
      <cdr:y>0.66791</cdr:y>
    </cdr:from>
    <cdr:to>
      <cdr:x>0.361</cdr:x>
      <cdr:y>0.73377</cdr:y>
    </cdr:to>
    <cdr:sp macro="" textlink="'Data 1'!$G$233">
      <cdr:nvSpPr>
        <cdr:cNvPr id="10" name="1 CuadroTexto"/>
        <cdr:cNvSpPr txBox="1"/>
      </cdr:nvSpPr>
      <cdr:spPr>
        <a:xfrm xmlns:a="http://schemas.openxmlformats.org/drawingml/2006/main">
          <a:off x="103910" y="1861705"/>
          <a:ext cx="909204" cy="183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050DF756-7EC4-48B0-90D5-4C2B21234628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6 de septiembre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0.03703</cdr:x>
      <cdr:y>0.8077</cdr:y>
    </cdr:from>
    <cdr:to>
      <cdr:x>0.361</cdr:x>
      <cdr:y>0.87356</cdr:y>
    </cdr:to>
    <cdr:sp macro="" textlink="'Data 1'!$G$232">
      <cdr:nvSpPr>
        <cdr:cNvPr id="11" name="1 CuadroTexto"/>
        <cdr:cNvSpPr txBox="1"/>
      </cdr:nvSpPr>
      <cdr:spPr>
        <a:xfrm xmlns:a="http://schemas.openxmlformats.org/drawingml/2006/main">
          <a:off x="103910" y="2251364"/>
          <a:ext cx="909204" cy="183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79762407-22DE-45D9-99E4-78DA112E5F61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7 de julio</a:t>
          </a:fld>
          <a:endParaRPr lang="es-ES" sz="700" b="1">
            <a:solidFill>
              <a:schemeClr val="bg1"/>
            </a:solidFill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6</xdr:row>
      <xdr:rowOff>0</xdr:rowOff>
    </xdr:from>
    <xdr:to>
      <xdr:col>5</xdr:col>
      <xdr:colOff>9525</xdr:colOff>
      <xdr:row>21</xdr:row>
      <xdr:rowOff>0</xdr:rowOff>
    </xdr:to>
    <xdr:graphicFrame macro="">
      <xdr:nvGraphicFramePr>
        <xdr:cNvPr id="2" name="Graf3_and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3905250</xdr:colOff>
      <xdr:row>3</xdr:row>
      <xdr:rowOff>28575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52197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3905250</xdr:colOff>
      <xdr:row>3</xdr:row>
      <xdr:rowOff>28575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52197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6</xdr:row>
      <xdr:rowOff>0</xdr:rowOff>
    </xdr:from>
    <xdr:to>
      <xdr:col>4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38</xdr:row>
      <xdr:rowOff>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3905250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52197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6</xdr:row>
      <xdr:rowOff>0</xdr:rowOff>
    </xdr:from>
    <xdr:to>
      <xdr:col>4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4</xdr:col>
      <xdr:colOff>19050</xdr:colOff>
      <xdr:row>6</xdr:row>
      <xdr:rowOff>38100</xdr:rowOff>
    </xdr:from>
    <xdr:to>
      <xdr:col>5</xdr:col>
      <xdr:colOff>49530</xdr:colOff>
      <xdr:row>24</xdr:row>
      <xdr:rowOff>30480</xdr:rowOff>
    </xdr:to>
    <xdr:graphicFrame macro="">
      <xdr:nvGraphicFramePr>
        <xdr:cNvPr id="5" name="GRAF1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168813</xdr:colOff>
      <xdr:row>17</xdr:row>
      <xdr:rowOff>179133</xdr:rowOff>
    </xdr:from>
    <xdr:to>
      <xdr:col>8</xdr:col>
      <xdr:colOff>370998</xdr:colOff>
      <xdr:row>22</xdr:row>
      <xdr:rowOff>19469</xdr:rowOff>
    </xdr:to>
    <xdr:sp macro="" textlink="">
      <xdr:nvSpPr>
        <xdr:cNvPr id="14" name="Murci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/>
        </xdr:cNvSpPr>
      </xdr:nvSpPr>
      <xdr:spPr bwMode="auto">
        <a:xfrm>
          <a:off x="4820188" y="4060571"/>
          <a:ext cx="741935" cy="792836"/>
        </a:xfrm>
        <a:custGeom>
          <a:avLst/>
          <a:gdLst/>
          <a:ahLst/>
          <a:cxnLst>
            <a:cxn ang="0">
              <a:pos x="498" y="384"/>
            </a:cxn>
            <a:cxn ang="0">
              <a:pos x="492" y="390"/>
            </a:cxn>
            <a:cxn ang="0">
              <a:pos x="468" y="414"/>
            </a:cxn>
            <a:cxn ang="0">
              <a:pos x="480" y="438"/>
            </a:cxn>
            <a:cxn ang="0">
              <a:pos x="510" y="456"/>
            </a:cxn>
            <a:cxn ang="0">
              <a:pos x="504" y="426"/>
            </a:cxn>
            <a:cxn ang="0">
              <a:pos x="504" y="402"/>
            </a:cxn>
            <a:cxn ang="0">
              <a:pos x="516" y="456"/>
            </a:cxn>
            <a:cxn ang="0">
              <a:pos x="462" y="480"/>
            </a:cxn>
            <a:cxn ang="0">
              <a:pos x="432" y="486"/>
            </a:cxn>
            <a:cxn ang="0">
              <a:pos x="420" y="486"/>
            </a:cxn>
            <a:cxn ang="0">
              <a:pos x="396" y="486"/>
            </a:cxn>
            <a:cxn ang="0">
              <a:pos x="384" y="498"/>
            </a:cxn>
            <a:cxn ang="0">
              <a:pos x="378" y="498"/>
            </a:cxn>
            <a:cxn ang="0">
              <a:pos x="360" y="486"/>
            </a:cxn>
            <a:cxn ang="0">
              <a:pos x="336" y="492"/>
            </a:cxn>
            <a:cxn ang="0">
              <a:pos x="306" y="504"/>
            </a:cxn>
            <a:cxn ang="0">
              <a:pos x="270" y="534"/>
            </a:cxn>
            <a:cxn ang="0">
              <a:pos x="234" y="552"/>
            </a:cxn>
            <a:cxn ang="0">
              <a:pos x="162" y="510"/>
            </a:cxn>
            <a:cxn ang="0">
              <a:pos x="138" y="474"/>
            </a:cxn>
            <a:cxn ang="0">
              <a:pos x="120" y="444"/>
            </a:cxn>
            <a:cxn ang="0">
              <a:pos x="120" y="396"/>
            </a:cxn>
            <a:cxn ang="0">
              <a:pos x="78" y="342"/>
            </a:cxn>
            <a:cxn ang="0">
              <a:pos x="48" y="336"/>
            </a:cxn>
            <a:cxn ang="0">
              <a:pos x="24" y="324"/>
            </a:cxn>
            <a:cxn ang="0">
              <a:pos x="12" y="300"/>
            </a:cxn>
            <a:cxn ang="0">
              <a:pos x="6" y="294"/>
            </a:cxn>
            <a:cxn ang="0">
              <a:pos x="36" y="252"/>
            </a:cxn>
            <a:cxn ang="0">
              <a:pos x="48" y="222"/>
            </a:cxn>
            <a:cxn ang="0">
              <a:pos x="78" y="210"/>
            </a:cxn>
            <a:cxn ang="0">
              <a:pos x="96" y="186"/>
            </a:cxn>
            <a:cxn ang="0">
              <a:pos x="126" y="186"/>
            </a:cxn>
            <a:cxn ang="0">
              <a:pos x="162" y="162"/>
            </a:cxn>
            <a:cxn ang="0">
              <a:pos x="192" y="150"/>
            </a:cxn>
            <a:cxn ang="0">
              <a:pos x="204" y="162"/>
            </a:cxn>
            <a:cxn ang="0">
              <a:pos x="216" y="180"/>
            </a:cxn>
            <a:cxn ang="0">
              <a:pos x="240" y="174"/>
            </a:cxn>
            <a:cxn ang="0">
              <a:pos x="258" y="156"/>
            </a:cxn>
            <a:cxn ang="0">
              <a:pos x="270" y="132"/>
            </a:cxn>
            <a:cxn ang="0">
              <a:pos x="258" y="102"/>
            </a:cxn>
            <a:cxn ang="0">
              <a:pos x="276" y="72"/>
            </a:cxn>
            <a:cxn ang="0">
              <a:pos x="282" y="42"/>
            </a:cxn>
            <a:cxn ang="0">
              <a:pos x="294" y="30"/>
            </a:cxn>
            <a:cxn ang="0">
              <a:pos x="318" y="30"/>
            </a:cxn>
            <a:cxn ang="0">
              <a:pos x="348" y="0"/>
            </a:cxn>
            <a:cxn ang="0">
              <a:pos x="390" y="36"/>
            </a:cxn>
            <a:cxn ang="0">
              <a:pos x="408" y="60"/>
            </a:cxn>
            <a:cxn ang="0">
              <a:pos x="408" y="90"/>
            </a:cxn>
            <a:cxn ang="0">
              <a:pos x="402" y="114"/>
            </a:cxn>
            <a:cxn ang="0">
              <a:pos x="390" y="132"/>
            </a:cxn>
            <a:cxn ang="0">
              <a:pos x="402" y="162"/>
            </a:cxn>
            <a:cxn ang="0">
              <a:pos x="426" y="186"/>
            </a:cxn>
            <a:cxn ang="0">
              <a:pos x="408" y="234"/>
            </a:cxn>
            <a:cxn ang="0">
              <a:pos x="408" y="264"/>
            </a:cxn>
            <a:cxn ang="0">
              <a:pos x="432" y="300"/>
            </a:cxn>
            <a:cxn ang="0">
              <a:pos x="462" y="336"/>
            </a:cxn>
            <a:cxn ang="0">
              <a:pos x="498" y="354"/>
            </a:cxn>
          </a:cxnLst>
          <a:rect l="0" t="0" r="r" b="b"/>
          <a:pathLst>
            <a:path w="516" h="552">
              <a:moveTo>
                <a:pt x="498" y="354"/>
              </a:moveTo>
              <a:lnTo>
                <a:pt x="492" y="366"/>
              </a:lnTo>
              <a:lnTo>
                <a:pt x="498" y="384"/>
              </a:lnTo>
              <a:lnTo>
                <a:pt x="504" y="396"/>
              </a:lnTo>
              <a:lnTo>
                <a:pt x="498" y="396"/>
              </a:lnTo>
              <a:lnTo>
                <a:pt x="492" y="390"/>
              </a:lnTo>
              <a:lnTo>
                <a:pt x="486" y="390"/>
              </a:lnTo>
              <a:lnTo>
                <a:pt x="474" y="402"/>
              </a:lnTo>
              <a:lnTo>
                <a:pt x="468" y="414"/>
              </a:lnTo>
              <a:lnTo>
                <a:pt x="468" y="426"/>
              </a:lnTo>
              <a:lnTo>
                <a:pt x="474" y="432"/>
              </a:lnTo>
              <a:lnTo>
                <a:pt x="480" y="438"/>
              </a:lnTo>
              <a:lnTo>
                <a:pt x="480" y="444"/>
              </a:lnTo>
              <a:lnTo>
                <a:pt x="504" y="456"/>
              </a:lnTo>
              <a:lnTo>
                <a:pt x="510" y="456"/>
              </a:lnTo>
              <a:lnTo>
                <a:pt x="504" y="450"/>
              </a:lnTo>
              <a:lnTo>
                <a:pt x="504" y="438"/>
              </a:lnTo>
              <a:lnTo>
                <a:pt x="504" y="426"/>
              </a:lnTo>
              <a:lnTo>
                <a:pt x="498" y="408"/>
              </a:lnTo>
              <a:lnTo>
                <a:pt x="498" y="402"/>
              </a:lnTo>
              <a:lnTo>
                <a:pt x="504" y="402"/>
              </a:lnTo>
              <a:lnTo>
                <a:pt x="504" y="414"/>
              </a:lnTo>
              <a:lnTo>
                <a:pt x="504" y="432"/>
              </a:lnTo>
              <a:lnTo>
                <a:pt x="516" y="456"/>
              </a:lnTo>
              <a:lnTo>
                <a:pt x="510" y="468"/>
              </a:lnTo>
              <a:lnTo>
                <a:pt x="480" y="480"/>
              </a:lnTo>
              <a:lnTo>
                <a:pt x="462" y="480"/>
              </a:lnTo>
              <a:lnTo>
                <a:pt x="462" y="486"/>
              </a:lnTo>
              <a:lnTo>
                <a:pt x="456" y="486"/>
              </a:lnTo>
              <a:lnTo>
                <a:pt x="432" y="486"/>
              </a:lnTo>
              <a:lnTo>
                <a:pt x="438" y="480"/>
              </a:lnTo>
              <a:lnTo>
                <a:pt x="426" y="480"/>
              </a:lnTo>
              <a:lnTo>
                <a:pt x="420" y="486"/>
              </a:lnTo>
              <a:lnTo>
                <a:pt x="420" y="480"/>
              </a:lnTo>
              <a:lnTo>
                <a:pt x="414" y="480"/>
              </a:lnTo>
              <a:lnTo>
                <a:pt x="396" y="486"/>
              </a:lnTo>
              <a:lnTo>
                <a:pt x="384" y="486"/>
              </a:lnTo>
              <a:lnTo>
                <a:pt x="384" y="492"/>
              </a:lnTo>
              <a:lnTo>
                <a:pt x="384" y="498"/>
              </a:lnTo>
              <a:lnTo>
                <a:pt x="390" y="498"/>
              </a:lnTo>
              <a:lnTo>
                <a:pt x="396" y="504"/>
              </a:lnTo>
              <a:lnTo>
                <a:pt x="378" y="498"/>
              </a:lnTo>
              <a:lnTo>
                <a:pt x="372" y="492"/>
              </a:lnTo>
              <a:lnTo>
                <a:pt x="372" y="486"/>
              </a:lnTo>
              <a:lnTo>
                <a:pt x="360" y="486"/>
              </a:lnTo>
              <a:lnTo>
                <a:pt x="354" y="486"/>
              </a:lnTo>
              <a:lnTo>
                <a:pt x="342" y="486"/>
              </a:lnTo>
              <a:lnTo>
                <a:pt x="336" y="492"/>
              </a:lnTo>
              <a:lnTo>
                <a:pt x="324" y="486"/>
              </a:lnTo>
              <a:lnTo>
                <a:pt x="318" y="492"/>
              </a:lnTo>
              <a:lnTo>
                <a:pt x="306" y="504"/>
              </a:lnTo>
              <a:lnTo>
                <a:pt x="294" y="516"/>
              </a:lnTo>
              <a:lnTo>
                <a:pt x="276" y="522"/>
              </a:lnTo>
              <a:lnTo>
                <a:pt x="270" y="534"/>
              </a:lnTo>
              <a:lnTo>
                <a:pt x="276" y="540"/>
              </a:lnTo>
              <a:lnTo>
                <a:pt x="258" y="546"/>
              </a:lnTo>
              <a:lnTo>
                <a:pt x="234" y="552"/>
              </a:lnTo>
              <a:lnTo>
                <a:pt x="192" y="516"/>
              </a:lnTo>
              <a:lnTo>
                <a:pt x="168" y="516"/>
              </a:lnTo>
              <a:lnTo>
                <a:pt x="162" y="510"/>
              </a:lnTo>
              <a:lnTo>
                <a:pt x="156" y="498"/>
              </a:lnTo>
              <a:lnTo>
                <a:pt x="144" y="486"/>
              </a:lnTo>
              <a:lnTo>
                <a:pt x="138" y="474"/>
              </a:lnTo>
              <a:lnTo>
                <a:pt x="132" y="456"/>
              </a:lnTo>
              <a:lnTo>
                <a:pt x="120" y="450"/>
              </a:lnTo>
              <a:lnTo>
                <a:pt x="120" y="444"/>
              </a:lnTo>
              <a:lnTo>
                <a:pt x="114" y="426"/>
              </a:lnTo>
              <a:lnTo>
                <a:pt x="114" y="414"/>
              </a:lnTo>
              <a:lnTo>
                <a:pt x="120" y="396"/>
              </a:lnTo>
              <a:lnTo>
                <a:pt x="120" y="354"/>
              </a:lnTo>
              <a:lnTo>
                <a:pt x="84" y="354"/>
              </a:lnTo>
              <a:lnTo>
                <a:pt x="78" y="342"/>
              </a:lnTo>
              <a:lnTo>
                <a:pt x="60" y="342"/>
              </a:lnTo>
              <a:lnTo>
                <a:pt x="54" y="342"/>
              </a:lnTo>
              <a:lnTo>
                <a:pt x="48" y="336"/>
              </a:lnTo>
              <a:lnTo>
                <a:pt x="42" y="336"/>
              </a:lnTo>
              <a:lnTo>
                <a:pt x="36" y="330"/>
              </a:lnTo>
              <a:lnTo>
                <a:pt x="24" y="324"/>
              </a:lnTo>
              <a:lnTo>
                <a:pt x="18" y="312"/>
              </a:lnTo>
              <a:lnTo>
                <a:pt x="12" y="306"/>
              </a:lnTo>
              <a:lnTo>
                <a:pt x="12" y="300"/>
              </a:lnTo>
              <a:lnTo>
                <a:pt x="6" y="300"/>
              </a:lnTo>
              <a:lnTo>
                <a:pt x="0" y="300"/>
              </a:lnTo>
              <a:lnTo>
                <a:pt x="6" y="294"/>
              </a:lnTo>
              <a:lnTo>
                <a:pt x="12" y="282"/>
              </a:lnTo>
              <a:lnTo>
                <a:pt x="18" y="270"/>
              </a:lnTo>
              <a:lnTo>
                <a:pt x="36" y="252"/>
              </a:lnTo>
              <a:lnTo>
                <a:pt x="36" y="246"/>
              </a:lnTo>
              <a:lnTo>
                <a:pt x="42" y="234"/>
              </a:lnTo>
              <a:lnTo>
                <a:pt x="48" y="222"/>
              </a:lnTo>
              <a:lnTo>
                <a:pt x="54" y="216"/>
              </a:lnTo>
              <a:lnTo>
                <a:pt x="66" y="210"/>
              </a:lnTo>
              <a:lnTo>
                <a:pt x="78" y="210"/>
              </a:lnTo>
              <a:lnTo>
                <a:pt x="90" y="192"/>
              </a:lnTo>
              <a:lnTo>
                <a:pt x="90" y="186"/>
              </a:lnTo>
              <a:lnTo>
                <a:pt x="96" y="186"/>
              </a:lnTo>
              <a:lnTo>
                <a:pt x="102" y="192"/>
              </a:lnTo>
              <a:lnTo>
                <a:pt x="120" y="192"/>
              </a:lnTo>
              <a:lnTo>
                <a:pt x="126" y="186"/>
              </a:lnTo>
              <a:lnTo>
                <a:pt x="138" y="180"/>
              </a:lnTo>
              <a:lnTo>
                <a:pt x="144" y="174"/>
              </a:lnTo>
              <a:lnTo>
                <a:pt x="162" y="162"/>
              </a:lnTo>
              <a:lnTo>
                <a:pt x="174" y="156"/>
              </a:lnTo>
              <a:lnTo>
                <a:pt x="180" y="150"/>
              </a:lnTo>
              <a:lnTo>
                <a:pt x="192" y="150"/>
              </a:lnTo>
              <a:lnTo>
                <a:pt x="198" y="150"/>
              </a:lnTo>
              <a:lnTo>
                <a:pt x="198" y="156"/>
              </a:lnTo>
              <a:lnTo>
                <a:pt x="204" y="162"/>
              </a:lnTo>
              <a:lnTo>
                <a:pt x="204" y="174"/>
              </a:lnTo>
              <a:lnTo>
                <a:pt x="210" y="180"/>
              </a:lnTo>
              <a:lnTo>
                <a:pt x="216" y="180"/>
              </a:lnTo>
              <a:lnTo>
                <a:pt x="228" y="180"/>
              </a:lnTo>
              <a:lnTo>
                <a:pt x="234" y="180"/>
              </a:lnTo>
              <a:lnTo>
                <a:pt x="240" y="174"/>
              </a:lnTo>
              <a:lnTo>
                <a:pt x="246" y="162"/>
              </a:lnTo>
              <a:lnTo>
                <a:pt x="252" y="156"/>
              </a:lnTo>
              <a:lnTo>
                <a:pt x="258" y="156"/>
              </a:lnTo>
              <a:lnTo>
                <a:pt x="270" y="156"/>
              </a:lnTo>
              <a:lnTo>
                <a:pt x="270" y="144"/>
              </a:lnTo>
              <a:lnTo>
                <a:pt x="270" y="132"/>
              </a:lnTo>
              <a:lnTo>
                <a:pt x="270" y="126"/>
              </a:lnTo>
              <a:lnTo>
                <a:pt x="270" y="114"/>
              </a:lnTo>
              <a:lnTo>
                <a:pt x="258" y="102"/>
              </a:lnTo>
              <a:lnTo>
                <a:pt x="258" y="90"/>
              </a:lnTo>
              <a:lnTo>
                <a:pt x="270" y="72"/>
              </a:lnTo>
              <a:lnTo>
                <a:pt x="276" y="72"/>
              </a:lnTo>
              <a:lnTo>
                <a:pt x="282" y="66"/>
              </a:lnTo>
              <a:lnTo>
                <a:pt x="282" y="54"/>
              </a:lnTo>
              <a:lnTo>
                <a:pt x="282" y="42"/>
              </a:lnTo>
              <a:lnTo>
                <a:pt x="282" y="36"/>
              </a:lnTo>
              <a:lnTo>
                <a:pt x="288" y="30"/>
              </a:lnTo>
              <a:lnTo>
                <a:pt x="294" y="30"/>
              </a:lnTo>
              <a:lnTo>
                <a:pt x="294" y="36"/>
              </a:lnTo>
              <a:lnTo>
                <a:pt x="306" y="36"/>
              </a:lnTo>
              <a:lnTo>
                <a:pt x="318" y="30"/>
              </a:lnTo>
              <a:lnTo>
                <a:pt x="324" y="24"/>
              </a:lnTo>
              <a:lnTo>
                <a:pt x="330" y="12"/>
              </a:lnTo>
              <a:lnTo>
                <a:pt x="348" y="0"/>
              </a:lnTo>
              <a:lnTo>
                <a:pt x="366" y="6"/>
              </a:lnTo>
              <a:lnTo>
                <a:pt x="372" y="24"/>
              </a:lnTo>
              <a:lnTo>
                <a:pt x="390" y="36"/>
              </a:lnTo>
              <a:lnTo>
                <a:pt x="402" y="36"/>
              </a:lnTo>
              <a:lnTo>
                <a:pt x="402" y="54"/>
              </a:lnTo>
              <a:lnTo>
                <a:pt x="408" y="60"/>
              </a:lnTo>
              <a:lnTo>
                <a:pt x="408" y="72"/>
              </a:lnTo>
              <a:lnTo>
                <a:pt x="408" y="84"/>
              </a:lnTo>
              <a:lnTo>
                <a:pt x="408" y="90"/>
              </a:lnTo>
              <a:lnTo>
                <a:pt x="402" y="96"/>
              </a:lnTo>
              <a:lnTo>
                <a:pt x="402" y="102"/>
              </a:lnTo>
              <a:lnTo>
                <a:pt x="402" y="114"/>
              </a:lnTo>
              <a:lnTo>
                <a:pt x="396" y="120"/>
              </a:lnTo>
              <a:lnTo>
                <a:pt x="390" y="126"/>
              </a:lnTo>
              <a:lnTo>
                <a:pt x="390" y="132"/>
              </a:lnTo>
              <a:lnTo>
                <a:pt x="390" y="156"/>
              </a:lnTo>
              <a:lnTo>
                <a:pt x="390" y="162"/>
              </a:lnTo>
              <a:lnTo>
                <a:pt x="402" y="162"/>
              </a:lnTo>
              <a:lnTo>
                <a:pt x="408" y="174"/>
              </a:lnTo>
              <a:lnTo>
                <a:pt x="414" y="180"/>
              </a:lnTo>
              <a:lnTo>
                <a:pt x="426" y="186"/>
              </a:lnTo>
              <a:lnTo>
                <a:pt x="426" y="204"/>
              </a:lnTo>
              <a:lnTo>
                <a:pt x="414" y="216"/>
              </a:lnTo>
              <a:lnTo>
                <a:pt x="408" y="234"/>
              </a:lnTo>
              <a:lnTo>
                <a:pt x="402" y="240"/>
              </a:lnTo>
              <a:lnTo>
                <a:pt x="402" y="252"/>
              </a:lnTo>
              <a:lnTo>
                <a:pt x="408" y="264"/>
              </a:lnTo>
              <a:lnTo>
                <a:pt x="408" y="276"/>
              </a:lnTo>
              <a:lnTo>
                <a:pt x="426" y="282"/>
              </a:lnTo>
              <a:lnTo>
                <a:pt x="432" y="300"/>
              </a:lnTo>
              <a:lnTo>
                <a:pt x="438" y="306"/>
              </a:lnTo>
              <a:lnTo>
                <a:pt x="450" y="330"/>
              </a:lnTo>
              <a:lnTo>
                <a:pt x="462" y="336"/>
              </a:lnTo>
              <a:lnTo>
                <a:pt x="474" y="342"/>
              </a:lnTo>
              <a:lnTo>
                <a:pt x="480" y="354"/>
              </a:lnTo>
              <a:lnTo>
                <a:pt x="498" y="354"/>
              </a:lnTo>
              <a:close/>
            </a:path>
          </a:pathLst>
        </a:custGeom>
        <a:solidFill>
          <a:schemeClr val="accent5">
            <a:lumMod val="50000"/>
          </a:schemeClr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7</xdr:col>
      <xdr:colOff>519139</xdr:colOff>
      <xdr:row>11</xdr:row>
      <xdr:rowOff>157600</xdr:rowOff>
    </xdr:from>
    <xdr:to>
      <xdr:col>9</xdr:col>
      <xdr:colOff>242486</xdr:colOff>
      <xdr:row>20</xdr:row>
      <xdr:rowOff>98620</xdr:rowOff>
    </xdr:to>
    <xdr:sp macro="" textlink="">
      <xdr:nvSpPr>
        <xdr:cNvPr id="15" name="Comunidad Valenciana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/>
        </xdr:cNvSpPr>
      </xdr:nvSpPr>
      <xdr:spPr bwMode="auto">
        <a:xfrm>
          <a:off x="5170514" y="2903975"/>
          <a:ext cx="898097" cy="1647583"/>
        </a:xfrm>
        <a:custGeom>
          <a:avLst/>
          <a:gdLst/>
          <a:ahLst/>
          <a:cxnLst>
            <a:cxn ang="0">
              <a:pos x="210" y="1122"/>
            </a:cxn>
            <a:cxn ang="0">
              <a:pos x="168" y="1056"/>
            </a:cxn>
            <a:cxn ang="0">
              <a:pos x="186" y="996"/>
            </a:cxn>
            <a:cxn ang="0">
              <a:pos x="150" y="954"/>
            </a:cxn>
            <a:cxn ang="0">
              <a:pos x="162" y="906"/>
            </a:cxn>
            <a:cxn ang="0">
              <a:pos x="168" y="864"/>
            </a:cxn>
            <a:cxn ang="0">
              <a:pos x="192" y="828"/>
            </a:cxn>
            <a:cxn ang="0">
              <a:pos x="192" y="774"/>
            </a:cxn>
            <a:cxn ang="0">
              <a:pos x="168" y="726"/>
            </a:cxn>
            <a:cxn ang="0">
              <a:pos x="78" y="684"/>
            </a:cxn>
            <a:cxn ang="0">
              <a:pos x="96" y="630"/>
            </a:cxn>
            <a:cxn ang="0">
              <a:pos x="72" y="570"/>
            </a:cxn>
            <a:cxn ang="0">
              <a:pos x="30" y="558"/>
            </a:cxn>
            <a:cxn ang="0">
              <a:pos x="6" y="540"/>
            </a:cxn>
            <a:cxn ang="0">
              <a:pos x="18" y="474"/>
            </a:cxn>
            <a:cxn ang="0">
              <a:pos x="42" y="444"/>
            </a:cxn>
            <a:cxn ang="0">
              <a:pos x="66" y="432"/>
            </a:cxn>
            <a:cxn ang="0">
              <a:pos x="84" y="354"/>
            </a:cxn>
            <a:cxn ang="0">
              <a:pos x="108" y="330"/>
            </a:cxn>
            <a:cxn ang="0">
              <a:pos x="192" y="372"/>
            </a:cxn>
            <a:cxn ang="0">
              <a:pos x="210" y="312"/>
            </a:cxn>
            <a:cxn ang="0">
              <a:pos x="258" y="282"/>
            </a:cxn>
            <a:cxn ang="0">
              <a:pos x="276" y="228"/>
            </a:cxn>
            <a:cxn ang="0">
              <a:pos x="318" y="210"/>
            </a:cxn>
            <a:cxn ang="0">
              <a:pos x="354" y="150"/>
            </a:cxn>
            <a:cxn ang="0">
              <a:pos x="348" y="120"/>
            </a:cxn>
            <a:cxn ang="0">
              <a:pos x="318" y="60"/>
            </a:cxn>
            <a:cxn ang="0">
              <a:pos x="360" y="24"/>
            </a:cxn>
            <a:cxn ang="0">
              <a:pos x="402" y="18"/>
            </a:cxn>
            <a:cxn ang="0">
              <a:pos x="456" y="30"/>
            </a:cxn>
            <a:cxn ang="0">
              <a:pos x="498" y="6"/>
            </a:cxn>
            <a:cxn ang="0">
              <a:pos x="510" y="48"/>
            </a:cxn>
            <a:cxn ang="0">
              <a:pos x="570" y="66"/>
            </a:cxn>
            <a:cxn ang="0">
              <a:pos x="600" y="102"/>
            </a:cxn>
            <a:cxn ang="0">
              <a:pos x="552" y="198"/>
            </a:cxn>
            <a:cxn ang="0">
              <a:pos x="528" y="234"/>
            </a:cxn>
            <a:cxn ang="0">
              <a:pos x="498" y="288"/>
            </a:cxn>
            <a:cxn ang="0">
              <a:pos x="456" y="342"/>
            </a:cxn>
            <a:cxn ang="0">
              <a:pos x="432" y="342"/>
            </a:cxn>
            <a:cxn ang="0">
              <a:pos x="444" y="378"/>
            </a:cxn>
            <a:cxn ang="0">
              <a:pos x="402" y="426"/>
            </a:cxn>
            <a:cxn ang="0">
              <a:pos x="378" y="492"/>
            </a:cxn>
            <a:cxn ang="0">
              <a:pos x="378" y="588"/>
            </a:cxn>
            <a:cxn ang="0">
              <a:pos x="354" y="582"/>
            </a:cxn>
            <a:cxn ang="0">
              <a:pos x="354" y="600"/>
            </a:cxn>
            <a:cxn ang="0">
              <a:pos x="384" y="612"/>
            </a:cxn>
            <a:cxn ang="0">
              <a:pos x="408" y="678"/>
            </a:cxn>
            <a:cxn ang="0">
              <a:pos x="456" y="750"/>
            </a:cxn>
            <a:cxn ang="0">
              <a:pos x="522" y="774"/>
            </a:cxn>
            <a:cxn ang="0">
              <a:pos x="546" y="798"/>
            </a:cxn>
            <a:cxn ang="0">
              <a:pos x="534" y="822"/>
            </a:cxn>
            <a:cxn ang="0">
              <a:pos x="504" y="840"/>
            </a:cxn>
            <a:cxn ang="0">
              <a:pos x="468" y="864"/>
            </a:cxn>
            <a:cxn ang="0">
              <a:pos x="456" y="888"/>
            </a:cxn>
            <a:cxn ang="0">
              <a:pos x="420" y="900"/>
            </a:cxn>
            <a:cxn ang="0">
              <a:pos x="372" y="936"/>
            </a:cxn>
            <a:cxn ang="0">
              <a:pos x="366" y="966"/>
            </a:cxn>
            <a:cxn ang="0">
              <a:pos x="330" y="978"/>
            </a:cxn>
            <a:cxn ang="0">
              <a:pos x="324" y="1032"/>
            </a:cxn>
            <a:cxn ang="0">
              <a:pos x="288" y="1062"/>
            </a:cxn>
            <a:cxn ang="0">
              <a:pos x="270" y="1122"/>
            </a:cxn>
          </a:cxnLst>
          <a:rect l="0" t="0" r="r" b="b"/>
          <a:pathLst>
            <a:path w="600" h="1146">
              <a:moveTo>
                <a:pt x="258" y="1146"/>
              </a:moveTo>
              <a:lnTo>
                <a:pt x="240" y="1146"/>
              </a:lnTo>
              <a:lnTo>
                <a:pt x="234" y="1134"/>
              </a:lnTo>
              <a:lnTo>
                <a:pt x="222" y="1128"/>
              </a:lnTo>
              <a:lnTo>
                <a:pt x="210" y="1122"/>
              </a:lnTo>
              <a:lnTo>
                <a:pt x="198" y="1098"/>
              </a:lnTo>
              <a:lnTo>
                <a:pt x="192" y="1092"/>
              </a:lnTo>
              <a:lnTo>
                <a:pt x="186" y="1074"/>
              </a:lnTo>
              <a:lnTo>
                <a:pt x="168" y="1068"/>
              </a:lnTo>
              <a:lnTo>
                <a:pt x="168" y="1056"/>
              </a:lnTo>
              <a:lnTo>
                <a:pt x="162" y="1044"/>
              </a:lnTo>
              <a:lnTo>
                <a:pt x="162" y="1032"/>
              </a:lnTo>
              <a:lnTo>
                <a:pt x="168" y="1026"/>
              </a:lnTo>
              <a:lnTo>
                <a:pt x="174" y="1008"/>
              </a:lnTo>
              <a:lnTo>
                <a:pt x="186" y="996"/>
              </a:lnTo>
              <a:lnTo>
                <a:pt x="186" y="978"/>
              </a:lnTo>
              <a:lnTo>
                <a:pt x="174" y="972"/>
              </a:lnTo>
              <a:lnTo>
                <a:pt x="168" y="966"/>
              </a:lnTo>
              <a:lnTo>
                <a:pt x="162" y="954"/>
              </a:lnTo>
              <a:lnTo>
                <a:pt x="150" y="954"/>
              </a:lnTo>
              <a:lnTo>
                <a:pt x="150" y="948"/>
              </a:lnTo>
              <a:lnTo>
                <a:pt x="150" y="924"/>
              </a:lnTo>
              <a:lnTo>
                <a:pt x="150" y="918"/>
              </a:lnTo>
              <a:lnTo>
                <a:pt x="156" y="912"/>
              </a:lnTo>
              <a:lnTo>
                <a:pt x="162" y="906"/>
              </a:lnTo>
              <a:lnTo>
                <a:pt x="162" y="894"/>
              </a:lnTo>
              <a:lnTo>
                <a:pt x="162" y="888"/>
              </a:lnTo>
              <a:lnTo>
                <a:pt x="168" y="882"/>
              </a:lnTo>
              <a:lnTo>
                <a:pt x="168" y="876"/>
              </a:lnTo>
              <a:lnTo>
                <a:pt x="168" y="864"/>
              </a:lnTo>
              <a:lnTo>
                <a:pt x="168" y="852"/>
              </a:lnTo>
              <a:lnTo>
                <a:pt x="162" y="846"/>
              </a:lnTo>
              <a:lnTo>
                <a:pt x="162" y="828"/>
              </a:lnTo>
              <a:lnTo>
                <a:pt x="174" y="834"/>
              </a:lnTo>
              <a:lnTo>
                <a:pt x="192" y="828"/>
              </a:lnTo>
              <a:lnTo>
                <a:pt x="192" y="816"/>
              </a:lnTo>
              <a:lnTo>
                <a:pt x="186" y="804"/>
              </a:lnTo>
              <a:lnTo>
                <a:pt x="174" y="798"/>
              </a:lnTo>
              <a:lnTo>
                <a:pt x="186" y="786"/>
              </a:lnTo>
              <a:lnTo>
                <a:pt x="192" y="774"/>
              </a:lnTo>
              <a:lnTo>
                <a:pt x="192" y="744"/>
              </a:lnTo>
              <a:lnTo>
                <a:pt x="186" y="738"/>
              </a:lnTo>
              <a:lnTo>
                <a:pt x="186" y="732"/>
              </a:lnTo>
              <a:lnTo>
                <a:pt x="174" y="726"/>
              </a:lnTo>
              <a:lnTo>
                <a:pt x="168" y="726"/>
              </a:lnTo>
              <a:lnTo>
                <a:pt x="156" y="732"/>
              </a:lnTo>
              <a:lnTo>
                <a:pt x="132" y="732"/>
              </a:lnTo>
              <a:lnTo>
                <a:pt x="120" y="726"/>
              </a:lnTo>
              <a:lnTo>
                <a:pt x="90" y="696"/>
              </a:lnTo>
              <a:lnTo>
                <a:pt x="78" y="684"/>
              </a:lnTo>
              <a:lnTo>
                <a:pt x="84" y="672"/>
              </a:lnTo>
              <a:lnTo>
                <a:pt x="84" y="660"/>
              </a:lnTo>
              <a:lnTo>
                <a:pt x="90" y="648"/>
              </a:lnTo>
              <a:lnTo>
                <a:pt x="96" y="642"/>
              </a:lnTo>
              <a:lnTo>
                <a:pt x="96" y="630"/>
              </a:lnTo>
              <a:lnTo>
                <a:pt x="114" y="612"/>
              </a:lnTo>
              <a:lnTo>
                <a:pt x="108" y="594"/>
              </a:lnTo>
              <a:lnTo>
                <a:pt x="108" y="582"/>
              </a:lnTo>
              <a:lnTo>
                <a:pt x="90" y="582"/>
              </a:lnTo>
              <a:lnTo>
                <a:pt x="72" y="570"/>
              </a:lnTo>
              <a:lnTo>
                <a:pt x="66" y="570"/>
              </a:lnTo>
              <a:lnTo>
                <a:pt x="48" y="564"/>
              </a:lnTo>
              <a:lnTo>
                <a:pt x="42" y="558"/>
              </a:lnTo>
              <a:lnTo>
                <a:pt x="30" y="564"/>
              </a:lnTo>
              <a:lnTo>
                <a:pt x="30" y="558"/>
              </a:lnTo>
              <a:lnTo>
                <a:pt x="18" y="558"/>
              </a:lnTo>
              <a:lnTo>
                <a:pt x="18" y="552"/>
              </a:lnTo>
              <a:lnTo>
                <a:pt x="12" y="552"/>
              </a:lnTo>
              <a:lnTo>
                <a:pt x="12" y="540"/>
              </a:lnTo>
              <a:lnTo>
                <a:pt x="6" y="540"/>
              </a:lnTo>
              <a:lnTo>
                <a:pt x="0" y="534"/>
              </a:lnTo>
              <a:lnTo>
                <a:pt x="0" y="510"/>
              </a:lnTo>
              <a:lnTo>
                <a:pt x="6" y="504"/>
              </a:lnTo>
              <a:lnTo>
                <a:pt x="6" y="480"/>
              </a:lnTo>
              <a:lnTo>
                <a:pt x="18" y="474"/>
              </a:lnTo>
              <a:lnTo>
                <a:pt x="18" y="468"/>
              </a:lnTo>
              <a:lnTo>
                <a:pt x="30" y="462"/>
              </a:lnTo>
              <a:lnTo>
                <a:pt x="36" y="462"/>
              </a:lnTo>
              <a:lnTo>
                <a:pt x="36" y="450"/>
              </a:lnTo>
              <a:lnTo>
                <a:pt x="42" y="444"/>
              </a:lnTo>
              <a:lnTo>
                <a:pt x="42" y="438"/>
              </a:lnTo>
              <a:lnTo>
                <a:pt x="48" y="438"/>
              </a:lnTo>
              <a:lnTo>
                <a:pt x="48" y="444"/>
              </a:lnTo>
              <a:lnTo>
                <a:pt x="66" y="444"/>
              </a:lnTo>
              <a:lnTo>
                <a:pt x="66" y="432"/>
              </a:lnTo>
              <a:lnTo>
                <a:pt x="72" y="420"/>
              </a:lnTo>
              <a:lnTo>
                <a:pt x="78" y="408"/>
              </a:lnTo>
              <a:lnTo>
                <a:pt x="78" y="378"/>
              </a:lnTo>
              <a:lnTo>
                <a:pt x="84" y="372"/>
              </a:lnTo>
              <a:lnTo>
                <a:pt x="84" y="354"/>
              </a:lnTo>
              <a:lnTo>
                <a:pt x="78" y="348"/>
              </a:lnTo>
              <a:lnTo>
                <a:pt x="78" y="342"/>
              </a:lnTo>
              <a:lnTo>
                <a:pt x="84" y="342"/>
              </a:lnTo>
              <a:lnTo>
                <a:pt x="96" y="324"/>
              </a:lnTo>
              <a:lnTo>
                <a:pt x="108" y="330"/>
              </a:lnTo>
              <a:lnTo>
                <a:pt x="120" y="324"/>
              </a:lnTo>
              <a:lnTo>
                <a:pt x="168" y="324"/>
              </a:lnTo>
              <a:lnTo>
                <a:pt x="174" y="330"/>
              </a:lnTo>
              <a:lnTo>
                <a:pt x="174" y="372"/>
              </a:lnTo>
              <a:lnTo>
                <a:pt x="192" y="372"/>
              </a:lnTo>
              <a:lnTo>
                <a:pt x="204" y="354"/>
              </a:lnTo>
              <a:lnTo>
                <a:pt x="204" y="348"/>
              </a:lnTo>
              <a:lnTo>
                <a:pt x="198" y="342"/>
              </a:lnTo>
              <a:lnTo>
                <a:pt x="198" y="318"/>
              </a:lnTo>
              <a:lnTo>
                <a:pt x="210" y="312"/>
              </a:lnTo>
              <a:lnTo>
                <a:pt x="210" y="300"/>
              </a:lnTo>
              <a:lnTo>
                <a:pt x="222" y="294"/>
              </a:lnTo>
              <a:lnTo>
                <a:pt x="234" y="294"/>
              </a:lnTo>
              <a:lnTo>
                <a:pt x="246" y="282"/>
              </a:lnTo>
              <a:lnTo>
                <a:pt x="258" y="282"/>
              </a:lnTo>
              <a:lnTo>
                <a:pt x="258" y="264"/>
              </a:lnTo>
              <a:lnTo>
                <a:pt x="264" y="258"/>
              </a:lnTo>
              <a:lnTo>
                <a:pt x="270" y="258"/>
              </a:lnTo>
              <a:lnTo>
                <a:pt x="270" y="234"/>
              </a:lnTo>
              <a:lnTo>
                <a:pt x="276" y="228"/>
              </a:lnTo>
              <a:lnTo>
                <a:pt x="276" y="210"/>
              </a:lnTo>
              <a:lnTo>
                <a:pt x="282" y="222"/>
              </a:lnTo>
              <a:lnTo>
                <a:pt x="306" y="222"/>
              </a:lnTo>
              <a:lnTo>
                <a:pt x="306" y="210"/>
              </a:lnTo>
              <a:lnTo>
                <a:pt x="318" y="210"/>
              </a:lnTo>
              <a:lnTo>
                <a:pt x="318" y="198"/>
              </a:lnTo>
              <a:lnTo>
                <a:pt x="342" y="174"/>
              </a:lnTo>
              <a:lnTo>
                <a:pt x="348" y="174"/>
              </a:lnTo>
              <a:lnTo>
                <a:pt x="354" y="168"/>
              </a:lnTo>
              <a:lnTo>
                <a:pt x="354" y="150"/>
              </a:lnTo>
              <a:lnTo>
                <a:pt x="348" y="144"/>
              </a:lnTo>
              <a:lnTo>
                <a:pt x="336" y="138"/>
              </a:lnTo>
              <a:lnTo>
                <a:pt x="336" y="126"/>
              </a:lnTo>
              <a:lnTo>
                <a:pt x="342" y="120"/>
              </a:lnTo>
              <a:lnTo>
                <a:pt x="348" y="120"/>
              </a:lnTo>
              <a:lnTo>
                <a:pt x="354" y="114"/>
              </a:lnTo>
              <a:lnTo>
                <a:pt x="348" y="108"/>
              </a:lnTo>
              <a:lnTo>
                <a:pt x="348" y="78"/>
              </a:lnTo>
              <a:lnTo>
                <a:pt x="336" y="78"/>
              </a:lnTo>
              <a:lnTo>
                <a:pt x="318" y="60"/>
              </a:lnTo>
              <a:lnTo>
                <a:pt x="318" y="48"/>
              </a:lnTo>
              <a:lnTo>
                <a:pt x="336" y="48"/>
              </a:lnTo>
              <a:lnTo>
                <a:pt x="342" y="54"/>
              </a:lnTo>
              <a:lnTo>
                <a:pt x="360" y="30"/>
              </a:lnTo>
              <a:lnTo>
                <a:pt x="360" y="24"/>
              </a:lnTo>
              <a:lnTo>
                <a:pt x="366" y="6"/>
              </a:lnTo>
              <a:lnTo>
                <a:pt x="378" y="0"/>
              </a:lnTo>
              <a:lnTo>
                <a:pt x="384" y="0"/>
              </a:lnTo>
              <a:lnTo>
                <a:pt x="390" y="6"/>
              </a:lnTo>
              <a:lnTo>
                <a:pt x="402" y="18"/>
              </a:lnTo>
              <a:lnTo>
                <a:pt x="414" y="18"/>
              </a:lnTo>
              <a:lnTo>
                <a:pt x="420" y="24"/>
              </a:lnTo>
              <a:lnTo>
                <a:pt x="432" y="24"/>
              </a:lnTo>
              <a:lnTo>
                <a:pt x="438" y="30"/>
              </a:lnTo>
              <a:lnTo>
                <a:pt x="456" y="30"/>
              </a:lnTo>
              <a:lnTo>
                <a:pt x="462" y="24"/>
              </a:lnTo>
              <a:lnTo>
                <a:pt x="462" y="18"/>
              </a:lnTo>
              <a:lnTo>
                <a:pt x="480" y="18"/>
              </a:lnTo>
              <a:lnTo>
                <a:pt x="492" y="18"/>
              </a:lnTo>
              <a:lnTo>
                <a:pt x="498" y="6"/>
              </a:lnTo>
              <a:lnTo>
                <a:pt x="504" y="18"/>
              </a:lnTo>
              <a:lnTo>
                <a:pt x="510" y="18"/>
              </a:lnTo>
              <a:lnTo>
                <a:pt x="516" y="24"/>
              </a:lnTo>
              <a:lnTo>
                <a:pt x="510" y="30"/>
              </a:lnTo>
              <a:lnTo>
                <a:pt x="510" y="48"/>
              </a:lnTo>
              <a:lnTo>
                <a:pt x="516" y="54"/>
              </a:lnTo>
              <a:lnTo>
                <a:pt x="534" y="54"/>
              </a:lnTo>
              <a:lnTo>
                <a:pt x="546" y="60"/>
              </a:lnTo>
              <a:lnTo>
                <a:pt x="558" y="60"/>
              </a:lnTo>
              <a:lnTo>
                <a:pt x="570" y="66"/>
              </a:lnTo>
              <a:lnTo>
                <a:pt x="570" y="78"/>
              </a:lnTo>
              <a:lnTo>
                <a:pt x="576" y="84"/>
              </a:lnTo>
              <a:lnTo>
                <a:pt x="582" y="84"/>
              </a:lnTo>
              <a:lnTo>
                <a:pt x="582" y="90"/>
              </a:lnTo>
              <a:lnTo>
                <a:pt x="600" y="102"/>
              </a:lnTo>
              <a:lnTo>
                <a:pt x="594" y="114"/>
              </a:lnTo>
              <a:lnTo>
                <a:pt x="588" y="132"/>
              </a:lnTo>
              <a:lnTo>
                <a:pt x="576" y="150"/>
              </a:lnTo>
              <a:lnTo>
                <a:pt x="558" y="186"/>
              </a:lnTo>
              <a:lnTo>
                <a:pt x="552" y="198"/>
              </a:lnTo>
              <a:lnTo>
                <a:pt x="546" y="204"/>
              </a:lnTo>
              <a:lnTo>
                <a:pt x="546" y="216"/>
              </a:lnTo>
              <a:lnTo>
                <a:pt x="540" y="222"/>
              </a:lnTo>
              <a:lnTo>
                <a:pt x="534" y="228"/>
              </a:lnTo>
              <a:lnTo>
                <a:pt x="528" y="234"/>
              </a:lnTo>
              <a:lnTo>
                <a:pt x="528" y="240"/>
              </a:lnTo>
              <a:lnTo>
                <a:pt x="510" y="252"/>
              </a:lnTo>
              <a:lnTo>
                <a:pt x="504" y="264"/>
              </a:lnTo>
              <a:lnTo>
                <a:pt x="498" y="276"/>
              </a:lnTo>
              <a:lnTo>
                <a:pt x="498" y="288"/>
              </a:lnTo>
              <a:lnTo>
                <a:pt x="486" y="294"/>
              </a:lnTo>
              <a:lnTo>
                <a:pt x="468" y="312"/>
              </a:lnTo>
              <a:lnTo>
                <a:pt x="462" y="324"/>
              </a:lnTo>
              <a:lnTo>
                <a:pt x="462" y="336"/>
              </a:lnTo>
              <a:lnTo>
                <a:pt x="456" y="342"/>
              </a:lnTo>
              <a:lnTo>
                <a:pt x="456" y="348"/>
              </a:lnTo>
              <a:lnTo>
                <a:pt x="456" y="354"/>
              </a:lnTo>
              <a:lnTo>
                <a:pt x="450" y="354"/>
              </a:lnTo>
              <a:lnTo>
                <a:pt x="438" y="348"/>
              </a:lnTo>
              <a:lnTo>
                <a:pt x="432" y="342"/>
              </a:lnTo>
              <a:lnTo>
                <a:pt x="450" y="360"/>
              </a:lnTo>
              <a:lnTo>
                <a:pt x="444" y="366"/>
              </a:lnTo>
              <a:lnTo>
                <a:pt x="438" y="366"/>
              </a:lnTo>
              <a:lnTo>
                <a:pt x="438" y="372"/>
              </a:lnTo>
              <a:lnTo>
                <a:pt x="444" y="378"/>
              </a:lnTo>
              <a:lnTo>
                <a:pt x="432" y="378"/>
              </a:lnTo>
              <a:lnTo>
                <a:pt x="420" y="390"/>
              </a:lnTo>
              <a:lnTo>
                <a:pt x="414" y="402"/>
              </a:lnTo>
              <a:lnTo>
                <a:pt x="408" y="414"/>
              </a:lnTo>
              <a:lnTo>
                <a:pt x="402" y="426"/>
              </a:lnTo>
              <a:lnTo>
                <a:pt x="402" y="444"/>
              </a:lnTo>
              <a:lnTo>
                <a:pt x="402" y="450"/>
              </a:lnTo>
              <a:lnTo>
                <a:pt x="396" y="456"/>
              </a:lnTo>
              <a:lnTo>
                <a:pt x="384" y="474"/>
              </a:lnTo>
              <a:lnTo>
                <a:pt x="378" y="492"/>
              </a:lnTo>
              <a:lnTo>
                <a:pt x="366" y="516"/>
              </a:lnTo>
              <a:lnTo>
                <a:pt x="366" y="540"/>
              </a:lnTo>
              <a:lnTo>
                <a:pt x="366" y="558"/>
              </a:lnTo>
              <a:lnTo>
                <a:pt x="372" y="570"/>
              </a:lnTo>
              <a:lnTo>
                <a:pt x="378" y="588"/>
              </a:lnTo>
              <a:lnTo>
                <a:pt x="372" y="588"/>
              </a:lnTo>
              <a:lnTo>
                <a:pt x="372" y="582"/>
              </a:lnTo>
              <a:lnTo>
                <a:pt x="366" y="576"/>
              </a:lnTo>
              <a:lnTo>
                <a:pt x="360" y="576"/>
              </a:lnTo>
              <a:lnTo>
                <a:pt x="354" y="582"/>
              </a:lnTo>
              <a:lnTo>
                <a:pt x="348" y="582"/>
              </a:lnTo>
              <a:lnTo>
                <a:pt x="348" y="588"/>
              </a:lnTo>
              <a:lnTo>
                <a:pt x="348" y="594"/>
              </a:lnTo>
              <a:lnTo>
                <a:pt x="354" y="594"/>
              </a:lnTo>
              <a:lnTo>
                <a:pt x="354" y="600"/>
              </a:lnTo>
              <a:lnTo>
                <a:pt x="360" y="594"/>
              </a:lnTo>
              <a:lnTo>
                <a:pt x="366" y="594"/>
              </a:lnTo>
              <a:lnTo>
                <a:pt x="372" y="594"/>
              </a:lnTo>
              <a:lnTo>
                <a:pt x="378" y="600"/>
              </a:lnTo>
              <a:lnTo>
                <a:pt x="384" y="612"/>
              </a:lnTo>
              <a:lnTo>
                <a:pt x="396" y="624"/>
              </a:lnTo>
              <a:lnTo>
                <a:pt x="408" y="642"/>
              </a:lnTo>
              <a:lnTo>
                <a:pt x="408" y="648"/>
              </a:lnTo>
              <a:lnTo>
                <a:pt x="396" y="648"/>
              </a:lnTo>
              <a:lnTo>
                <a:pt x="408" y="678"/>
              </a:lnTo>
              <a:lnTo>
                <a:pt x="414" y="696"/>
              </a:lnTo>
              <a:lnTo>
                <a:pt x="420" y="708"/>
              </a:lnTo>
              <a:lnTo>
                <a:pt x="426" y="708"/>
              </a:lnTo>
              <a:lnTo>
                <a:pt x="444" y="732"/>
              </a:lnTo>
              <a:lnTo>
                <a:pt x="456" y="750"/>
              </a:lnTo>
              <a:lnTo>
                <a:pt x="468" y="756"/>
              </a:lnTo>
              <a:lnTo>
                <a:pt x="480" y="762"/>
              </a:lnTo>
              <a:lnTo>
                <a:pt x="492" y="762"/>
              </a:lnTo>
              <a:lnTo>
                <a:pt x="504" y="762"/>
              </a:lnTo>
              <a:lnTo>
                <a:pt x="522" y="774"/>
              </a:lnTo>
              <a:lnTo>
                <a:pt x="534" y="780"/>
              </a:lnTo>
              <a:lnTo>
                <a:pt x="534" y="786"/>
              </a:lnTo>
              <a:lnTo>
                <a:pt x="534" y="792"/>
              </a:lnTo>
              <a:lnTo>
                <a:pt x="540" y="798"/>
              </a:lnTo>
              <a:lnTo>
                <a:pt x="546" y="798"/>
              </a:lnTo>
              <a:lnTo>
                <a:pt x="546" y="804"/>
              </a:lnTo>
              <a:lnTo>
                <a:pt x="546" y="810"/>
              </a:lnTo>
              <a:lnTo>
                <a:pt x="540" y="810"/>
              </a:lnTo>
              <a:lnTo>
                <a:pt x="534" y="816"/>
              </a:lnTo>
              <a:lnTo>
                <a:pt x="534" y="822"/>
              </a:lnTo>
              <a:lnTo>
                <a:pt x="528" y="828"/>
              </a:lnTo>
              <a:lnTo>
                <a:pt x="516" y="828"/>
              </a:lnTo>
              <a:lnTo>
                <a:pt x="510" y="834"/>
              </a:lnTo>
              <a:lnTo>
                <a:pt x="504" y="834"/>
              </a:lnTo>
              <a:lnTo>
                <a:pt x="504" y="840"/>
              </a:lnTo>
              <a:lnTo>
                <a:pt x="504" y="852"/>
              </a:lnTo>
              <a:lnTo>
                <a:pt x="498" y="852"/>
              </a:lnTo>
              <a:lnTo>
                <a:pt x="492" y="846"/>
              </a:lnTo>
              <a:lnTo>
                <a:pt x="474" y="858"/>
              </a:lnTo>
              <a:lnTo>
                <a:pt x="468" y="864"/>
              </a:lnTo>
              <a:lnTo>
                <a:pt x="462" y="858"/>
              </a:lnTo>
              <a:lnTo>
                <a:pt x="462" y="864"/>
              </a:lnTo>
              <a:lnTo>
                <a:pt x="462" y="870"/>
              </a:lnTo>
              <a:lnTo>
                <a:pt x="462" y="882"/>
              </a:lnTo>
              <a:lnTo>
                <a:pt x="456" y="888"/>
              </a:lnTo>
              <a:lnTo>
                <a:pt x="450" y="894"/>
              </a:lnTo>
              <a:lnTo>
                <a:pt x="438" y="894"/>
              </a:lnTo>
              <a:lnTo>
                <a:pt x="432" y="894"/>
              </a:lnTo>
              <a:lnTo>
                <a:pt x="432" y="900"/>
              </a:lnTo>
              <a:lnTo>
                <a:pt x="420" y="900"/>
              </a:lnTo>
              <a:lnTo>
                <a:pt x="402" y="906"/>
              </a:lnTo>
              <a:lnTo>
                <a:pt x="390" y="912"/>
              </a:lnTo>
              <a:lnTo>
                <a:pt x="384" y="918"/>
              </a:lnTo>
              <a:lnTo>
                <a:pt x="378" y="930"/>
              </a:lnTo>
              <a:lnTo>
                <a:pt x="372" y="936"/>
              </a:lnTo>
              <a:lnTo>
                <a:pt x="366" y="936"/>
              </a:lnTo>
              <a:lnTo>
                <a:pt x="354" y="942"/>
              </a:lnTo>
              <a:lnTo>
                <a:pt x="360" y="942"/>
              </a:lnTo>
              <a:lnTo>
                <a:pt x="366" y="960"/>
              </a:lnTo>
              <a:lnTo>
                <a:pt x="366" y="966"/>
              </a:lnTo>
              <a:lnTo>
                <a:pt x="348" y="972"/>
              </a:lnTo>
              <a:lnTo>
                <a:pt x="336" y="978"/>
              </a:lnTo>
              <a:lnTo>
                <a:pt x="342" y="972"/>
              </a:lnTo>
              <a:lnTo>
                <a:pt x="336" y="972"/>
              </a:lnTo>
              <a:lnTo>
                <a:pt x="330" y="978"/>
              </a:lnTo>
              <a:lnTo>
                <a:pt x="324" y="984"/>
              </a:lnTo>
              <a:lnTo>
                <a:pt x="324" y="1008"/>
              </a:lnTo>
              <a:lnTo>
                <a:pt x="330" y="1014"/>
              </a:lnTo>
              <a:lnTo>
                <a:pt x="330" y="1020"/>
              </a:lnTo>
              <a:lnTo>
                <a:pt x="324" y="1032"/>
              </a:lnTo>
              <a:lnTo>
                <a:pt x="312" y="1032"/>
              </a:lnTo>
              <a:lnTo>
                <a:pt x="306" y="1032"/>
              </a:lnTo>
              <a:lnTo>
                <a:pt x="300" y="1038"/>
              </a:lnTo>
              <a:lnTo>
                <a:pt x="288" y="1044"/>
              </a:lnTo>
              <a:lnTo>
                <a:pt x="288" y="1062"/>
              </a:lnTo>
              <a:lnTo>
                <a:pt x="288" y="1074"/>
              </a:lnTo>
              <a:lnTo>
                <a:pt x="288" y="1098"/>
              </a:lnTo>
              <a:lnTo>
                <a:pt x="282" y="1104"/>
              </a:lnTo>
              <a:lnTo>
                <a:pt x="282" y="1110"/>
              </a:lnTo>
              <a:lnTo>
                <a:pt x="270" y="1122"/>
              </a:lnTo>
              <a:lnTo>
                <a:pt x="258" y="1146"/>
              </a:lnTo>
              <a:close/>
            </a:path>
          </a:pathLst>
        </a:custGeom>
        <a:solidFill>
          <a:schemeClr val="accent5">
            <a:lumMod val="75000"/>
          </a:schemeClr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190285</xdr:colOff>
      <xdr:row>25</xdr:row>
      <xdr:rowOff>21862</xdr:rowOff>
    </xdr:from>
    <xdr:to>
      <xdr:col>4</xdr:col>
      <xdr:colOff>191759</xdr:colOff>
      <xdr:row>25</xdr:row>
      <xdr:rowOff>30480</xdr:rowOff>
    </xdr:to>
    <xdr:sp macro="" textlink="">
      <xdr:nvSpPr>
        <xdr:cNvPr id="17" name="Ceuta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3543085" y="5422537"/>
          <a:ext cx="1474" cy="8618"/>
        </a:xfrm>
        <a:prstGeom prst="ellipse">
          <a:avLst/>
        </a:prstGeom>
        <a:solidFill>
          <a:srgbClr val="92CDD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144735</xdr:colOff>
      <xdr:row>26</xdr:row>
      <xdr:rowOff>59001</xdr:rowOff>
    </xdr:from>
    <xdr:to>
      <xdr:col>6</xdr:col>
      <xdr:colOff>146986</xdr:colOff>
      <xdr:row>26</xdr:row>
      <xdr:rowOff>61195</xdr:rowOff>
    </xdr:to>
    <xdr:sp macro="" textlink="">
      <xdr:nvSpPr>
        <xdr:cNvPr id="18" name="Melilla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4697685" y="5650176"/>
          <a:ext cx="2251" cy="2194"/>
        </a:xfrm>
        <a:prstGeom prst="ellipse">
          <a:avLst/>
        </a:prstGeom>
        <a:solidFill>
          <a:srgbClr val="92CDD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381223</xdr:colOff>
      <xdr:row>4</xdr:row>
      <xdr:rowOff>584414</xdr:rowOff>
    </xdr:from>
    <xdr:to>
      <xdr:col>7</xdr:col>
      <xdr:colOff>416989</xdr:colOff>
      <xdr:row>14</xdr:row>
      <xdr:rowOff>35020</xdr:rowOff>
    </xdr:to>
    <xdr:sp macro="" textlink="">
      <xdr:nvSpPr>
        <xdr:cNvPr id="2" name="Castilla Leó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2724373" y="1584539"/>
          <a:ext cx="2350341" cy="1765181"/>
        </a:xfrm>
        <a:custGeom>
          <a:avLst/>
          <a:gdLst/>
          <a:ahLst/>
          <a:cxnLst>
            <a:cxn ang="0">
              <a:pos x="1032" y="798"/>
            </a:cxn>
            <a:cxn ang="0">
              <a:pos x="936" y="876"/>
            </a:cxn>
            <a:cxn ang="0">
              <a:pos x="876" y="966"/>
            </a:cxn>
            <a:cxn ang="0">
              <a:pos x="810" y="1074"/>
            </a:cxn>
            <a:cxn ang="0">
              <a:pos x="750" y="1128"/>
            </a:cxn>
            <a:cxn ang="0">
              <a:pos x="696" y="1152"/>
            </a:cxn>
            <a:cxn ang="0">
              <a:pos x="636" y="1176"/>
            </a:cxn>
            <a:cxn ang="0">
              <a:pos x="588" y="1188"/>
            </a:cxn>
            <a:cxn ang="0">
              <a:pos x="492" y="1164"/>
            </a:cxn>
            <a:cxn ang="0">
              <a:pos x="402" y="1158"/>
            </a:cxn>
            <a:cxn ang="0">
              <a:pos x="360" y="1122"/>
            </a:cxn>
            <a:cxn ang="0">
              <a:pos x="300" y="1128"/>
            </a:cxn>
            <a:cxn ang="0">
              <a:pos x="222" y="1074"/>
            </a:cxn>
            <a:cxn ang="0">
              <a:pos x="144" y="1116"/>
            </a:cxn>
            <a:cxn ang="0">
              <a:pos x="66" y="1146"/>
            </a:cxn>
            <a:cxn ang="0">
              <a:pos x="66" y="840"/>
            </a:cxn>
            <a:cxn ang="0">
              <a:pos x="204" y="708"/>
            </a:cxn>
            <a:cxn ang="0">
              <a:pos x="186" y="618"/>
            </a:cxn>
            <a:cxn ang="0">
              <a:pos x="72" y="480"/>
            </a:cxn>
            <a:cxn ang="0">
              <a:pos x="30" y="432"/>
            </a:cxn>
            <a:cxn ang="0">
              <a:pos x="72" y="324"/>
            </a:cxn>
            <a:cxn ang="0">
              <a:pos x="48" y="276"/>
            </a:cxn>
            <a:cxn ang="0">
              <a:pos x="18" y="216"/>
            </a:cxn>
            <a:cxn ang="0">
              <a:pos x="72" y="156"/>
            </a:cxn>
            <a:cxn ang="0">
              <a:pos x="168" y="120"/>
            </a:cxn>
            <a:cxn ang="0">
              <a:pos x="246" y="84"/>
            </a:cxn>
            <a:cxn ang="0">
              <a:pos x="348" y="108"/>
            </a:cxn>
            <a:cxn ang="0">
              <a:pos x="456" y="84"/>
            </a:cxn>
            <a:cxn ang="0">
              <a:pos x="552" y="54"/>
            </a:cxn>
            <a:cxn ang="0">
              <a:pos x="648" y="36"/>
            </a:cxn>
            <a:cxn ang="0">
              <a:pos x="816" y="114"/>
            </a:cxn>
            <a:cxn ang="0">
              <a:pos x="900" y="186"/>
            </a:cxn>
            <a:cxn ang="0">
              <a:pos x="930" y="138"/>
            </a:cxn>
            <a:cxn ang="0">
              <a:pos x="900" y="108"/>
            </a:cxn>
            <a:cxn ang="0">
              <a:pos x="1002" y="24"/>
            </a:cxn>
            <a:cxn ang="0">
              <a:pos x="1134" y="30"/>
            </a:cxn>
            <a:cxn ang="0">
              <a:pos x="1158" y="90"/>
            </a:cxn>
            <a:cxn ang="0">
              <a:pos x="1164" y="126"/>
            </a:cxn>
            <a:cxn ang="0">
              <a:pos x="1098" y="144"/>
            </a:cxn>
            <a:cxn ang="0">
              <a:pos x="1146" y="174"/>
            </a:cxn>
            <a:cxn ang="0">
              <a:pos x="1158" y="234"/>
            </a:cxn>
            <a:cxn ang="0">
              <a:pos x="1170" y="330"/>
            </a:cxn>
            <a:cxn ang="0">
              <a:pos x="1158" y="408"/>
            </a:cxn>
            <a:cxn ang="0">
              <a:pos x="1248" y="450"/>
            </a:cxn>
            <a:cxn ang="0">
              <a:pos x="1266" y="462"/>
            </a:cxn>
            <a:cxn ang="0">
              <a:pos x="1314" y="468"/>
            </a:cxn>
            <a:cxn ang="0">
              <a:pos x="1398" y="420"/>
            </a:cxn>
            <a:cxn ang="0">
              <a:pos x="1440" y="462"/>
            </a:cxn>
            <a:cxn ang="0">
              <a:pos x="1482" y="498"/>
            </a:cxn>
            <a:cxn ang="0">
              <a:pos x="1542" y="552"/>
            </a:cxn>
            <a:cxn ang="0">
              <a:pos x="1494" y="624"/>
            </a:cxn>
            <a:cxn ang="0">
              <a:pos x="1476" y="684"/>
            </a:cxn>
            <a:cxn ang="0">
              <a:pos x="1470" y="822"/>
            </a:cxn>
            <a:cxn ang="0">
              <a:pos x="1380" y="822"/>
            </a:cxn>
            <a:cxn ang="0">
              <a:pos x="1284" y="750"/>
            </a:cxn>
            <a:cxn ang="0">
              <a:pos x="1212" y="738"/>
            </a:cxn>
          </a:cxnLst>
          <a:rect l="0" t="0" r="r" b="b"/>
          <a:pathLst>
            <a:path w="1554" h="1212">
              <a:moveTo>
                <a:pt x="1122" y="738"/>
              </a:moveTo>
              <a:lnTo>
                <a:pt x="1122" y="750"/>
              </a:lnTo>
              <a:lnTo>
                <a:pt x="1110" y="762"/>
              </a:lnTo>
              <a:lnTo>
                <a:pt x="1074" y="762"/>
              </a:lnTo>
              <a:lnTo>
                <a:pt x="1074" y="780"/>
              </a:lnTo>
              <a:lnTo>
                <a:pt x="1062" y="780"/>
              </a:lnTo>
              <a:lnTo>
                <a:pt x="1050" y="792"/>
              </a:lnTo>
              <a:lnTo>
                <a:pt x="1044" y="798"/>
              </a:lnTo>
              <a:lnTo>
                <a:pt x="1032" y="798"/>
              </a:lnTo>
              <a:lnTo>
                <a:pt x="1014" y="804"/>
              </a:lnTo>
              <a:lnTo>
                <a:pt x="1002" y="822"/>
              </a:lnTo>
              <a:lnTo>
                <a:pt x="996" y="834"/>
              </a:lnTo>
              <a:lnTo>
                <a:pt x="984" y="834"/>
              </a:lnTo>
              <a:lnTo>
                <a:pt x="972" y="852"/>
              </a:lnTo>
              <a:lnTo>
                <a:pt x="972" y="858"/>
              </a:lnTo>
              <a:lnTo>
                <a:pt x="966" y="864"/>
              </a:lnTo>
              <a:lnTo>
                <a:pt x="954" y="864"/>
              </a:lnTo>
              <a:lnTo>
                <a:pt x="936" y="876"/>
              </a:lnTo>
              <a:lnTo>
                <a:pt x="918" y="894"/>
              </a:lnTo>
              <a:lnTo>
                <a:pt x="918" y="912"/>
              </a:lnTo>
              <a:lnTo>
                <a:pt x="906" y="924"/>
              </a:lnTo>
              <a:lnTo>
                <a:pt x="906" y="948"/>
              </a:lnTo>
              <a:lnTo>
                <a:pt x="894" y="948"/>
              </a:lnTo>
              <a:lnTo>
                <a:pt x="888" y="942"/>
              </a:lnTo>
              <a:lnTo>
                <a:pt x="882" y="942"/>
              </a:lnTo>
              <a:lnTo>
                <a:pt x="876" y="954"/>
              </a:lnTo>
              <a:lnTo>
                <a:pt x="876" y="966"/>
              </a:lnTo>
              <a:lnTo>
                <a:pt x="864" y="966"/>
              </a:lnTo>
              <a:lnTo>
                <a:pt x="864" y="972"/>
              </a:lnTo>
              <a:lnTo>
                <a:pt x="858" y="972"/>
              </a:lnTo>
              <a:lnTo>
                <a:pt x="852" y="996"/>
              </a:lnTo>
              <a:lnTo>
                <a:pt x="852" y="1014"/>
              </a:lnTo>
              <a:lnTo>
                <a:pt x="828" y="1014"/>
              </a:lnTo>
              <a:lnTo>
                <a:pt x="822" y="1026"/>
              </a:lnTo>
              <a:lnTo>
                <a:pt x="810" y="1038"/>
              </a:lnTo>
              <a:lnTo>
                <a:pt x="810" y="1074"/>
              </a:lnTo>
              <a:lnTo>
                <a:pt x="804" y="1086"/>
              </a:lnTo>
              <a:lnTo>
                <a:pt x="786" y="1086"/>
              </a:lnTo>
              <a:lnTo>
                <a:pt x="780" y="1092"/>
              </a:lnTo>
              <a:lnTo>
                <a:pt x="780" y="1098"/>
              </a:lnTo>
              <a:lnTo>
                <a:pt x="774" y="1104"/>
              </a:lnTo>
              <a:lnTo>
                <a:pt x="774" y="1116"/>
              </a:lnTo>
              <a:lnTo>
                <a:pt x="768" y="1122"/>
              </a:lnTo>
              <a:lnTo>
                <a:pt x="768" y="1128"/>
              </a:lnTo>
              <a:lnTo>
                <a:pt x="750" y="1128"/>
              </a:lnTo>
              <a:lnTo>
                <a:pt x="744" y="1134"/>
              </a:lnTo>
              <a:lnTo>
                <a:pt x="738" y="1134"/>
              </a:lnTo>
              <a:lnTo>
                <a:pt x="738" y="1146"/>
              </a:lnTo>
              <a:lnTo>
                <a:pt x="732" y="1152"/>
              </a:lnTo>
              <a:lnTo>
                <a:pt x="732" y="1164"/>
              </a:lnTo>
              <a:lnTo>
                <a:pt x="714" y="1176"/>
              </a:lnTo>
              <a:lnTo>
                <a:pt x="702" y="1176"/>
              </a:lnTo>
              <a:lnTo>
                <a:pt x="696" y="1164"/>
              </a:lnTo>
              <a:lnTo>
                <a:pt x="696" y="1152"/>
              </a:lnTo>
              <a:lnTo>
                <a:pt x="690" y="1146"/>
              </a:lnTo>
              <a:lnTo>
                <a:pt x="684" y="1146"/>
              </a:lnTo>
              <a:lnTo>
                <a:pt x="672" y="1152"/>
              </a:lnTo>
              <a:lnTo>
                <a:pt x="666" y="1146"/>
              </a:lnTo>
              <a:lnTo>
                <a:pt x="660" y="1146"/>
              </a:lnTo>
              <a:lnTo>
                <a:pt x="654" y="1152"/>
              </a:lnTo>
              <a:lnTo>
                <a:pt x="654" y="1164"/>
              </a:lnTo>
              <a:lnTo>
                <a:pt x="648" y="1176"/>
              </a:lnTo>
              <a:lnTo>
                <a:pt x="636" y="1176"/>
              </a:lnTo>
              <a:lnTo>
                <a:pt x="624" y="1188"/>
              </a:lnTo>
              <a:lnTo>
                <a:pt x="624" y="1206"/>
              </a:lnTo>
              <a:lnTo>
                <a:pt x="618" y="1206"/>
              </a:lnTo>
              <a:lnTo>
                <a:pt x="612" y="1212"/>
              </a:lnTo>
              <a:lnTo>
                <a:pt x="594" y="1212"/>
              </a:lnTo>
              <a:lnTo>
                <a:pt x="594" y="1206"/>
              </a:lnTo>
              <a:lnTo>
                <a:pt x="606" y="1194"/>
              </a:lnTo>
              <a:lnTo>
                <a:pt x="594" y="1188"/>
              </a:lnTo>
              <a:lnTo>
                <a:pt x="588" y="1188"/>
              </a:lnTo>
              <a:lnTo>
                <a:pt x="582" y="1194"/>
              </a:lnTo>
              <a:lnTo>
                <a:pt x="576" y="1194"/>
              </a:lnTo>
              <a:lnTo>
                <a:pt x="558" y="1212"/>
              </a:lnTo>
              <a:lnTo>
                <a:pt x="534" y="1212"/>
              </a:lnTo>
              <a:lnTo>
                <a:pt x="504" y="1206"/>
              </a:lnTo>
              <a:lnTo>
                <a:pt x="498" y="1206"/>
              </a:lnTo>
              <a:lnTo>
                <a:pt x="498" y="1188"/>
              </a:lnTo>
              <a:lnTo>
                <a:pt x="492" y="1188"/>
              </a:lnTo>
              <a:lnTo>
                <a:pt x="492" y="1164"/>
              </a:lnTo>
              <a:lnTo>
                <a:pt x="498" y="1158"/>
              </a:lnTo>
              <a:lnTo>
                <a:pt x="498" y="1152"/>
              </a:lnTo>
              <a:lnTo>
                <a:pt x="474" y="1152"/>
              </a:lnTo>
              <a:lnTo>
                <a:pt x="468" y="1158"/>
              </a:lnTo>
              <a:lnTo>
                <a:pt x="444" y="1176"/>
              </a:lnTo>
              <a:lnTo>
                <a:pt x="432" y="1176"/>
              </a:lnTo>
              <a:lnTo>
                <a:pt x="420" y="1164"/>
              </a:lnTo>
              <a:lnTo>
                <a:pt x="414" y="1164"/>
              </a:lnTo>
              <a:lnTo>
                <a:pt x="402" y="1158"/>
              </a:lnTo>
              <a:lnTo>
                <a:pt x="402" y="1152"/>
              </a:lnTo>
              <a:lnTo>
                <a:pt x="396" y="1152"/>
              </a:lnTo>
              <a:lnTo>
                <a:pt x="396" y="1146"/>
              </a:lnTo>
              <a:lnTo>
                <a:pt x="390" y="1134"/>
              </a:lnTo>
              <a:lnTo>
                <a:pt x="384" y="1134"/>
              </a:lnTo>
              <a:lnTo>
                <a:pt x="378" y="1134"/>
              </a:lnTo>
              <a:lnTo>
                <a:pt x="366" y="1146"/>
              </a:lnTo>
              <a:lnTo>
                <a:pt x="366" y="1122"/>
              </a:lnTo>
              <a:lnTo>
                <a:pt x="360" y="1122"/>
              </a:lnTo>
              <a:lnTo>
                <a:pt x="360" y="1116"/>
              </a:lnTo>
              <a:lnTo>
                <a:pt x="348" y="1116"/>
              </a:lnTo>
              <a:lnTo>
                <a:pt x="336" y="1128"/>
              </a:lnTo>
              <a:lnTo>
                <a:pt x="336" y="1134"/>
              </a:lnTo>
              <a:lnTo>
                <a:pt x="324" y="1146"/>
              </a:lnTo>
              <a:lnTo>
                <a:pt x="318" y="1146"/>
              </a:lnTo>
              <a:lnTo>
                <a:pt x="312" y="1134"/>
              </a:lnTo>
              <a:lnTo>
                <a:pt x="306" y="1134"/>
              </a:lnTo>
              <a:lnTo>
                <a:pt x="300" y="1128"/>
              </a:lnTo>
              <a:lnTo>
                <a:pt x="300" y="1122"/>
              </a:lnTo>
              <a:lnTo>
                <a:pt x="276" y="1098"/>
              </a:lnTo>
              <a:lnTo>
                <a:pt x="276" y="1092"/>
              </a:lnTo>
              <a:lnTo>
                <a:pt x="258" y="1068"/>
              </a:lnTo>
              <a:lnTo>
                <a:pt x="246" y="1068"/>
              </a:lnTo>
              <a:lnTo>
                <a:pt x="246" y="1062"/>
              </a:lnTo>
              <a:lnTo>
                <a:pt x="228" y="1062"/>
              </a:lnTo>
              <a:lnTo>
                <a:pt x="222" y="1068"/>
              </a:lnTo>
              <a:lnTo>
                <a:pt x="222" y="1074"/>
              </a:lnTo>
              <a:lnTo>
                <a:pt x="198" y="1074"/>
              </a:lnTo>
              <a:lnTo>
                <a:pt x="192" y="1086"/>
              </a:lnTo>
              <a:lnTo>
                <a:pt x="186" y="1092"/>
              </a:lnTo>
              <a:lnTo>
                <a:pt x="174" y="1092"/>
              </a:lnTo>
              <a:lnTo>
                <a:pt x="168" y="1098"/>
              </a:lnTo>
              <a:lnTo>
                <a:pt x="162" y="1098"/>
              </a:lnTo>
              <a:lnTo>
                <a:pt x="156" y="1104"/>
              </a:lnTo>
              <a:lnTo>
                <a:pt x="144" y="1104"/>
              </a:lnTo>
              <a:lnTo>
                <a:pt x="144" y="1116"/>
              </a:lnTo>
              <a:lnTo>
                <a:pt x="132" y="1122"/>
              </a:lnTo>
              <a:lnTo>
                <a:pt x="132" y="1134"/>
              </a:lnTo>
              <a:lnTo>
                <a:pt x="126" y="1146"/>
              </a:lnTo>
              <a:lnTo>
                <a:pt x="108" y="1146"/>
              </a:lnTo>
              <a:lnTo>
                <a:pt x="96" y="1152"/>
              </a:lnTo>
              <a:lnTo>
                <a:pt x="90" y="1152"/>
              </a:lnTo>
              <a:lnTo>
                <a:pt x="84" y="1146"/>
              </a:lnTo>
              <a:lnTo>
                <a:pt x="78" y="1152"/>
              </a:lnTo>
              <a:lnTo>
                <a:pt x="66" y="1146"/>
              </a:lnTo>
              <a:lnTo>
                <a:pt x="84" y="1104"/>
              </a:lnTo>
              <a:lnTo>
                <a:pt x="54" y="1068"/>
              </a:lnTo>
              <a:lnTo>
                <a:pt x="72" y="1056"/>
              </a:lnTo>
              <a:lnTo>
                <a:pt x="66" y="1014"/>
              </a:lnTo>
              <a:lnTo>
                <a:pt x="72" y="972"/>
              </a:lnTo>
              <a:lnTo>
                <a:pt x="72" y="924"/>
              </a:lnTo>
              <a:lnTo>
                <a:pt x="72" y="894"/>
              </a:lnTo>
              <a:lnTo>
                <a:pt x="72" y="876"/>
              </a:lnTo>
              <a:lnTo>
                <a:pt x="66" y="840"/>
              </a:lnTo>
              <a:lnTo>
                <a:pt x="90" y="840"/>
              </a:lnTo>
              <a:lnTo>
                <a:pt x="108" y="822"/>
              </a:lnTo>
              <a:lnTo>
                <a:pt x="96" y="798"/>
              </a:lnTo>
              <a:lnTo>
                <a:pt x="102" y="780"/>
              </a:lnTo>
              <a:lnTo>
                <a:pt x="114" y="762"/>
              </a:lnTo>
              <a:lnTo>
                <a:pt x="126" y="744"/>
              </a:lnTo>
              <a:lnTo>
                <a:pt x="174" y="744"/>
              </a:lnTo>
              <a:lnTo>
                <a:pt x="192" y="732"/>
              </a:lnTo>
              <a:lnTo>
                <a:pt x="204" y="708"/>
              </a:lnTo>
              <a:lnTo>
                <a:pt x="234" y="702"/>
              </a:lnTo>
              <a:lnTo>
                <a:pt x="240" y="684"/>
              </a:lnTo>
              <a:lnTo>
                <a:pt x="252" y="654"/>
              </a:lnTo>
              <a:lnTo>
                <a:pt x="258" y="636"/>
              </a:lnTo>
              <a:lnTo>
                <a:pt x="252" y="630"/>
              </a:lnTo>
              <a:lnTo>
                <a:pt x="240" y="612"/>
              </a:lnTo>
              <a:lnTo>
                <a:pt x="210" y="600"/>
              </a:lnTo>
              <a:lnTo>
                <a:pt x="198" y="612"/>
              </a:lnTo>
              <a:lnTo>
                <a:pt x="186" y="618"/>
              </a:lnTo>
              <a:lnTo>
                <a:pt x="168" y="594"/>
              </a:lnTo>
              <a:lnTo>
                <a:pt x="162" y="570"/>
              </a:lnTo>
              <a:lnTo>
                <a:pt x="168" y="552"/>
              </a:lnTo>
              <a:lnTo>
                <a:pt x="174" y="528"/>
              </a:lnTo>
              <a:lnTo>
                <a:pt x="186" y="510"/>
              </a:lnTo>
              <a:lnTo>
                <a:pt x="168" y="498"/>
              </a:lnTo>
              <a:lnTo>
                <a:pt x="144" y="504"/>
              </a:lnTo>
              <a:lnTo>
                <a:pt x="108" y="504"/>
              </a:lnTo>
              <a:lnTo>
                <a:pt x="72" y="480"/>
              </a:lnTo>
              <a:lnTo>
                <a:pt x="48" y="480"/>
              </a:lnTo>
              <a:lnTo>
                <a:pt x="72" y="498"/>
              </a:lnTo>
              <a:lnTo>
                <a:pt x="54" y="504"/>
              </a:lnTo>
              <a:lnTo>
                <a:pt x="36" y="504"/>
              </a:lnTo>
              <a:lnTo>
                <a:pt x="18" y="486"/>
              </a:lnTo>
              <a:lnTo>
                <a:pt x="18" y="462"/>
              </a:lnTo>
              <a:lnTo>
                <a:pt x="6" y="450"/>
              </a:lnTo>
              <a:lnTo>
                <a:pt x="18" y="438"/>
              </a:lnTo>
              <a:lnTo>
                <a:pt x="30" y="432"/>
              </a:lnTo>
              <a:lnTo>
                <a:pt x="30" y="414"/>
              </a:lnTo>
              <a:lnTo>
                <a:pt x="42" y="408"/>
              </a:lnTo>
              <a:lnTo>
                <a:pt x="48" y="390"/>
              </a:lnTo>
              <a:lnTo>
                <a:pt x="66" y="390"/>
              </a:lnTo>
              <a:lnTo>
                <a:pt x="78" y="402"/>
              </a:lnTo>
              <a:lnTo>
                <a:pt x="84" y="378"/>
              </a:lnTo>
              <a:lnTo>
                <a:pt x="90" y="360"/>
              </a:lnTo>
              <a:lnTo>
                <a:pt x="90" y="336"/>
              </a:lnTo>
              <a:lnTo>
                <a:pt x="72" y="324"/>
              </a:lnTo>
              <a:lnTo>
                <a:pt x="66" y="324"/>
              </a:lnTo>
              <a:lnTo>
                <a:pt x="42" y="318"/>
              </a:lnTo>
              <a:lnTo>
                <a:pt x="42" y="306"/>
              </a:lnTo>
              <a:lnTo>
                <a:pt x="54" y="318"/>
              </a:lnTo>
              <a:lnTo>
                <a:pt x="72" y="318"/>
              </a:lnTo>
              <a:lnTo>
                <a:pt x="78" y="300"/>
              </a:lnTo>
              <a:lnTo>
                <a:pt x="72" y="288"/>
              </a:lnTo>
              <a:lnTo>
                <a:pt x="54" y="288"/>
              </a:lnTo>
              <a:lnTo>
                <a:pt x="48" y="276"/>
              </a:lnTo>
              <a:lnTo>
                <a:pt x="36" y="270"/>
              </a:lnTo>
              <a:lnTo>
                <a:pt x="30" y="288"/>
              </a:lnTo>
              <a:lnTo>
                <a:pt x="12" y="288"/>
              </a:lnTo>
              <a:lnTo>
                <a:pt x="0" y="270"/>
              </a:lnTo>
              <a:lnTo>
                <a:pt x="12" y="258"/>
              </a:lnTo>
              <a:lnTo>
                <a:pt x="12" y="246"/>
              </a:lnTo>
              <a:lnTo>
                <a:pt x="6" y="234"/>
              </a:lnTo>
              <a:lnTo>
                <a:pt x="18" y="228"/>
              </a:lnTo>
              <a:lnTo>
                <a:pt x="18" y="216"/>
              </a:lnTo>
              <a:lnTo>
                <a:pt x="12" y="210"/>
              </a:lnTo>
              <a:lnTo>
                <a:pt x="18" y="198"/>
              </a:lnTo>
              <a:lnTo>
                <a:pt x="30" y="198"/>
              </a:lnTo>
              <a:lnTo>
                <a:pt x="30" y="180"/>
              </a:lnTo>
              <a:lnTo>
                <a:pt x="36" y="186"/>
              </a:lnTo>
              <a:lnTo>
                <a:pt x="48" y="186"/>
              </a:lnTo>
              <a:lnTo>
                <a:pt x="48" y="180"/>
              </a:lnTo>
              <a:lnTo>
                <a:pt x="66" y="168"/>
              </a:lnTo>
              <a:lnTo>
                <a:pt x="72" y="156"/>
              </a:lnTo>
              <a:lnTo>
                <a:pt x="66" y="144"/>
              </a:lnTo>
              <a:lnTo>
                <a:pt x="72" y="138"/>
              </a:lnTo>
              <a:lnTo>
                <a:pt x="72" y="120"/>
              </a:lnTo>
              <a:lnTo>
                <a:pt x="84" y="120"/>
              </a:lnTo>
              <a:lnTo>
                <a:pt x="84" y="138"/>
              </a:lnTo>
              <a:lnTo>
                <a:pt x="90" y="144"/>
              </a:lnTo>
              <a:lnTo>
                <a:pt x="90" y="138"/>
              </a:lnTo>
              <a:lnTo>
                <a:pt x="114" y="120"/>
              </a:lnTo>
              <a:lnTo>
                <a:pt x="168" y="120"/>
              </a:lnTo>
              <a:lnTo>
                <a:pt x="192" y="114"/>
              </a:lnTo>
              <a:lnTo>
                <a:pt x="192" y="96"/>
              </a:lnTo>
              <a:lnTo>
                <a:pt x="198" y="90"/>
              </a:lnTo>
              <a:lnTo>
                <a:pt x="198" y="78"/>
              </a:lnTo>
              <a:lnTo>
                <a:pt x="210" y="78"/>
              </a:lnTo>
              <a:lnTo>
                <a:pt x="228" y="84"/>
              </a:lnTo>
              <a:lnTo>
                <a:pt x="234" y="84"/>
              </a:lnTo>
              <a:lnTo>
                <a:pt x="246" y="90"/>
              </a:lnTo>
              <a:lnTo>
                <a:pt x="246" y="84"/>
              </a:lnTo>
              <a:lnTo>
                <a:pt x="258" y="78"/>
              </a:lnTo>
              <a:lnTo>
                <a:pt x="270" y="84"/>
              </a:lnTo>
              <a:lnTo>
                <a:pt x="276" y="90"/>
              </a:lnTo>
              <a:lnTo>
                <a:pt x="282" y="78"/>
              </a:lnTo>
              <a:lnTo>
                <a:pt x="288" y="60"/>
              </a:lnTo>
              <a:lnTo>
                <a:pt x="306" y="66"/>
              </a:lnTo>
              <a:lnTo>
                <a:pt x="318" y="66"/>
              </a:lnTo>
              <a:lnTo>
                <a:pt x="324" y="84"/>
              </a:lnTo>
              <a:lnTo>
                <a:pt x="348" y="108"/>
              </a:lnTo>
              <a:lnTo>
                <a:pt x="396" y="108"/>
              </a:lnTo>
              <a:lnTo>
                <a:pt x="390" y="96"/>
              </a:lnTo>
              <a:lnTo>
                <a:pt x="384" y="84"/>
              </a:lnTo>
              <a:lnTo>
                <a:pt x="390" y="78"/>
              </a:lnTo>
              <a:lnTo>
                <a:pt x="402" y="66"/>
              </a:lnTo>
              <a:lnTo>
                <a:pt x="426" y="84"/>
              </a:lnTo>
              <a:lnTo>
                <a:pt x="432" y="78"/>
              </a:lnTo>
              <a:lnTo>
                <a:pt x="444" y="84"/>
              </a:lnTo>
              <a:lnTo>
                <a:pt x="456" y="84"/>
              </a:lnTo>
              <a:lnTo>
                <a:pt x="462" y="66"/>
              </a:lnTo>
              <a:lnTo>
                <a:pt x="480" y="84"/>
              </a:lnTo>
              <a:lnTo>
                <a:pt x="492" y="60"/>
              </a:lnTo>
              <a:lnTo>
                <a:pt x="492" y="54"/>
              </a:lnTo>
              <a:lnTo>
                <a:pt x="504" y="54"/>
              </a:lnTo>
              <a:lnTo>
                <a:pt x="510" y="66"/>
              </a:lnTo>
              <a:lnTo>
                <a:pt x="516" y="60"/>
              </a:lnTo>
              <a:lnTo>
                <a:pt x="540" y="60"/>
              </a:lnTo>
              <a:lnTo>
                <a:pt x="552" y="54"/>
              </a:lnTo>
              <a:lnTo>
                <a:pt x="576" y="54"/>
              </a:lnTo>
              <a:lnTo>
                <a:pt x="576" y="36"/>
              </a:lnTo>
              <a:lnTo>
                <a:pt x="588" y="24"/>
              </a:lnTo>
              <a:lnTo>
                <a:pt x="606" y="24"/>
              </a:lnTo>
              <a:lnTo>
                <a:pt x="618" y="6"/>
              </a:lnTo>
              <a:lnTo>
                <a:pt x="630" y="0"/>
              </a:lnTo>
              <a:lnTo>
                <a:pt x="648" y="6"/>
              </a:lnTo>
              <a:lnTo>
                <a:pt x="654" y="24"/>
              </a:lnTo>
              <a:lnTo>
                <a:pt x="648" y="36"/>
              </a:lnTo>
              <a:lnTo>
                <a:pt x="654" y="54"/>
              </a:lnTo>
              <a:lnTo>
                <a:pt x="672" y="66"/>
              </a:lnTo>
              <a:lnTo>
                <a:pt x="684" y="84"/>
              </a:lnTo>
              <a:lnTo>
                <a:pt x="738" y="84"/>
              </a:lnTo>
              <a:lnTo>
                <a:pt x="744" y="78"/>
              </a:lnTo>
              <a:lnTo>
                <a:pt x="786" y="78"/>
              </a:lnTo>
              <a:lnTo>
                <a:pt x="786" y="90"/>
              </a:lnTo>
              <a:lnTo>
                <a:pt x="792" y="108"/>
              </a:lnTo>
              <a:lnTo>
                <a:pt x="816" y="114"/>
              </a:lnTo>
              <a:lnTo>
                <a:pt x="828" y="114"/>
              </a:lnTo>
              <a:lnTo>
                <a:pt x="828" y="144"/>
              </a:lnTo>
              <a:lnTo>
                <a:pt x="840" y="150"/>
              </a:lnTo>
              <a:lnTo>
                <a:pt x="858" y="156"/>
              </a:lnTo>
              <a:lnTo>
                <a:pt x="858" y="186"/>
              </a:lnTo>
              <a:lnTo>
                <a:pt x="864" y="186"/>
              </a:lnTo>
              <a:lnTo>
                <a:pt x="876" y="180"/>
              </a:lnTo>
              <a:lnTo>
                <a:pt x="900" y="180"/>
              </a:lnTo>
              <a:lnTo>
                <a:pt x="900" y="186"/>
              </a:lnTo>
              <a:lnTo>
                <a:pt x="906" y="186"/>
              </a:lnTo>
              <a:lnTo>
                <a:pt x="906" y="180"/>
              </a:lnTo>
              <a:lnTo>
                <a:pt x="918" y="180"/>
              </a:lnTo>
              <a:lnTo>
                <a:pt x="936" y="168"/>
              </a:lnTo>
              <a:lnTo>
                <a:pt x="942" y="168"/>
              </a:lnTo>
              <a:lnTo>
                <a:pt x="942" y="150"/>
              </a:lnTo>
              <a:lnTo>
                <a:pt x="936" y="150"/>
              </a:lnTo>
              <a:lnTo>
                <a:pt x="936" y="138"/>
              </a:lnTo>
              <a:lnTo>
                <a:pt x="930" y="138"/>
              </a:lnTo>
              <a:lnTo>
                <a:pt x="930" y="150"/>
              </a:lnTo>
              <a:lnTo>
                <a:pt x="918" y="150"/>
              </a:lnTo>
              <a:lnTo>
                <a:pt x="918" y="126"/>
              </a:lnTo>
              <a:lnTo>
                <a:pt x="930" y="126"/>
              </a:lnTo>
              <a:lnTo>
                <a:pt x="936" y="114"/>
              </a:lnTo>
              <a:lnTo>
                <a:pt x="930" y="114"/>
              </a:lnTo>
              <a:lnTo>
                <a:pt x="906" y="120"/>
              </a:lnTo>
              <a:lnTo>
                <a:pt x="900" y="120"/>
              </a:lnTo>
              <a:lnTo>
                <a:pt x="900" y="108"/>
              </a:lnTo>
              <a:lnTo>
                <a:pt x="906" y="90"/>
              </a:lnTo>
              <a:lnTo>
                <a:pt x="930" y="78"/>
              </a:lnTo>
              <a:lnTo>
                <a:pt x="930" y="60"/>
              </a:lnTo>
              <a:lnTo>
                <a:pt x="960" y="60"/>
              </a:lnTo>
              <a:lnTo>
                <a:pt x="972" y="54"/>
              </a:lnTo>
              <a:lnTo>
                <a:pt x="978" y="48"/>
              </a:lnTo>
              <a:lnTo>
                <a:pt x="984" y="30"/>
              </a:lnTo>
              <a:lnTo>
                <a:pt x="996" y="24"/>
              </a:lnTo>
              <a:lnTo>
                <a:pt x="1002" y="24"/>
              </a:lnTo>
              <a:lnTo>
                <a:pt x="1008" y="30"/>
              </a:lnTo>
              <a:lnTo>
                <a:pt x="1020" y="30"/>
              </a:lnTo>
              <a:lnTo>
                <a:pt x="1032" y="36"/>
              </a:lnTo>
              <a:lnTo>
                <a:pt x="1056" y="36"/>
              </a:lnTo>
              <a:lnTo>
                <a:pt x="1062" y="36"/>
              </a:lnTo>
              <a:lnTo>
                <a:pt x="1080" y="30"/>
              </a:lnTo>
              <a:lnTo>
                <a:pt x="1092" y="24"/>
              </a:lnTo>
              <a:lnTo>
                <a:pt x="1134" y="24"/>
              </a:lnTo>
              <a:lnTo>
                <a:pt x="1134" y="30"/>
              </a:lnTo>
              <a:lnTo>
                <a:pt x="1134" y="48"/>
              </a:lnTo>
              <a:lnTo>
                <a:pt x="1146" y="54"/>
              </a:lnTo>
              <a:lnTo>
                <a:pt x="1134" y="60"/>
              </a:lnTo>
              <a:lnTo>
                <a:pt x="1146" y="66"/>
              </a:lnTo>
              <a:lnTo>
                <a:pt x="1146" y="78"/>
              </a:lnTo>
              <a:lnTo>
                <a:pt x="1134" y="78"/>
              </a:lnTo>
              <a:lnTo>
                <a:pt x="1134" y="84"/>
              </a:lnTo>
              <a:lnTo>
                <a:pt x="1152" y="84"/>
              </a:lnTo>
              <a:lnTo>
                <a:pt x="1158" y="90"/>
              </a:lnTo>
              <a:lnTo>
                <a:pt x="1164" y="90"/>
              </a:lnTo>
              <a:lnTo>
                <a:pt x="1170" y="96"/>
              </a:lnTo>
              <a:lnTo>
                <a:pt x="1170" y="108"/>
              </a:lnTo>
              <a:lnTo>
                <a:pt x="1176" y="108"/>
              </a:lnTo>
              <a:lnTo>
                <a:pt x="1188" y="114"/>
              </a:lnTo>
              <a:lnTo>
                <a:pt x="1188" y="120"/>
              </a:lnTo>
              <a:lnTo>
                <a:pt x="1176" y="120"/>
              </a:lnTo>
              <a:lnTo>
                <a:pt x="1176" y="126"/>
              </a:lnTo>
              <a:lnTo>
                <a:pt x="1164" y="126"/>
              </a:lnTo>
              <a:lnTo>
                <a:pt x="1152" y="126"/>
              </a:lnTo>
              <a:lnTo>
                <a:pt x="1146" y="120"/>
              </a:lnTo>
              <a:lnTo>
                <a:pt x="1134" y="114"/>
              </a:lnTo>
              <a:lnTo>
                <a:pt x="1128" y="114"/>
              </a:lnTo>
              <a:lnTo>
                <a:pt x="1116" y="108"/>
              </a:lnTo>
              <a:lnTo>
                <a:pt x="1110" y="114"/>
              </a:lnTo>
              <a:lnTo>
                <a:pt x="1110" y="120"/>
              </a:lnTo>
              <a:lnTo>
                <a:pt x="1098" y="126"/>
              </a:lnTo>
              <a:lnTo>
                <a:pt x="1098" y="144"/>
              </a:lnTo>
              <a:lnTo>
                <a:pt x="1110" y="150"/>
              </a:lnTo>
              <a:lnTo>
                <a:pt x="1122" y="150"/>
              </a:lnTo>
              <a:lnTo>
                <a:pt x="1122" y="144"/>
              </a:lnTo>
              <a:lnTo>
                <a:pt x="1146" y="144"/>
              </a:lnTo>
              <a:lnTo>
                <a:pt x="1146" y="138"/>
              </a:lnTo>
              <a:lnTo>
                <a:pt x="1152" y="138"/>
              </a:lnTo>
              <a:lnTo>
                <a:pt x="1158" y="144"/>
              </a:lnTo>
              <a:lnTo>
                <a:pt x="1146" y="156"/>
              </a:lnTo>
              <a:lnTo>
                <a:pt x="1146" y="174"/>
              </a:lnTo>
              <a:lnTo>
                <a:pt x="1158" y="174"/>
              </a:lnTo>
              <a:lnTo>
                <a:pt x="1164" y="180"/>
              </a:lnTo>
              <a:lnTo>
                <a:pt x="1176" y="180"/>
              </a:lnTo>
              <a:lnTo>
                <a:pt x="1200" y="204"/>
              </a:lnTo>
              <a:lnTo>
                <a:pt x="1212" y="204"/>
              </a:lnTo>
              <a:lnTo>
                <a:pt x="1224" y="228"/>
              </a:lnTo>
              <a:lnTo>
                <a:pt x="1170" y="228"/>
              </a:lnTo>
              <a:lnTo>
                <a:pt x="1164" y="234"/>
              </a:lnTo>
              <a:lnTo>
                <a:pt x="1158" y="234"/>
              </a:lnTo>
              <a:lnTo>
                <a:pt x="1158" y="246"/>
              </a:lnTo>
              <a:lnTo>
                <a:pt x="1164" y="258"/>
              </a:lnTo>
              <a:lnTo>
                <a:pt x="1152" y="258"/>
              </a:lnTo>
              <a:lnTo>
                <a:pt x="1152" y="270"/>
              </a:lnTo>
              <a:lnTo>
                <a:pt x="1164" y="270"/>
              </a:lnTo>
              <a:lnTo>
                <a:pt x="1158" y="288"/>
              </a:lnTo>
              <a:lnTo>
                <a:pt x="1164" y="288"/>
              </a:lnTo>
              <a:lnTo>
                <a:pt x="1170" y="294"/>
              </a:lnTo>
              <a:lnTo>
                <a:pt x="1170" y="330"/>
              </a:lnTo>
              <a:lnTo>
                <a:pt x="1164" y="306"/>
              </a:lnTo>
              <a:lnTo>
                <a:pt x="1158" y="306"/>
              </a:lnTo>
              <a:lnTo>
                <a:pt x="1158" y="324"/>
              </a:lnTo>
              <a:lnTo>
                <a:pt x="1164" y="330"/>
              </a:lnTo>
              <a:lnTo>
                <a:pt x="1164" y="336"/>
              </a:lnTo>
              <a:lnTo>
                <a:pt x="1158" y="336"/>
              </a:lnTo>
              <a:lnTo>
                <a:pt x="1158" y="402"/>
              </a:lnTo>
              <a:lnTo>
                <a:pt x="1152" y="408"/>
              </a:lnTo>
              <a:lnTo>
                <a:pt x="1158" y="408"/>
              </a:lnTo>
              <a:lnTo>
                <a:pt x="1176" y="432"/>
              </a:lnTo>
              <a:lnTo>
                <a:pt x="1176" y="438"/>
              </a:lnTo>
              <a:lnTo>
                <a:pt x="1200" y="438"/>
              </a:lnTo>
              <a:lnTo>
                <a:pt x="1212" y="450"/>
              </a:lnTo>
              <a:lnTo>
                <a:pt x="1212" y="462"/>
              </a:lnTo>
              <a:lnTo>
                <a:pt x="1212" y="468"/>
              </a:lnTo>
              <a:lnTo>
                <a:pt x="1230" y="468"/>
              </a:lnTo>
              <a:lnTo>
                <a:pt x="1242" y="462"/>
              </a:lnTo>
              <a:lnTo>
                <a:pt x="1248" y="450"/>
              </a:lnTo>
              <a:lnTo>
                <a:pt x="1248" y="432"/>
              </a:lnTo>
              <a:lnTo>
                <a:pt x="1248" y="420"/>
              </a:lnTo>
              <a:lnTo>
                <a:pt x="1254" y="432"/>
              </a:lnTo>
              <a:lnTo>
                <a:pt x="1266" y="432"/>
              </a:lnTo>
              <a:lnTo>
                <a:pt x="1266" y="420"/>
              </a:lnTo>
              <a:lnTo>
                <a:pt x="1272" y="432"/>
              </a:lnTo>
              <a:lnTo>
                <a:pt x="1272" y="444"/>
              </a:lnTo>
              <a:lnTo>
                <a:pt x="1266" y="450"/>
              </a:lnTo>
              <a:lnTo>
                <a:pt x="1266" y="462"/>
              </a:lnTo>
              <a:lnTo>
                <a:pt x="1254" y="462"/>
              </a:lnTo>
              <a:lnTo>
                <a:pt x="1266" y="468"/>
              </a:lnTo>
              <a:lnTo>
                <a:pt x="1278" y="468"/>
              </a:lnTo>
              <a:lnTo>
                <a:pt x="1278" y="474"/>
              </a:lnTo>
              <a:lnTo>
                <a:pt x="1284" y="474"/>
              </a:lnTo>
              <a:lnTo>
                <a:pt x="1290" y="468"/>
              </a:lnTo>
              <a:lnTo>
                <a:pt x="1302" y="474"/>
              </a:lnTo>
              <a:lnTo>
                <a:pt x="1308" y="474"/>
              </a:lnTo>
              <a:lnTo>
                <a:pt x="1314" y="468"/>
              </a:lnTo>
              <a:lnTo>
                <a:pt x="1314" y="462"/>
              </a:lnTo>
              <a:lnTo>
                <a:pt x="1326" y="444"/>
              </a:lnTo>
              <a:lnTo>
                <a:pt x="1326" y="432"/>
              </a:lnTo>
              <a:lnTo>
                <a:pt x="1332" y="432"/>
              </a:lnTo>
              <a:lnTo>
                <a:pt x="1344" y="420"/>
              </a:lnTo>
              <a:lnTo>
                <a:pt x="1356" y="420"/>
              </a:lnTo>
              <a:lnTo>
                <a:pt x="1356" y="414"/>
              </a:lnTo>
              <a:lnTo>
                <a:pt x="1392" y="414"/>
              </a:lnTo>
              <a:lnTo>
                <a:pt x="1398" y="420"/>
              </a:lnTo>
              <a:lnTo>
                <a:pt x="1398" y="438"/>
              </a:lnTo>
              <a:lnTo>
                <a:pt x="1404" y="438"/>
              </a:lnTo>
              <a:lnTo>
                <a:pt x="1422" y="432"/>
              </a:lnTo>
              <a:lnTo>
                <a:pt x="1440" y="432"/>
              </a:lnTo>
              <a:lnTo>
                <a:pt x="1440" y="438"/>
              </a:lnTo>
              <a:lnTo>
                <a:pt x="1434" y="444"/>
              </a:lnTo>
              <a:lnTo>
                <a:pt x="1428" y="444"/>
              </a:lnTo>
              <a:lnTo>
                <a:pt x="1440" y="450"/>
              </a:lnTo>
              <a:lnTo>
                <a:pt x="1440" y="462"/>
              </a:lnTo>
              <a:lnTo>
                <a:pt x="1446" y="462"/>
              </a:lnTo>
              <a:lnTo>
                <a:pt x="1446" y="468"/>
              </a:lnTo>
              <a:lnTo>
                <a:pt x="1440" y="468"/>
              </a:lnTo>
              <a:lnTo>
                <a:pt x="1440" y="474"/>
              </a:lnTo>
              <a:lnTo>
                <a:pt x="1446" y="480"/>
              </a:lnTo>
              <a:lnTo>
                <a:pt x="1458" y="480"/>
              </a:lnTo>
              <a:lnTo>
                <a:pt x="1464" y="492"/>
              </a:lnTo>
              <a:lnTo>
                <a:pt x="1476" y="492"/>
              </a:lnTo>
              <a:lnTo>
                <a:pt x="1482" y="498"/>
              </a:lnTo>
              <a:lnTo>
                <a:pt x="1500" y="498"/>
              </a:lnTo>
              <a:lnTo>
                <a:pt x="1518" y="474"/>
              </a:lnTo>
              <a:lnTo>
                <a:pt x="1518" y="498"/>
              </a:lnTo>
              <a:lnTo>
                <a:pt x="1536" y="510"/>
              </a:lnTo>
              <a:lnTo>
                <a:pt x="1536" y="522"/>
              </a:lnTo>
              <a:lnTo>
                <a:pt x="1542" y="522"/>
              </a:lnTo>
              <a:lnTo>
                <a:pt x="1542" y="528"/>
              </a:lnTo>
              <a:lnTo>
                <a:pt x="1536" y="540"/>
              </a:lnTo>
              <a:lnTo>
                <a:pt x="1542" y="552"/>
              </a:lnTo>
              <a:lnTo>
                <a:pt x="1554" y="570"/>
              </a:lnTo>
              <a:lnTo>
                <a:pt x="1548" y="570"/>
              </a:lnTo>
              <a:lnTo>
                <a:pt x="1548" y="588"/>
              </a:lnTo>
              <a:lnTo>
                <a:pt x="1548" y="594"/>
              </a:lnTo>
              <a:lnTo>
                <a:pt x="1542" y="594"/>
              </a:lnTo>
              <a:lnTo>
                <a:pt x="1524" y="600"/>
              </a:lnTo>
              <a:lnTo>
                <a:pt x="1512" y="618"/>
              </a:lnTo>
              <a:lnTo>
                <a:pt x="1500" y="618"/>
              </a:lnTo>
              <a:lnTo>
                <a:pt x="1494" y="624"/>
              </a:lnTo>
              <a:lnTo>
                <a:pt x="1494" y="630"/>
              </a:lnTo>
              <a:lnTo>
                <a:pt x="1500" y="642"/>
              </a:lnTo>
              <a:lnTo>
                <a:pt x="1500" y="660"/>
              </a:lnTo>
              <a:lnTo>
                <a:pt x="1500" y="672"/>
              </a:lnTo>
              <a:lnTo>
                <a:pt x="1506" y="678"/>
              </a:lnTo>
              <a:lnTo>
                <a:pt x="1506" y="690"/>
              </a:lnTo>
              <a:lnTo>
                <a:pt x="1500" y="702"/>
              </a:lnTo>
              <a:lnTo>
                <a:pt x="1482" y="702"/>
              </a:lnTo>
              <a:lnTo>
                <a:pt x="1476" y="684"/>
              </a:lnTo>
              <a:lnTo>
                <a:pt x="1464" y="684"/>
              </a:lnTo>
              <a:lnTo>
                <a:pt x="1464" y="702"/>
              </a:lnTo>
              <a:lnTo>
                <a:pt x="1458" y="708"/>
              </a:lnTo>
              <a:lnTo>
                <a:pt x="1446" y="720"/>
              </a:lnTo>
              <a:lnTo>
                <a:pt x="1446" y="780"/>
              </a:lnTo>
              <a:lnTo>
                <a:pt x="1458" y="792"/>
              </a:lnTo>
              <a:lnTo>
                <a:pt x="1476" y="792"/>
              </a:lnTo>
              <a:lnTo>
                <a:pt x="1476" y="822"/>
              </a:lnTo>
              <a:lnTo>
                <a:pt x="1470" y="822"/>
              </a:lnTo>
              <a:lnTo>
                <a:pt x="1458" y="804"/>
              </a:lnTo>
              <a:lnTo>
                <a:pt x="1446" y="804"/>
              </a:lnTo>
              <a:lnTo>
                <a:pt x="1446" y="810"/>
              </a:lnTo>
              <a:lnTo>
                <a:pt x="1428" y="810"/>
              </a:lnTo>
              <a:lnTo>
                <a:pt x="1422" y="822"/>
              </a:lnTo>
              <a:lnTo>
                <a:pt x="1410" y="828"/>
              </a:lnTo>
              <a:lnTo>
                <a:pt x="1392" y="828"/>
              </a:lnTo>
              <a:lnTo>
                <a:pt x="1386" y="810"/>
              </a:lnTo>
              <a:lnTo>
                <a:pt x="1380" y="822"/>
              </a:lnTo>
              <a:lnTo>
                <a:pt x="1362" y="828"/>
              </a:lnTo>
              <a:lnTo>
                <a:pt x="1332" y="798"/>
              </a:lnTo>
              <a:lnTo>
                <a:pt x="1320" y="798"/>
              </a:lnTo>
              <a:lnTo>
                <a:pt x="1320" y="774"/>
              </a:lnTo>
              <a:lnTo>
                <a:pt x="1308" y="774"/>
              </a:lnTo>
              <a:lnTo>
                <a:pt x="1302" y="768"/>
              </a:lnTo>
              <a:lnTo>
                <a:pt x="1290" y="768"/>
              </a:lnTo>
              <a:lnTo>
                <a:pt x="1284" y="762"/>
              </a:lnTo>
              <a:lnTo>
                <a:pt x="1284" y="750"/>
              </a:lnTo>
              <a:lnTo>
                <a:pt x="1278" y="744"/>
              </a:lnTo>
              <a:lnTo>
                <a:pt x="1272" y="750"/>
              </a:lnTo>
              <a:lnTo>
                <a:pt x="1266" y="750"/>
              </a:lnTo>
              <a:lnTo>
                <a:pt x="1254" y="762"/>
              </a:lnTo>
              <a:lnTo>
                <a:pt x="1242" y="762"/>
              </a:lnTo>
              <a:lnTo>
                <a:pt x="1236" y="750"/>
              </a:lnTo>
              <a:lnTo>
                <a:pt x="1236" y="744"/>
              </a:lnTo>
              <a:lnTo>
                <a:pt x="1230" y="738"/>
              </a:lnTo>
              <a:lnTo>
                <a:pt x="1212" y="738"/>
              </a:lnTo>
              <a:lnTo>
                <a:pt x="1206" y="744"/>
              </a:lnTo>
              <a:lnTo>
                <a:pt x="1194" y="744"/>
              </a:lnTo>
              <a:lnTo>
                <a:pt x="1188" y="750"/>
              </a:lnTo>
              <a:lnTo>
                <a:pt x="1170" y="750"/>
              </a:lnTo>
              <a:lnTo>
                <a:pt x="1158" y="744"/>
              </a:lnTo>
              <a:lnTo>
                <a:pt x="1152" y="744"/>
              </a:lnTo>
              <a:lnTo>
                <a:pt x="1134" y="738"/>
              </a:lnTo>
              <a:lnTo>
                <a:pt x="1122" y="738"/>
              </a:lnTo>
              <a:close/>
            </a:path>
          </a:pathLst>
        </a:custGeom>
        <a:solidFill>
          <a:schemeClr val="accent5">
            <a:lumMod val="75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204646</xdr:colOff>
      <xdr:row>4</xdr:row>
      <xdr:rowOff>468086</xdr:rowOff>
    </xdr:from>
    <xdr:to>
      <xdr:col>7</xdr:col>
      <xdr:colOff>370839</xdr:colOff>
      <xdr:row>7</xdr:row>
      <xdr:rowOff>15398</xdr:rowOff>
    </xdr:to>
    <xdr:sp macro="" textlink="">
      <xdr:nvSpPr>
        <xdr:cNvPr id="4" name="País Vas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4290871" y="1468211"/>
          <a:ext cx="737693" cy="528387"/>
        </a:xfrm>
        <a:custGeom>
          <a:avLst/>
          <a:gdLst/>
          <a:ahLst/>
          <a:cxnLst>
            <a:cxn ang="0">
              <a:pos x="480" y="54"/>
            </a:cxn>
            <a:cxn ang="0">
              <a:pos x="462" y="72"/>
            </a:cxn>
            <a:cxn ang="0">
              <a:pos x="444" y="84"/>
            </a:cxn>
            <a:cxn ang="0">
              <a:pos x="414" y="138"/>
            </a:cxn>
            <a:cxn ang="0">
              <a:pos x="408" y="162"/>
            </a:cxn>
            <a:cxn ang="0">
              <a:pos x="384" y="186"/>
            </a:cxn>
            <a:cxn ang="0">
              <a:pos x="348" y="198"/>
            </a:cxn>
            <a:cxn ang="0">
              <a:pos x="354" y="228"/>
            </a:cxn>
            <a:cxn ang="0">
              <a:pos x="342" y="258"/>
            </a:cxn>
            <a:cxn ang="0">
              <a:pos x="330" y="282"/>
            </a:cxn>
            <a:cxn ang="0">
              <a:pos x="342" y="300"/>
            </a:cxn>
            <a:cxn ang="0">
              <a:pos x="312" y="306"/>
            </a:cxn>
            <a:cxn ang="0">
              <a:pos x="294" y="306"/>
            </a:cxn>
            <a:cxn ang="0">
              <a:pos x="288" y="318"/>
            </a:cxn>
            <a:cxn ang="0">
              <a:pos x="306" y="318"/>
            </a:cxn>
            <a:cxn ang="0">
              <a:pos x="306" y="342"/>
            </a:cxn>
            <a:cxn ang="0">
              <a:pos x="294" y="360"/>
            </a:cxn>
            <a:cxn ang="0">
              <a:pos x="270" y="348"/>
            </a:cxn>
            <a:cxn ang="0">
              <a:pos x="264" y="360"/>
            </a:cxn>
            <a:cxn ang="0">
              <a:pos x="252" y="366"/>
            </a:cxn>
            <a:cxn ang="0">
              <a:pos x="240" y="336"/>
            </a:cxn>
            <a:cxn ang="0">
              <a:pos x="222" y="318"/>
            </a:cxn>
            <a:cxn ang="0">
              <a:pos x="198" y="318"/>
            </a:cxn>
            <a:cxn ang="0">
              <a:pos x="210" y="342"/>
            </a:cxn>
            <a:cxn ang="0">
              <a:pos x="192" y="336"/>
            </a:cxn>
            <a:cxn ang="0">
              <a:pos x="180" y="306"/>
            </a:cxn>
            <a:cxn ang="0">
              <a:pos x="150" y="282"/>
            </a:cxn>
            <a:cxn ang="0">
              <a:pos x="108" y="252"/>
            </a:cxn>
            <a:cxn ang="0">
              <a:pos x="108" y="222"/>
            </a:cxn>
            <a:cxn ang="0">
              <a:pos x="96" y="222"/>
            </a:cxn>
            <a:cxn ang="0">
              <a:pos x="60" y="228"/>
            </a:cxn>
            <a:cxn ang="0">
              <a:pos x="60" y="198"/>
            </a:cxn>
            <a:cxn ang="0">
              <a:pos x="78" y="192"/>
            </a:cxn>
            <a:cxn ang="0">
              <a:pos x="102" y="210"/>
            </a:cxn>
            <a:cxn ang="0">
              <a:pos x="132" y="198"/>
            </a:cxn>
            <a:cxn ang="0">
              <a:pos x="132" y="186"/>
            </a:cxn>
            <a:cxn ang="0">
              <a:pos x="114" y="168"/>
            </a:cxn>
            <a:cxn ang="0">
              <a:pos x="84" y="162"/>
            </a:cxn>
            <a:cxn ang="0">
              <a:pos x="96" y="144"/>
            </a:cxn>
            <a:cxn ang="0">
              <a:pos x="84" y="126"/>
            </a:cxn>
            <a:cxn ang="0">
              <a:pos x="42" y="102"/>
            </a:cxn>
            <a:cxn ang="0">
              <a:pos x="6" y="114"/>
            </a:cxn>
            <a:cxn ang="0">
              <a:pos x="6" y="72"/>
            </a:cxn>
            <a:cxn ang="0">
              <a:pos x="84" y="54"/>
            </a:cxn>
            <a:cxn ang="0">
              <a:pos x="102" y="36"/>
            </a:cxn>
            <a:cxn ang="0">
              <a:pos x="132" y="42"/>
            </a:cxn>
            <a:cxn ang="0">
              <a:pos x="132" y="36"/>
            </a:cxn>
            <a:cxn ang="0">
              <a:pos x="156" y="6"/>
            </a:cxn>
            <a:cxn ang="0">
              <a:pos x="192" y="0"/>
            </a:cxn>
            <a:cxn ang="0">
              <a:pos x="234" y="12"/>
            </a:cxn>
            <a:cxn ang="0">
              <a:pos x="246" y="18"/>
            </a:cxn>
            <a:cxn ang="0">
              <a:pos x="270" y="24"/>
            </a:cxn>
            <a:cxn ang="0">
              <a:pos x="282" y="30"/>
            </a:cxn>
            <a:cxn ang="0">
              <a:pos x="306" y="48"/>
            </a:cxn>
            <a:cxn ang="0">
              <a:pos x="330" y="60"/>
            </a:cxn>
            <a:cxn ang="0">
              <a:pos x="366" y="54"/>
            </a:cxn>
            <a:cxn ang="0">
              <a:pos x="396" y="60"/>
            </a:cxn>
            <a:cxn ang="0">
              <a:pos x="432" y="48"/>
            </a:cxn>
            <a:cxn ang="0">
              <a:pos x="450" y="48"/>
            </a:cxn>
            <a:cxn ang="0">
              <a:pos x="456" y="36"/>
            </a:cxn>
            <a:cxn ang="0">
              <a:pos x="486" y="18"/>
            </a:cxn>
            <a:cxn ang="0">
              <a:pos x="504" y="18"/>
            </a:cxn>
          </a:cxnLst>
          <a:rect l="0" t="0" r="r" b="b"/>
          <a:pathLst>
            <a:path w="510" h="366">
              <a:moveTo>
                <a:pt x="510" y="36"/>
              </a:moveTo>
              <a:lnTo>
                <a:pt x="486" y="48"/>
              </a:lnTo>
              <a:lnTo>
                <a:pt x="480" y="54"/>
              </a:lnTo>
              <a:lnTo>
                <a:pt x="480" y="66"/>
              </a:lnTo>
              <a:lnTo>
                <a:pt x="468" y="66"/>
              </a:lnTo>
              <a:lnTo>
                <a:pt x="462" y="72"/>
              </a:lnTo>
              <a:lnTo>
                <a:pt x="456" y="78"/>
              </a:lnTo>
              <a:lnTo>
                <a:pt x="450" y="78"/>
              </a:lnTo>
              <a:lnTo>
                <a:pt x="444" y="84"/>
              </a:lnTo>
              <a:lnTo>
                <a:pt x="444" y="96"/>
              </a:lnTo>
              <a:lnTo>
                <a:pt x="450" y="102"/>
              </a:lnTo>
              <a:lnTo>
                <a:pt x="414" y="138"/>
              </a:lnTo>
              <a:lnTo>
                <a:pt x="414" y="156"/>
              </a:lnTo>
              <a:lnTo>
                <a:pt x="414" y="162"/>
              </a:lnTo>
              <a:lnTo>
                <a:pt x="408" y="162"/>
              </a:lnTo>
              <a:lnTo>
                <a:pt x="390" y="180"/>
              </a:lnTo>
              <a:lnTo>
                <a:pt x="384" y="180"/>
              </a:lnTo>
              <a:lnTo>
                <a:pt x="384" y="186"/>
              </a:lnTo>
              <a:lnTo>
                <a:pt x="378" y="186"/>
              </a:lnTo>
              <a:lnTo>
                <a:pt x="354" y="192"/>
              </a:lnTo>
              <a:lnTo>
                <a:pt x="348" y="198"/>
              </a:lnTo>
              <a:lnTo>
                <a:pt x="348" y="210"/>
              </a:lnTo>
              <a:lnTo>
                <a:pt x="354" y="222"/>
              </a:lnTo>
              <a:lnTo>
                <a:pt x="354" y="228"/>
              </a:lnTo>
              <a:lnTo>
                <a:pt x="348" y="228"/>
              </a:lnTo>
              <a:lnTo>
                <a:pt x="342" y="240"/>
              </a:lnTo>
              <a:lnTo>
                <a:pt x="342" y="258"/>
              </a:lnTo>
              <a:lnTo>
                <a:pt x="336" y="270"/>
              </a:lnTo>
              <a:lnTo>
                <a:pt x="330" y="270"/>
              </a:lnTo>
              <a:lnTo>
                <a:pt x="330" y="282"/>
              </a:lnTo>
              <a:lnTo>
                <a:pt x="336" y="282"/>
              </a:lnTo>
              <a:lnTo>
                <a:pt x="336" y="288"/>
              </a:lnTo>
              <a:lnTo>
                <a:pt x="342" y="300"/>
              </a:lnTo>
              <a:lnTo>
                <a:pt x="330" y="300"/>
              </a:lnTo>
              <a:lnTo>
                <a:pt x="330" y="306"/>
              </a:lnTo>
              <a:lnTo>
                <a:pt x="312" y="306"/>
              </a:lnTo>
              <a:lnTo>
                <a:pt x="312" y="300"/>
              </a:lnTo>
              <a:lnTo>
                <a:pt x="300" y="300"/>
              </a:lnTo>
              <a:lnTo>
                <a:pt x="294" y="306"/>
              </a:lnTo>
              <a:lnTo>
                <a:pt x="288" y="312"/>
              </a:lnTo>
              <a:lnTo>
                <a:pt x="276" y="312"/>
              </a:lnTo>
              <a:lnTo>
                <a:pt x="288" y="318"/>
              </a:lnTo>
              <a:lnTo>
                <a:pt x="294" y="330"/>
              </a:lnTo>
              <a:lnTo>
                <a:pt x="300" y="330"/>
              </a:lnTo>
              <a:lnTo>
                <a:pt x="306" y="318"/>
              </a:lnTo>
              <a:lnTo>
                <a:pt x="312" y="330"/>
              </a:lnTo>
              <a:lnTo>
                <a:pt x="312" y="336"/>
              </a:lnTo>
              <a:lnTo>
                <a:pt x="306" y="342"/>
              </a:lnTo>
              <a:lnTo>
                <a:pt x="306" y="348"/>
              </a:lnTo>
              <a:lnTo>
                <a:pt x="300" y="360"/>
              </a:lnTo>
              <a:lnTo>
                <a:pt x="294" y="360"/>
              </a:lnTo>
              <a:lnTo>
                <a:pt x="276" y="360"/>
              </a:lnTo>
              <a:lnTo>
                <a:pt x="276" y="348"/>
              </a:lnTo>
              <a:lnTo>
                <a:pt x="270" y="348"/>
              </a:lnTo>
              <a:lnTo>
                <a:pt x="270" y="360"/>
              </a:lnTo>
              <a:lnTo>
                <a:pt x="264" y="366"/>
              </a:lnTo>
              <a:lnTo>
                <a:pt x="264" y="360"/>
              </a:lnTo>
              <a:lnTo>
                <a:pt x="258" y="360"/>
              </a:lnTo>
              <a:lnTo>
                <a:pt x="258" y="366"/>
              </a:lnTo>
              <a:lnTo>
                <a:pt x="252" y="366"/>
              </a:lnTo>
              <a:lnTo>
                <a:pt x="252" y="348"/>
              </a:lnTo>
              <a:lnTo>
                <a:pt x="240" y="348"/>
              </a:lnTo>
              <a:lnTo>
                <a:pt x="240" y="336"/>
              </a:lnTo>
              <a:lnTo>
                <a:pt x="234" y="330"/>
              </a:lnTo>
              <a:lnTo>
                <a:pt x="228" y="318"/>
              </a:lnTo>
              <a:lnTo>
                <a:pt x="222" y="318"/>
              </a:lnTo>
              <a:lnTo>
                <a:pt x="216" y="312"/>
              </a:lnTo>
              <a:lnTo>
                <a:pt x="210" y="312"/>
              </a:lnTo>
              <a:lnTo>
                <a:pt x="198" y="318"/>
              </a:lnTo>
              <a:lnTo>
                <a:pt x="210" y="318"/>
              </a:lnTo>
              <a:lnTo>
                <a:pt x="210" y="330"/>
              </a:lnTo>
              <a:lnTo>
                <a:pt x="210" y="342"/>
              </a:lnTo>
              <a:lnTo>
                <a:pt x="198" y="336"/>
              </a:lnTo>
              <a:lnTo>
                <a:pt x="192" y="330"/>
              </a:lnTo>
              <a:lnTo>
                <a:pt x="192" y="336"/>
              </a:lnTo>
              <a:lnTo>
                <a:pt x="186" y="336"/>
              </a:lnTo>
              <a:lnTo>
                <a:pt x="180" y="330"/>
              </a:lnTo>
              <a:lnTo>
                <a:pt x="180" y="306"/>
              </a:lnTo>
              <a:lnTo>
                <a:pt x="174" y="306"/>
              </a:lnTo>
              <a:lnTo>
                <a:pt x="162" y="282"/>
              </a:lnTo>
              <a:lnTo>
                <a:pt x="150" y="282"/>
              </a:lnTo>
              <a:lnTo>
                <a:pt x="132" y="258"/>
              </a:lnTo>
              <a:lnTo>
                <a:pt x="114" y="258"/>
              </a:lnTo>
              <a:lnTo>
                <a:pt x="108" y="252"/>
              </a:lnTo>
              <a:lnTo>
                <a:pt x="96" y="252"/>
              </a:lnTo>
              <a:lnTo>
                <a:pt x="96" y="240"/>
              </a:lnTo>
              <a:lnTo>
                <a:pt x="108" y="222"/>
              </a:lnTo>
              <a:lnTo>
                <a:pt x="102" y="216"/>
              </a:lnTo>
              <a:lnTo>
                <a:pt x="96" y="216"/>
              </a:lnTo>
              <a:lnTo>
                <a:pt x="96" y="222"/>
              </a:lnTo>
              <a:lnTo>
                <a:pt x="72" y="222"/>
              </a:lnTo>
              <a:lnTo>
                <a:pt x="72" y="228"/>
              </a:lnTo>
              <a:lnTo>
                <a:pt x="60" y="228"/>
              </a:lnTo>
              <a:lnTo>
                <a:pt x="54" y="222"/>
              </a:lnTo>
              <a:lnTo>
                <a:pt x="54" y="210"/>
              </a:lnTo>
              <a:lnTo>
                <a:pt x="60" y="198"/>
              </a:lnTo>
              <a:lnTo>
                <a:pt x="60" y="192"/>
              </a:lnTo>
              <a:lnTo>
                <a:pt x="66" y="186"/>
              </a:lnTo>
              <a:lnTo>
                <a:pt x="78" y="192"/>
              </a:lnTo>
              <a:lnTo>
                <a:pt x="84" y="192"/>
              </a:lnTo>
              <a:lnTo>
                <a:pt x="96" y="198"/>
              </a:lnTo>
              <a:lnTo>
                <a:pt x="102" y="210"/>
              </a:lnTo>
              <a:lnTo>
                <a:pt x="114" y="210"/>
              </a:lnTo>
              <a:lnTo>
                <a:pt x="132" y="210"/>
              </a:lnTo>
              <a:lnTo>
                <a:pt x="132" y="198"/>
              </a:lnTo>
              <a:lnTo>
                <a:pt x="138" y="198"/>
              </a:lnTo>
              <a:lnTo>
                <a:pt x="138" y="192"/>
              </a:lnTo>
              <a:lnTo>
                <a:pt x="132" y="186"/>
              </a:lnTo>
              <a:lnTo>
                <a:pt x="120" y="186"/>
              </a:lnTo>
              <a:lnTo>
                <a:pt x="120" y="180"/>
              </a:lnTo>
              <a:lnTo>
                <a:pt x="114" y="168"/>
              </a:lnTo>
              <a:lnTo>
                <a:pt x="108" y="168"/>
              </a:lnTo>
              <a:lnTo>
                <a:pt x="102" y="162"/>
              </a:lnTo>
              <a:lnTo>
                <a:pt x="84" y="162"/>
              </a:lnTo>
              <a:lnTo>
                <a:pt x="84" y="156"/>
              </a:lnTo>
              <a:lnTo>
                <a:pt x="96" y="156"/>
              </a:lnTo>
              <a:lnTo>
                <a:pt x="96" y="144"/>
              </a:lnTo>
              <a:lnTo>
                <a:pt x="84" y="138"/>
              </a:lnTo>
              <a:lnTo>
                <a:pt x="96" y="132"/>
              </a:lnTo>
              <a:lnTo>
                <a:pt x="84" y="126"/>
              </a:lnTo>
              <a:lnTo>
                <a:pt x="84" y="108"/>
              </a:lnTo>
              <a:lnTo>
                <a:pt x="84" y="102"/>
              </a:lnTo>
              <a:lnTo>
                <a:pt x="42" y="102"/>
              </a:lnTo>
              <a:lnTo>
                <a:pt x="30" y="108"/>
              </a:lnTo>
              <a:lnTo>
                <a:pt x="18" y="114"/>
              </a:lnTo>
              <a:lnTo>
                <a:pt x="6" y="114"/>
              </a:lnTo>
              <a:lnTo>
                <a:pt x="6" y="84"/>
              </a:lnTo>
              <a:lnTo>
                <a:pt x="0" y="78"/>
              </a:lnTo>
              <a:lnTo>
                <a:pt x="6" y="72"/>
              </a:lnTo>
              <a:lnTo>
                <a:pt x="24" y="72"/>
              </a:lnTo>
              <a:lnTo>
                <a:pt x="30" y="54"/>
              </a:lnTo>
              <a:lnTo>
                <a:pt x="84" y="54"/>
              </a:lnTo>
              <a:lnTo>
                <a:pt x="96" y="48"/>
              </a:lnTo>
              <a:lnTo>
                <a:pt x="96" y="36"/>
              </a:lnTo>
              <a:lnTo>
                <a:pt x="102" y="36"/>
              </a:lnTo>
              <a:lnTo>
                <a:pt x="114" y="30"/>
              </a:lnTo>
              <a:lnTo>
                <a:pt x="126" y="36"/>
              </a:lnTo>
              <a:lnTo>
                <a:pt x="132" y="42"/>
              </a:lnTo>
              <a:lnTo>
                <a:pt x="138" y="42"/>
              </a:lnTo>
              <a:lnTo>
                <a:pt x="138" y="36"/>
              </a:lnTo>
              <a:lnTo>
                <a:pt x="132" y="36"/>
              </a:lnTo>
              <a:lnTo>
                <a:pt x="132" y="30"/>
              </a:lnTo>
              <a:lnTo>
                <a:pt x="156" y="12"/>
              </a:lnTo>
              <a:lnTo>
                <a:pt x="156" y="6"/>
              </a:lnTo>
              <a:lnTo>
                <a:pt x="162" y="6"/>
              </a:lnTo>
              <a:lnTo>
                <a:pt x="168" y="0"/>
              </a:lnTo>
              <a:lnTo>
                <a:pt x="192" y="0"/>
              </a:lnTo>
              <a:lnTo>
                <a:pt x="210" y="0"/>
              </a:lnTo>
              <a:lnTo>
                <a:pt x="222" y="6"/>
              </a:lnTo>
              <a:lnTo>
                <a:pt x="234" y="12"/>
              </a:lnTo>
              <a:lnTo>
                <a:pt x="234" y="6"/>
              </a:lnTo>
              <a:lnTo>
                <a:pt x="240" y="18"/>
              </a:lnTo>
              <a:lnTo>
                <a:pt x="246" y="18"/>
              </a:lnTo>
              <a:lnTo>
                <a:pt x="252" y="24"/>
              </a:lnTo>
              <a:lnTo>
                <a:pt x="258" y="24"/>
              </a:lnTo>
              <a:lnTo>
                <a:pt x="270" y="24"/>
              </a:lnTo>
              <a:lnTo>
                <a:pt x="270" y="30"/>
              </a:lnTo>
              <a:lnTo>
                <a:pt x="276" y="30"/>
              </a:lnTo>
              <a:lnTo>
                <a:pt x="282" y="30"/>
              </a:lnTo>
              <a:lnTo>
                <a:pt x="288" y="36"/>
              </a:lnTo>
              <a:lnTo>
                <a:pt x="294" y="42"/>
              </a:lnTo>
              <a:lnTo>
                <a:pt x="306" y="48"/>
              </a:lnTo>
              <a:lnTo>
                <a:pt x="312" y="54"/>
              </a:lnTo>
              <a:lnTo>
                <a:pt x="318" y="48"/>
              </a:lnTo>
              <a:lnTo>
                <a:pt x="330" y="60"/>
              </a:lnTo>
              <a:lnTo>
                <a:pt x="348" y="60"/>
              </a:lnTo>
              <a:lnTo>
                <a:pt x="360" y="60"/>
              </a:lnTo>
              <a:lnTo>
                <a:pt x="366" y="54"/>
              </a:lnTo>
              <a:lnTo>
                <a:pt x="372" y="60"/>
              </a:lnTo>
              <a:lnTo>
                <a:pt x="384" y="60"/>
              </a:lnTo>
              <a:lnTo>
                <a:pt x="396" y="60"/>
              </a:lnTo>
              <a:lnTo>
                <a:pt x="420" y="48"/>
              </a:lnTo>
              <a:lnTo>
                <a:pt x="426" y="48"/>
              </a:lnTo>
              <a:lnTo>
                <a:pt x="432" y="48"/>
              </a:lnTo>
              <a:lnTo>
                <a:pt x="438" y="42"/>
              </a:lnTo>
              <a:lnTo>
                <a:pt x="444" y="42"/>
              </a:lnTo>
              <a:lnTo>
                <a:pt x="450" y="48"/>
              </a:lnTo>
              <a:lnTo>
                <a:pt x="456" y="48"/>
              </a:lnTo>
              <a:lnTo>
                <a:pt x="456" y="42"/>
              </a:lnTo>
              <a:lnTo>
                <a:pt x="456" y="36"/>
              </a:lnTo>
              <a:lnTo>
                <a:pt x="468" y="30"/>
              </a:lnTo>
              <a:lnTo>
                <a:pt x="474" y="18"/>
              </a:lnTo>
              <a:lnTo>
                <a:pt x="486" y="18"/>
              </a:lnTo>
              <a:lnTo>
                <a:pt x="486" y="24"/>
              </a:lnTo>
              <a:lnTo>
                <a:pt x="492" y="24"/>
              </a:lnTo>
              <a:lnTo>
                <a:pt x="504" y="18"/>
              </a:lnTo>
              <a:lnTo>
                <a:pt x="510" y="36"/>
              </a:lnTo>
              <a:close/>
            </a:path>
          </a:pathLst>
        </a:custGeom>
        <a:solidFill>
          <a:schemeClr val="accent5">
            <a:lumMod val="60000"/>
            <a:lumOff val="4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540022</xdr:colOff>
      <xdr:row>10</xdr:row>
      <xdr:rowOff>101952</xdr:rowOff>
    </xdr:from>
    <xdr:to>
      <xdr:col>8</xdr:col>
      <xdr:colOff>266668</xdr:colOff>
      <xdr:row>20</xdr:row>
      <xdr:rowOff>33398</xdr:rowOff>
    </xdr:to>
    <xdr:sp macro="" textlink="">
      <xdr:nvSpPr>
        <xdr:cNvPr id="5" name="Castilla La-Manch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3426097" y="2654652"/>
          <a:ext cx="2041221" cy="1826921"/>
        </a:xfrm>
        <a:custGeom>
          <a:avLst/>
          <a:gdLst/>
          <a:ahLst/>
          <a:cxnLst>
            <a:cxn ang="0">
              <a:pos x="210" y="798"/>
            </a:cxn>
            <a:cxn ang="0">
              <a:pos x="174" y="852"/>
            </a:cxn>
            <a:cxn ang="0">
              <a:pos x="150" y="918"/>
            </a:cxn>
            <a:cxn ang="0">
              <a:pos x="138" y="984"/>
            </a:cxn>
            <a:cxn ang="0">
              <a:pos x="162" y="1038"/>
            </a:cxn>
            <a:cxn ang="0">
              <a:pos x="240" y="1092"/>
            </a:cxn>
            <a:cxn ang="0">
              <a:pos x="312" y="1146"/>
            </a:cxn>
            <a:cxn ang="0">
              <a:pos x="390" y="1134"/>
            </a:cxn>
            <a:cxn ang="0">
              <a:pos x="486" y="1134"/>
            </a:cxn>
            <a:cxn ang="0">
              <a:pos x="558" y="1134"/>
            </a:cxn>
            <a:cxn ang="0">
              <a:pos x="606" y="1128"/>
            </a:cxn>
            <a:cxn ang="0">
              <a:pos x="654" y="1104"/>
            </a:cxn>
            <a:cxn ang="0">
              <a:pos x="720" y="1104"/>
            </a:cxn>
            <a:cxn ang="0">
              <a:pos x="780" y="1098"/>
            </a:cxn>
            <a:cxn ang="0">
              <a:pos x="858" y="1080"/>
            </a:cxn>
            <a:cxn ang="0">
              <a:pos x="894" y="1134"/>
            </a:cxn>
            <a:cxn ang="0">
              <a:pos x="888" y="1224"/>
            </a:cxn>
            <a:cxn ang="0">
              <a:pos x="912" y="1266"/>
            </a:cxn>
            <a:cxn ang="0">
              <a:pos x="984" y="1206"/>
            </a:cxn>
            <a:cxn ang="0">
              <a:pos x="1062" y="1164"/>
            </a:cxn>
            <a:cxn ang="0">
              <a:pos x="1140" y="1128"/>
            </a:cxn>
            <a:cxn ang="0">
              <a:pos x="1194" y="1128"/>
            </a:cxn>
            <a:cxn ang="0">
              <a:pos x="1206" y="1044"/>
            </a:cxn>
            <a:cxn ang="0">
              <a:pos x="1242" y="1008"/>
            </a:cxn>
            <a:cxn ang="0">
              <a:pos x="1356" y="1014"/>
            </a:cxn>
            <a:cxn ang="0">
              <a:pos x="1368" y="912"/>
            </a:cxn>
            <a:cxn ang="0">
              <a:pos x="1266" y="840"/>
            </a:cxn>
            <a:cxn ang="0">
              <a:pos x="1242" y="750"/>
            </a:cxn>
            <a:cxn ang="0">
              <a:pos x="1188" y="720"/>
            </a:cxn>
            <a:cxn ang="0">
              <a:pos x="1218" y="630"/>
            </a:cxn>
            <a:cxn ang="0">
              <a:pos x="1260" y="558"/>
            </a:cxn>
            <a:cxn ang="0">
              <a:pos x="1266" y="486"/>
            </a:cxn>
            <a:cxn ang="0">
              <a:pos x="1188" y="450"/>
            </a:cxn>
            <a:cxn ang="0">
              <a:pos x="1110" y="390"/>
            </a:cxn>
            <a:cxn ang="0">
              <a:pos x="1116" y="270"/>
            </a:cxn>
            <a:cxn ang="0">
              <a:pos x="1122" y="126"/>
            </a:cxn>
            <a:cxn ang="0">
              <a:pos x="1008" y="54"/>
            </a:cxn>
            <a:cxn ang="0">
              <a:pos x="936" y="90"/>
            </a:cxn>
            <a:cxn ang="0">
              <a:pos x="828" y="30"/>
            </a:cxn>
            <a:cxn ang="0">
              <a:pos x="762" y="12"/>
            </a:cxn>
            <a:cxn ang="0">
              <a:pos x="678" y="6"/>
            </a:cxn>
            <a:cxn ang="0">
              <a:pos x="570" y="60"/>
            </a:cxn>
            <a:cxn ang="0">
              <a:pos x="600" y="120"/>
            </a:cxn>
            <a:cxn ang="0">
              <a:pos x="588" y="216"/>
            </a:cxn>
            <a:cxn ang="0">
              <a:pos x="624" y="276"/>
            </a:cxn>
            <a:cxn ang="0">
              <a:pos x="684" y="354"/>
            </a:cxn>
            <a:cxn ang="0">
              <a:pos x="696" y="420"/>
            </a:cxn>
            <a:cxn ang="0">
              <a:pos x="660" y="480"/>
            </a:cxn>
            <a:cxn ang="0">
              <a:pos x="570" y="498"/>
            </a:cxn>
            <a:cxn ang="0">
              <a:pos x="462" y="540"/>
            </a:cxn>
            <a:cxn ang="0">
              <a:pos x="534" y="486"/>
            </a:cxn>
            <a:cxn ang="0">
              <a:pos x="456" y="444"/>
            </a:cxn>
            <a:cxn ang="0">
              <a:pos x="378" y="396"/>
            </a:cxn>
            <a:cxn ang="0">
              <a:pos x="318" y="396"/>
            </a:cxn>
            <a:cxn ang="0">
              <a:pos x="264" y="438"/>
            </a:cxn>
            <a:cxn ang="0">
              <a:pos x="198" y="414"/>
            </a:cxn>
            <a:cxn ang="0">
              <a:pos x="144" y="468"/>
            </a:cxn>
            <a:cxn ang="0">
              <a:pos x="84" y="474"/>
            </a:cxn>
            <a:cxn ang="0">
              <a:pos x="36" y="570"/>
            </a:cxn>
            <a:cxn ang="0">
              <a:pos x="78" y="642"/>
            </a:cxn>
            <a:cxn ang="0">
              <a:pos x="174" y="750"/>
            </a:cxn>
          </a:cxnLst>
          <a:rect l="0" t="0" r="r" b="b"/>
          <a:pathLst>
            <a:path w="1374" h="1272">
              <a:moveTo>
                <a:pt x="228" y="732"/>
              </a:moveTo>
              <a:lnTo>
                <a:pt x="222" y="720"/>
              </a:lnTo>
              <a:lnTo>
                <a:pt x="228" y="732"/>
              </a:lnTo>
              <a:lnTo>
                <a:pt x="228" y="738"/>
              </a:lnTo>
              <a:lnTo>
                <a:pt x="228" y="750"/>
              </a:lnTo>
              <a:lnTo>
                <a:pt x="222" y="762"/>
              </a:lnTo>
              <a:lnTo>
                <a:pt x="216" y="774"/>
              </a:lnTo>
              <a:lnTo>
                <a:pt x="210" y="780"/>
              </a:lnTo>
              <a:lnTo>
                <a:pt x="210" y="798"/>
              </a:lnTo>
              <a:lnTo>
                <a:pt x="216" y="810"/>
              </a:lnTo>
              <a:lnTo>
                <a:pt x="228" y="828"/>
              </a:lnTo>
              <a:lnTo>
                <a:pt x="234" y="828"/>
              </a:lnTo>
              <a:lnTo>
                <a:pt x="234" y="834"/>
              </a:lnTo>
              <a:lnTo>
                <a:pt x="228" y="840"/>
              </a:lnTo>
              <a:lnTo>
                <a:pt x="198" y="828"/>
              </a:lnTo>
              <a:lnTo>
                <a:pt x="186" y="828"/>
              </a:lnTo>
              <a:lnTo>
                <a:pt x="174" y="840"/>
              </a:lnTo>
              <a:lnTo>
                <a:pt x="174" y="852"/>
              </a:lnTo>
              <a:lnTo>
                <a:pt x="162" y="864"/>
              </a:lnTo>
              <a:lnTo>
                <a:pt x="174" y="870"/>
              </a:lnTo>
              <a:lnTo>
                <a:pt x="174" y="888"/>
              </a:lnTo>
              <a:lnTo>
                <a:pt x="156" y="888"/>
              </a:lnTo>
              <a:lnTo>
                <a:pt x="150" y="882"/>
              </a:lnTo>
              <a:lnTo>
                <a:pt x="144" y="882"/>
              </a:lnTo>
              <a:lnTo>
                <a:pt x="144" y="894"/>
              </a:lnTo>
              <a:lnTo>
                <a:pt x="150" y="912"/>
              </a:lnTo>
              <a:lnTo>
                <a:pt x="150" y="918"/>
              </a:lnTo>
              <a:lnTo>
                <a:pt x="162" y="918"/>
              </a:lnTo>
              <a:lnTo>
                <a:pt x="174" y="924"/>
              </a:lnTo>
              <a:lnTo>
                <a:pt x="180" y="924"/>
              </a:lnTo>
              <a:lnTo>
                <a:pt x="180" y="930"/>
              </a:lnTo>
              <a:lnTo>
                <a:pt x="174" y="948"/>
              </a:lnTo>
              <a:lnTo>
                <a:pt x="144" y="948"/>
              </a:lnTo>
              <a:lnTo>
                <a:pt x="144" y="960"/>
              </a:lnTo>
              <a:lnTo>
                <a:pt x="144" y="978"/>
              </a:lnTo>
              <a:lnTo>
                <a:pt x="138" y="984"/>
              </a:lnTo>
              <a:lnTo>
                <a:pt x="138" y="990"/>
              </a:lnTo>
              <a:lnTo>
                <a:pt x="132" y="1002"/>
              </a:lnTo>
              <a:lnTo>
                <a:pt x="120" y="1002"/>
              </a:lnTo>
              <a:lnTo>
                <a:pt x="120" y="1008"/>
              </a:lnTo>
              <a:lnTo>
                <a:pt x="138" y="1020"/>
              </a:lnTo>
              <a:lnTo>
                <a:pt x="144" y="1020"/>
              </a:lnTo>
              <a:lnTo>
                <a:pt x="156" y="1020"/>
              </a:lnTo>
              <a:lnTo>
                <a:pt x="162" y="1020"/>
              </a:lnTo>
              <a:lnTo>
                <a:pt x="162" y="1038"/>
              </a:lnTo>
              <a:lnTo>
                <a:pt x="180" y="1050"/>
              </a:lnTo>
              <a:lnTo>
                <a:pt x="186" y="1050"/>
              </a:lnTo>
              <a:lnTo>
                <a:pt x="198" y="1062"/>
              </a:lnTo>
              <a:lnTo>
                <a:pt x="210" y="1068"/>
              </a:lnTo>
              <a:lnTo>
                <a:pt x="216" y="1068"/>
              </a:lnTo>
              <a:lnTo>
                <a:pt x="222" y="1074"/>
              </a:lnTo>
              <a:lnTo>
                <a:pt x="228" y="1074"/>
              </a:lnTo>
              <a:lnTo>
                <a:pt x="234" y="1080"/>
              </a:lnTo>
              <a:lnTo>
                <a:pt x="240" y="1092"/>
              </a:lnTo>
              <a:lnTo>
                <a:pt x="252" y="1098"/>
              </a:lnTo>
              <a:lnTo>
                <a:pt x="258" y="1098"/>
              </a:lnTo>
              <a:lnTo>
                <a:pt x="264" y="1104"/>
              </a:lnTo>
              <a:lnTo>
                <a:pt x="270" y="1104"/>
              </a:lnTo>
              <a:lnTo>
                <a:pt x="276" y="1116"/>
              </a:lnTo>
              <a:lnTo>
                <a:pt x="294" y="1122"/>
              </a:lnTo>
              <a:lnTo>
                <a:pt x="294" y="1128"/>
              </a:lnTo>
              <a:lnTo>
                <a:pt x="300" y="1134"/>
              </a:lnTo>
              <a:lnTo>
                <a:pt x="312" y="1146"/>
              </a:lnTo>
              <a:lnTo>
                <a:pt x="318" y="1146"/>
              </a:lnTo>
              <a:lnTo>
                <a:pt x="336" y="1152"/>
              </a:lnTo>
              <a:lnTo>
                <a:pt x="348" y="1152"/>
              </a:lnTo>
              <a:lnTo>
                <a:pt x="348" y="1134"/>
              </a:lnTo>
              <a:lnTo>
                <a:pt x="354" y="1134"/>
              </a:lnTo>
              <a:lnTo>
                <a:pt x="372" y="1134"/>
              </a:lnTo>
              <a:lnTo>
                <a:pt x="378" y="1134"/>
              </a:lnTo>
              <a:lnTo>
                <a:pt x="384" y="1134"/>
              </a:lnTo>
              <a:lnTo>
                <a:pt x="390" y="1134"/>
              </a:lnTo>
              <a:lnTo>
                <a:pt x="402" y="1134"/>
              </a:lnTo>
              <a:lnTo>
                <a:pt x="408" y="1134"/>
              </a:lnTo>
              <a:lnTo>
                <a:pt x="420" y="1146"/>
              </a:lnTo>
              <a:lnTo>
                <a:pt x="426" y="1146"/>
              </a:lnTo>
              <a:lnTo>
                <a:pt x="444" y="1146"/>
              </a:lnTo>
              <a:lnTo>
                <a:pt x="450" y="1146"/>
              </a:lnTo>
              <a:lnTo>
                <a:pt x="462" y="1146"/>
              </a:lnTo>
              <a:lnTo>
                <a:pt x="468" y="1134"/>
              </a:lnTo>
              <a:lnTo>
                <a:pt x="486" y="1134"/>
              </a:lnTo>
              <a:lnTo>
                <a:pt x="486" y="1122"/>
              </a:lnTo>
              <a:lnTo>
                <a:pt x="492" y="1122"/>
              </a:lnTo>
              <a:lnTo>
                <a:pt x="504" y="1122"/>
              </a:lnTo>
              <a:lnTo>
                <a:pt x="510" y="1122"/>
              </a:lnTo>
              <a:lnTo>
                <a:pt x="522" y="1122"/>
              </a:lnTo>
              <a:lnTo>
                <a:pt x="528" y="1128"/>
              </a:lnTo>
              <a:lnTo>
                <a:pt x="534" y="1128"/>
              </a:lnTo>
              <a:lnTo>
                <a:pt x="546" y="1134"/>
              </a:lnTo>
              <a:lnTo>
                <a:pt x="558" y="1134"/>
              </a:lnTo>
              <a:lnTo>
                <a:pt x="558" y="1128"/>
              </a:lnTo>
              <a:lnTo>
                <a:pt x="564" y="1116"/>
              </a:lnTo>
              <a:lnTo>
                <a:pt x="564" y="1104"/>
              </a:lnTo>
              <a:lnTo>
                <a:pt x="570" y="1116"/>
              </a:lnTo>
              <a:lnTo>
                <a:pt x="576" y="1122"/>
              </a:lnTo>
              <a:lnTo>
                <a:pt x="576" y="1128"/>
              </a:lnTo>
              <a:lnTo>
                <a:pt x="582" y="1134"/>
              </a:lnTo>
              <a:lnTo>
                <a:pt x="588" y="1128"/>
              </a:lnTo>
              <a:lnTo>
                <a:pt x="606" y="1128"/>
              </a:lnTo>
              <a:lnTo>
                <a:pt x="612" y="1122"/>
              </a:lnTo>
              <a:lnTo>
                <a:pt x="618" y="1122"/>
              </a:lnTo>
              <a:lnTo>
                <a:pt x="618" y="1116"/>
              </a:lnTo>
              <a:lnTo>
                <a:pt x="618" y="1098"/>
              </a:lnTo>
              <a:lnTo>
                <a:pt x="624" y="1098"/>
              </a:lnTo>
              <a:lnTo>
                <a:pt x="636" y="1098"/>
              </a:lnTo>
              <a:lnTo>
                <a:pt x="642" y="1098"/>
              </a:lnTo>
              <a:lnTo>
                <a:pt x="648" y="1104"/>
              </a:lnTo>
              <a:lnTo>
                <a:pt x="654" y="1104"/>
              </a:lnTo>
              <a:lnTo>
                <a:pt x="660" y="1104"/>
              </a:lnTo>
              <a:lnTo>
                <a:pt x="678" y="1104"/>
              </a:lnTo>
              <a:lnTo>
                <a:pt x="684" y="1104"/>
              </a:lnTo>
              <a:lnTo>
                <a:pt x="690" y="1104"/>
              </a:lnTo>
              <a:lnTo>
                <a:pt x="696" y="1116"/>
              </a:lnTo>
              <a:lnTo>
                <a:pt x="702" y="1104"/>
              </a:lnTo>
              <a:lnTo>
                <a:pt x="714" y="1098"/>
              </a:lnTo>
              <a:lnTo>
                <a:pt x="720" y="1098"/>
              </a:lnTo>
              <a:lnTo>
                <a:pt x="720" y="1104"/>
              </a:lnTo>
              <a:lnTo>
                <a:pt x="732" y="1116"/>
              </a:lnTo>
              <a:lnTo>
                <a:pt x="732" y="1122"/>
              </a:lnTo>
              <a:lnTo>
                <a:pt x="738" y="1122"/>
              </a:lnTo>
              <a:lnTo>
                <a:pt x="750" y="1098"/>
              </a:lnTo>
              <a:lnTo>
                <a:pt x="756" y="1098"/>
              </a:lnTo>
              <a:lnTo>
                <a:pt x="762" y="1098"/>
              </a:lnTo>
              <a:lnTo>
                <a:pt x="768" y="1104"/>
              </a:lnTo>
              <a:lnTo>
                <a:pt x="774" y="1104"/>
              </a:lnTo>
              <a:lnTo>
                <a:pt x="780" y="1098"/>
              </a:lnTo>
              <a:lnTo>
                <a:pt x="792" y="1092"/>
              </a:lnTo>
              <a:lnTo>
                <a:pt x="804" y="1080"/>
              </a:lnTo>
              <a:lnTo>
                <a:pt x="810" y="1074"/>
              </a:lnTo>
              <a:lnTo>
                <a:pt x="816" y="1074"/>
              </a:lnTo>
              <a:lnTo>
                <a:pt x="828" y="1080"/>
              </a:lnTo>
              <a:lnTo>
                <a:pt x="834" y="1080"/>
              </a:lnTo>
              <a:lnTo>
                <a:pt x="840" y="1080"/>
              </a:lnTo>
              <a:lnTo>
                <a:pt x="852" y="1080"/>
              </a:lnTo>
              <a:lnTo>
                <a:pt x="858" y="1080"/>
              </a:lnTo>
              <a:lnTo>
                <a:pt x="870" y="1092"/>
              </a:lnTo>
              <a:lnTo>
                <a:pt x="876" y="1098"/>
              </a:lnTo>
              <a:lnTo>
                <a:pt x="876" y="1104"/>
              </a:lnTo>
              <a:lnTo>
                <a:pt x="870" y="1116"/>
              </a:lnTo>
              <a:lnTo>
                <a:pt x="876" y="1122"/>
              </a:lnTo>
              <a:lnTo>
                <a:pt x="882" y="1122"/>
              </a:lnTo>
              <a:lnTo>
                <a:pt x="888" y="1122"/>
              </a:lnTo>
              <a:lnTo>
                <a:pt x="894" y="1128"/>
              </a:lnTo>
              <a:lnTo>
                <a:pt x="894" y="1134"/>
              </a:lnTo>
              <a:lnTo>
                <a:pt x="906" y="1158"/>
              </a:lnTo>
              <a:lnTo>
                <a:pt x="906" y="1164"/>
              </a:lnTo>
              <a:lnTo>
                <a:pt x="912" y="1176"/>
              </a:lnTo>
              <a:lnTo>
                <a:pt x="912" y="1188"/>
              </a:lnTo>
              <a:lnTo>
                <a:pt x="912" y="1194"/>
              </a:lnTo>
              <a:lnTo>
                <a:pt x="912" y="1206"/>
              </a:lnTo>
              <a:lnTo>
                <a:pt x="906" y="1218"/>
              </a:lnTo>
              <a:lnTo>
                <a:pt x="894" y="1218"/>
              </a:lnTo>
              <a:lnTo>
                <a:pt x="888" y="1224"/>
              </a:lnTo>
              <a:lnTo>
                <a:pt x="882" y="1236"/>
              </a:lnTo>
              <a:lnTo>
                <a:pt x="882" y="1242"/>
              </a:lnTo>
              <a:lnTo>
                <a:pt x="882" y="1236"/>
              </a:lnTo>
              <a:lnTo>
                <a:pt x="882" y="1242"/>
              </a:lnTo>
              <a:lnTo>
                <a:pt x="882" y="1248"/>
              </a:lnTo>
              <a:lnTo>
                <a:pt x="888" y="1248"/>
              </a:lnTo>
              <a:lnTo>
                <a:pt x="894" y="1248"/>
              </a:lnTo>
              <a:lnTo>
                <a:pt x="906" y="1248"/>
              </a:lnTo>
              <a:lnTo>
                <a:pt x="912" y="1266"/>
              </a:lnTo>
              <a:lnTo>
                <a:pt x="918" y="1266"/>
              </a:lnTo>
              <a:lnTo>
                <a:pt x="930" y="1266"/>
              </a:lnTo>
              <a:lnTo>
                <a:pt x="936" y="1272"/>
              </a:lnTo>
              <a:lnTo>
                <a:pt x="948" y="1266"/>
              </a:lnTo>
              <a:lnTo>
                <a:pt x="954" y="1254"/>
              </a:lnTo>
              <a:lnTo>
                <a:pt x="960" y="1242"/>
              </a:lnTo>
              <a:lnTo>
                <a:pt x="972" y="1224"/>
              </a:lnTo>
              <a:lnTo>
                <a:pt x="972" y="1218"/>
              </a:lnTo>
              <a:lnTo>
                <a:pt x="984" y="1206"/>
              </a:lnTo>
              <a:lnTo>
                <a:pt x="990" y="1194"/>
              </a:lnTo>
              <a:lnTo>
                <a:pt x="996" y="1188"/>
              </a:lnTo>
              <a:lnTo>
                <a:pt x="1008" y="1182"/>
              </a:lnTo>
              <a:lnTo>
                <a:pt x="1020" y="1182"/>
              </a:lnTo>
              <a:lnTo>
                <a:pt x="1032" y="1164"/>
              </a:lnTo>
              <a:lnTo>
                <a:pt x="1032" y="1158"/>
              </a:lnTo>
              <a:lnTo>
                <a:pt x="1038" y="1158"/>
              </a:lnTo>
              <a:lnTo>
                <a:pt x="1044" y="1164"/>
              </a:lnTo>
              <a:lnTo>
                <a:pt x="1062" y="1164"/>
              </a:lnTo>
              <a:lnTo>
                <a:pt x="1068" y="1158"/>
              </a:lnTo>
              <a:lnTo>
                <a:pt x="1080" y="1152"/>
              </a:lnTo>
              <a:lnTo>
                <a:pt x="1086" y="1146"/>
              </a:lnTo>
              <a:lnTo>
                <a:pt x="1104" y="1134"/>
              </a:lnTo>
              <a:lnTo>
                <a:pt x="1116" y="1128"/>
              </a:lnTo>
              <a:lnTo>
                <a:pt x="1122" y="1122"/>
              </a:lnTo>
              <a:lnTo>
                <a:pt x="1128" y="1122"/>
              </a:lnTo>
              <a:lnTo>
                <a:pt x="1140" y="1122"/>
              </a:lnTo>
              <a:lnTo>
                <a:pt x="1140" y="1128"/>
              </a:lnTo>
              <a:lnTo>
                <a:pt x="1146" y="1134"/>
              </a:lnTo>
              <a:lnTo>
                <a:pt x="1146" y="1146"/>
              </a:lnTo>
              <a:lnTo>
                <a:pt x="1152" y="1152"/>
              </a:lnTo>
              <a:lnTo>
                <a:pt x="1158" y="1152"/>
              </a:lnTo>
              <a:lnTo>
                <a:pt x="1164" y="1152"/>
              </a:lnTo>
              <a:lnTo>
                <a:pt x="1176" y="1152"/>
              </a:lnTo>
              <a:lnTo>
                <a:pt x="1182" y="1146"/>
              </a:lnTo>
              <a:lnTo>
                <a:pt x="1188" y="1134"/>
              </a:lnTo>
              <a:lnTo>
                <a:pt x="1194" y="1128"/>
              </a:lnTo>
              <a:lnTo>
                <a:pt x="1200" y="1128"/>
              </a:lnTo>
              <a:lnTo>
                <a:pt x="1206" y="1128"/>
              </a:lnTo>
              <a:lnTo>
                <a:pt x="1206" y="1116"/>
              </a:lnTo>
              <a:lnTo>
                <a:pt x="1206" y="1104"/>
              </a:lnTo>
              <a:lnTo>
                <a:pt x="1206" y="1098"/>
              </a:lnTo>
              <a:lnTo>
                <a:pt x="1206" y="1080"/>
              </a:lnTo>
              <a:lnTo>
                <a:pt x="1200" y="1074"/>
              </a:lnTo>
              <a:lnTo>
                <a:pt x="1200" y="1062"/>
              </a:lnTo>
              <a:lnTo>
                <a:pt x="1206" y="1044"/>
              </a:lnTo>
              <a:lnTo>
                <a:pt x="1218" y="1044"/>
              </a:lnTo>
              <a:lnTo>
                <a:pt x="1224" y="1038"/>
              </a:lnTo>
              <a:lnTo>
                <a:pt x="1224" y="1020"/>
              </a:lnTo>
              <a:lnTo>
                <a:pt x="1224" y="1014"/>
              </a:lnTo>
              <a:lnTo>
                <a:pt x="1224" y="1008"/>
              </a:lnTo>
              <a:lnTo>
                <a:pt x="1230" y="1002"/>
              </a:lnTo>
              <a:lnTo>
                <a:pt x="1236" y="1002"/>
              </a:lnTo>
              <a:lnTo>
                <a:pt x="1236" y="1008"/>
              </a:lnTo>
              <a:lnTo>
                <a:pt x="1242" y="1008"/>
              </a:lnTo>
              <a:lnTo>
                <a:pt x="1260" y="1002"/>
              </a:lnTo>
              <a:lnTo>
                <a:pt x="1266" y="990"/>
              </a:lnTo>
              <a:lnTo>
                <a:pt x="1272" y="984"/>
              </a:lnTo>
              <a:lnTo>
                <a:pt x="1290" y="972"/>
              </a:lnTo>
              <a:lnTo>
                <a:pt x="1308" y="978"/>
              </a:lnTo>
              <a:lnTo>
                <a:pt x="1314" y="990"/>
              </a:lnTo>
              <a:lnTo>
                <a:pt x="1332" y="1008"/>
              </a:lnTo>
              <a:lnTo>
                <a:pt x="1344" y="1008"/>
              </a:lnTo>
              <a:lnTo>
                <a:pt x="1356" y="1014"/>
              </a:lnTo>
              <a:lnTo>
                <a:pt x="1374" y="1008"/>
              </a:lnTo>
              <a:lnTo>
                <a:pt x="1374" y="990"/>
              </a:lnTo>
              <a:lnTo>
                <a:pt x="1368" y="984"/>
              </a:lnTo>
              <a:lnTo>
                <a:pt x="1356" y="978"/>
              </a:lnTo>
              <a:lnTo>
                <a:pt x="1368" y="960"/>
              </a:lnTo>
              <a:lnTo>
                <a:pt x="1374" y="954"/>
              </a:lnTo>
              <a:lnTo>
                <a:pt x="1374" y="924"/>
              </a:lnTo>
              <a:lnTo>
                <a:pt x="1368" y="918"/>
              </a:lnTo>
              <a:lnTo>
                <a:pt x="1368" y="912"/>
              </a:lnTo>
              <a:lnTo>
                <a:pt x="1356" y="900"/>
              </a:lnTo>
              <a:lnTo>
                <a:pt x="1350" y="900"/>
              </a:lnTo>
              <a:lnTo>
                <a:pt x="1338" y="912"/>
              </a:lnTo>
              <a:lnTo>
                <a:pt x="1314" y="912"/>
              </a:lnTo>
              <a:lnTo>
                <a:pt x="1302" y="900"/>
              </a:lnTo>
              <a:lnTo>
                <a:pt x="1272" y="870"/>
              </a:lnTo>
              <a:lnTo>
                <a:pt x="1260" y="864"/>
              </a:lnTo>
              <a:lnTo>
                <a:pt x="1266" y="852"/>
              </a:lnTo>
              <a:lnTo>
                <a:pt x="1266" y="840"/>
              </a:lnTo>
              <a:lnTo>
                <a:pt x="1272" y="828"/>
              </a:lnTo>
              <a:lnTo>
                <a:pt x="1278" y="822"/>
              </a:lnTo>
              <a:lnTo>
                <a:pt x="1278" y="810"/>
              </a:lnTo>
              <a:lnTo>
                <a:pt x="1296" y="792"/>
              </a:lnTo>
              <a:lnTo>
                <a:pt x="1290" y="774"/>
              </a:lnTo>
              <a:lnTo>
                <a:pt x="1290" y="762"/>
              </a:lnTo>
              <a:lnTo>
                <a:pt x="1272" y="762"/>
              </a:lnTo>
              <a:lnTo>
                <a:pt x="1254" y="750"/>
              </a:lnTo>
              <a:lnTo>
                <a:pt x="1242" y="750"/>
              </a:lnTo>
              <a:lnTo>
                <a:pt x="1230" y="744"/>
              </a:lnTo>
              <a:lnTo>
                <a:pt x="1224" y="738"/>
              </a:lnTo>
              <a:lnTo>
                <a:pt x="1206" y="744"/>
              </a:lnTo>
              <a:lnTo>
                <a:pt x="1206" y="738"/>
              </a:lnTo>
              <a:lnTo>
                <a:pt x="1200" y="738"/>
              </a:lnTo>
              <a:lnTo>
                <a:pt x="1200" y="732"/>
              </a:lnTo>
              <a:lnTo>
                <a:pt x="1194" y="732"/>
              </a:lnTo>
              <a:lnTo>
                <a:pt x="1194" y="720"/>
              </a:lnTo>
              <a:lnTo>
                <a:pt x="1188" y="720"/>
              </a:lnTo>
              <a:lnTo>
                <a:pt x="1182" y="714"/>
              </a:lnTo>
              <a:lnTo>
                <a:pt x="1182" y="690"/>
              </a:lnTo>
              <a:lnTo>
                <a:pt x="1188" y="684"/>
              </a:lnTo>
              <a:lnTo>
                <a:pt x="1188" y="660"/>
              </a:lnTo>
              <a:lnTo>
                <a:pt x="1200" y="654"/>
              </a:lnTo>
              <a:lnTo>
                <a:pt x="1200" y="648"/>
              </a:lnTo>
              <a:lnTo>
                <a:pt x="1206" y="642"/>
              </a:lnTo>
              <a:lnTo>
                <a:pt x="1218" y="642"/>
              </a:lnTo>
              <a:lnTo>
                <a:pt x="1218" y="630"/>
              </a:lnTo>
              <a:lnTo>
                <a:pt x="1224" y="624"/>
              </a:lnTo>
              <a:lnTo>
                <a:pt x="1224" y="618"/>
              </a:lnTo>
              <a:lnTo>
                <a:pt x="1230" y="618"/>
              </a:lnTo>
              <a:lnTo>
                <a:pt x="1230" y="624"/>
              </a:lnTo>
              <a:lnTo>
                <a:pt x="1242" y="624"/>
              </a:lnTo>
              <a:lnTo>
                <a:pt x="1242" y="612"/>
              </a:lnTo>
              <a:lnTo>
                <a:pt x="1254" y="600"/>
              </a:lnTo>
              <a:lnTo>
                <a:pt x="1260" y="588"/>
              </a:lnTo>
              <a:lnTo>
                <a:pt x="1260" y="558"/>
              </a:lnTo>
              <a:lnTo>
                <a:pt x="1266" y="546"/>
              </a:lnTo>
              <a:lnTo>
                <a:pt x="1266" y="534"/>
              </a:lnTo>
              <a:lnTo>
                <a:pt x="1260" y="528"/>
              </a:lnTo>
              <a:lnTo>
                <a:pt x="1260" y="516"/>
              </a:lnTo>
              <a:lnTo>
                <a:pt x="1266" y="516"/>
              </a:lnTo>
              <a:lnTo>
                <a:pt x="1278" y="504"/>
              </a:lnTo>
              <a:lnTo>
                <a:pt x="1290" y="498"/>
              </a:lnTo>
              <a:lnTo>
                <a:pt x="1278" y="486"/>
              </a:lnTo>
              <a:lnTo>
                <a:pt x="1266" y="486"/>
              </a:lnTo>
              <a:lnTo>
                <a:pt x="1260" y="498"/>
              </a:lnTo>
              <a:lnTo>
                <a:pt x="1254" y="486"/>
              </a:lnTo>
              <a:lnTo>
                <a:pt x="1230" y="486"/>
              </a:lnTo>
              <a:lnTo>
                <a:pt x="1224" y="498"/>
              </a:lnTo>
              <a:lnTo>
                <a:pt x="1218" y="486"/>
              </a:lnTo>
              <a:lnTo>
                <a:pt x="1218" y="480"/>
              </a:lnTo>
              <a:lnTo>
                <a:pt x="1200" y="468"/>
              </a:lnTo>
              <a:lnTo>
                <a:pt x="1200" y="450"/>
              </a:lnTo>
              <a:lnTo>
                <a:pt x="1188" y="450"/>
              </a:lnTo>
              <a:lnTo>
                <a:pt x="1194" y="438"/>
              </a:lnTo>
              <a:lnTo>
                <a:pt x="1194" y="426"/>
              </a:lnTo>
              <a:lnTo>
                <a:pt x="1188" y="420"/>
              </a:lnTo>
              <a:lnTo>
                <a:pt x="1158" y="420"/>
              </a:lnTo>
              <a:lnTo>
                <a:pt x="1140" y="396"/>
              </a:lnTo>
              <a:lnTo>
                <a:pt x="1128" y="396"/>
              </a:lnTo>
              <a:lnTo>
                <a:pt x="1128" y="384"/>
              </a:lnTo>
              <a:lnTo>
                <a:pt x="1116" y="384"/>
              </a:lnTo>
              <a:lnTo>
                <a:pt x="1110" y="390"/>
              </a:lnTo>
              <a:lnTo>
                <a:pt x="1110" y="378"/>
              </a:lnTo>
              <a:lnTo>
                <a:pt x="1116" y="366"/>
              </a:lnTo>
              <a:lnTo>
                <a:pt x="1110" y="366"/>
              </a:lnTo>
              <a:lnTo>
                <a:pt x="1110" y="354"/>
              </a:lnTo>
              <a:lnTo>
                <a:pt x="1104" y="348"/>
              </a:lnTo>
              <a:lnTo>
                <a:pt x="1086" y="348"/>
              </a:lnTo>
              <a:lnTo>
                <a:pt x="1080" y="336"/>
              </a:lnTo>
              <a:lnTo>
                <a:pt x="1116" y="300"/>
              </a:lnTo>
              <a:lnTo>
                <a:pt x="1116" y="270"/>
              </a:lnTo>
              <a:lnTo>
                <a:pt x="1152" y="270"/>
              </a:lnTo>
              <a:lnTo>
                <a:pt x="1158" y="234"/>
              </a:lnTo>
              <a:lnTo>
                <a:pt x="1152" y="216"/>
              </a:lnTo>
              <a:lnTo>
                <a:pt x="1152" y="174"/>
              </a:lnTo>
              <a:lnTo>
                <a:pt x="1140" y="168"/>
              </a:lnTo>
              <a:lnTo>
                <a:pt x="1128" y="156"/>
              </a:lnTo>
              <a:lnTo>
                <a:pt x="1128" y="144"/>
              </a:lnTo>
              <a:lnTo>
                <a:pt x="1128" y="138"/>
              </a:lnTo>
              <a:lnTo>
                <a:pt x="1122" y="126"/>
              </a:lnTo>
              <a:lnTo>
                <a:pt x="1080" y="84"/>
              </a:lnTo>
              <a:lnTo>
                <a:pt x="1074" y="72"/>
              </a:lnTo>
              <a:lnTo>
                <a:pt x="1068" y="72"/>
              </a:lnTo>
              <a:lnTo>
                <a:pt x="1062" y="66"/>
              </a:lnTo>
              <a:lnTo>
                <a:pt x="1044" y="60"/>
              </a:lnTo>
              <a:lnTo>
                <a:pt x="1038" y="60"/>
              </a:lnTo>
              <a:lnTo>
                <a:pt x="1032" y="42"/>
              </a:lnTo>
              <a:lnTo>
                <a:pt x="1026" y="42"/>
              </a:lnTo>
              <a:lnTo>
                <a:pt x="1008" y="54"/>
              </a:lnTo>
              <a:lnTo>
                <a:pt x="1002" y="54"/>
              </a:lnTo>
              <a:lnTo>
                <a:pt x="1002" y="84"/>
              </a:lnTo>
              <a:lnTo>
                <a:pt x="996" y="84"/>
              </a:lnTo>
              <a:lnTo>
                <a:pt x="984" y="66"/>
              </a:lnTo>
              <a:lnTo>
                <a:pt x="972" y="66"/>
              </a:lnTo>
              <a:lnTo>
                <a:pt x="972" y="72"/>
              </a:lnTo>
              <a:lnTo>
                <a:pt x="954" y="72"/>
              </a:lnTo>
              <a:lnTo>
                <a:pt x="948" y="84"/>
              </a:lnTo>
              <a:lnTo>
                <a:pt x="936" y="90"/>
              </a:lnTo>
              <a:lnTo>
                <a:pt x="918" y="90"/>
              </a:lnTo>
              <a:lnTo>
                <a:pt x="912" y="72"/>
              </a:lnTo>
              <a:lnTo>
                <a:pt x="906" y="84"/>
              </a:lnTo>
              <a:lnTo>
                <a:pt x="888" y="90"/>
              </a:lnTo>
              <a:lnTo>
                <a:pt x="858" y="60"/>
              </a:lnTo>
              <a:lnTo>
                <a:pt x="846" y="60"/>
              </a:lnTo>
              <a:lnTo>
                <a:pt x="846" y="36"/>
              </a:lnTo>
              <a:lnTo>
                <a:pt x="834" y="36"/>
              </a:lnTo>
              <a:lnTo>
                <a:pt x="828" y="30"/>
              </a:lnTo>
              <a:lnTo>
                <a:pt x="816" y="30"/>
              </a:lnTo>
              <a:lnTo>
                <a:pt x="810" y="24"/>
              </a:lnTo>
              <a:lnTo>
                <a:pt x="810" y="12"/>
              </a:lnTo>
              <a:lnTo>
                <a:pt x="804" y="6"/>
              </a:lnTo>
              <a:lnTo>
                <a:pt x="798" y="12"/>
              </a:lnTo>
              <a:lnTo>
                <a:pt x="792" y="12"/>
              </a:lnTo>
              <a:lnTo>
                <a:pt x="780" y="24"/>
              </a:lnTo>
              <a:lnTo>
                <a:pt x="768" y="24"/>
              </a:lnTo>
              <a:lnTo>
                <a:pt x="762" y="12"/>
              </a:lnTo>
              <a:lnTo>
                <a:pt x="762" y="6"/>
              </a:lnTo>
              <a:lnTo>
                <a:pt x="756" y="0"/>
              </a:lnTo>
              <a:lnTo>
                <a:pt x="738" y="0"/>
              </a:lnTo>
              <a:lnTo>
                <a:pt x="732" y="6"/>
              </a:lnTo>
              <a:lnTo>
                <a:pt x="720" y="6"/>
              </a:lnTo>
              <a:lnTo>
                <a:pt x="714" y="12"/>
              </a:lnTo>
              <a:lnTo>
                <a:pt x="696" y="12"/>
              </a:lnTo>
              <a:lnTo>
                <a:pt x="684" y="6"/>
              </a:lnTo>
              <a:lnTo>
                <a:pt x="678" y="6"/>
              </a:lnTo>
              <a:lnTo>
                <a:pt x="660" y="0"/>
              </a:lnTo>
              <a:lnTo>
                <a:pt x="648" y="0"/>
              </a:lnTo>
              <a:lnTo>
                <a:pt x="648" y="12"/>
              </a:lnTo>
              <a:lnTo>
                <a:pt x="636" y="24"/>
              </a:lnTo>
              <a:lnTo>
                <a:pt x="600" y="24"/>
              </a:lnTo>
              <a:lnTo>
                <a:pt x="600" y="42"/>
              </a:lnTo>
              <a:lnTo>
                <a:pt x="588" y="42"/>
              </a:lnTo>
              <a:lnTo>
                <a:pt x="576" y="54"/>
              </a:lnTo>
              <a:lnTo>
                <a:pt x="570" y="60"/>
              </a:lnTo>
              <a:lnTo>
                <a:pt x="558" y="60"/>
              </a:lnTo>
              <a:lnTo>
                <a:pt x="564" y="66"/>
              </a:lnTo>
              <a:lnTo>
                <a:pt x="570" y="72"/>
              </a:lnTo>
              <a:lnTo>
                <a:pt x="576" y="84"/>
              </a:lnTo>
              <a:lnTo>
                <a:pt x="576" y="90"/>
              </a:lnTo>
              <a:lnTo>
                <a:pt x="582" y="90"/>
              </a:lnTo>
              <a:lnTo>
                <a:pt x="588" y="102"/>
              </a:lnTo>
              <a:lnTo>
                <a:pt x="588" y="114"/>
              </a:lnTo>
              <a:lnTo>
                <a:pt x="600" y="120"/>
              </a:lnTo>
              <a:lnTo>
                <a:pt x="600" y="126"/>
              </a:lnTo>
              <a:lnTo>
                <a:pt x="600" y="138"/>
              </a:lnTo>
              <a:lnTo>
                <a:pt x="588" y="150"/>
              </a:lnTo>
              <a:lnTo>
                <a:pt x="582" y="156"/>
              </a:lnTo>
              <a:lnTo>
                <a:pt x="582" y="186"/>
              </a:lnTo>
              <a:lnTo>
                <a:pt x="570" y="204"/>
              </a:lnTo>
              <a:lnTo>
                <a:pt x="576" y="210"/>
              </a:lnTo>
              <a:lnTo>
                <a:pt x="588" y="210"/>
              </a:lnTo>
              <a:lnTo>
                <a:pt x="588" y="216"/>
              </a:lnTo>
              <a:lnTo>
                <a:pt x="588" y="234"/>
              </a:lnTo>
              <a:lnTo>
                <a:pt x="582" y="240"/>
              </a:lnTo>
              <a:lnTo>
                <a:pt x="582" y="246"/>
              </a:lnTo>
              <a:lnTo>
                <a:pt x="600" y="246"/>
              </a:lnTo>
              <a:lnTo>
                <a:pt x="600" y="240"/>
              </a:lnTo>
              <a:lnTo>
                <a:pt x="606" y="240"/>
              </a:lnTo>
              <a:lnTo>
                <a:pt x="618" y="258"/>
              </a:lnTo>
              <a:lnTo>
                <a:pt x="624" y="258"/>
              </a:lnTo>
              <a:lnTo>
                <a:pt x="624" y="276"/>
              </a:lnTo>
              <a:lnTo>
                <a:pt x="636" y="288"/>
              </a:lnTo>
              <a:lnTo>
                <a:pt x="636" y="294"/>
              </a:lnTo>
              <a:lnTo>
                <a:pt x="642" y="300"/>
              </a:lnTo>
              <a:lnTo>
                <a:pt x="648" y="300"/>
              </a:lnTo>
              <a:lnTo>
                <a:pt x="654" y="306"/>
              </a:lnTo>
              <a:lnTo>
                <a:pt x="660" y="318"/>
              </a:lnTo>
              <a:lnTo>
                <a:pt x="660" y="336"/>
              </a:lnTo>
              <a:lnTo>
                <a:pt x="678" y="336"/>
              </a:lnTo>
              <a:lnTo>
                <a:pt x="684" y="354"/>
              </a:lnTo>
              <a:lnTo>
                <a:pt x="684" y="378"/>
              </a:lnTo>
              <a:lnTo>
                <a:pt x="672" y="390"/>
              </a:lnTo>
              <a:lnTo>
                <a:pt x="660" y="408"/>
              </a:lnTo>
              <a:lnTo>
                <a:pt x="660" y="414"/>
              </a:lnTo>
              <a:lnTo>
                <a:pt x="678" y="414"/>
              </a:lnTo>
              <a:lnTo>
                <a:pt x="684" y="408"/>
              </a:lnTo>
              <a:lnTo>
                <a:pt x="690" y="408"/>
              </a:lnTo>
              <a:lnTo>
                <a:pt x="690" y="414"/>
              </a:lnTo>
              <a:lnTo>
                <a:pt x="696" y="420"/>
              </a:lnTo>
              <a:lnTo>
                <a:pt x="696" y="444"/>
              </a:lnTo>
              <a:lnTo>
                <a:pt x="702" y="444"/>
              </a:lnTo>
              <a:lnTo>
                <a:pt x="696" y="450"/>
              </a:lnTo>
              <a:lnTo>
                <a:pt x="690" y="450"/>
              </a:lnTo>
              <a:lnTo>
                <a:pt x="702" y="468"/>
              </a:lnTo>
              <a:lnTo>
                <a:pt x="702" y="474"/>
              </a:lnTo>
              <a:lnTo>
                <a:pt x="690" y="486"/>
              </a:lnTo>
              <a:lnTo>
                <a:pt x="678" y="480"/>
              </a:lnTo>
              <a:lnTo>
                <a:pt x="660" y="480"/>
              </a:lnTo>
              <a:lnTo>
                <a:pt x="648" y="486"/>
              </a:lnTo>
              <a:lnTo>
                <a:pt x="642" y="486"/>
              </a:lnTo>
              <a:lnTo>
                <a:pt x="624" y="480"/>
              </a:lnTo>
              <a:lnTo>
                <a:pt x="612" y="480"/>
              </a:lnTo>
              <a:lnTo>
                <a:pt x="606" y="498"/>
              </a:lnTo>
              <a:lnTo>
                <a:pt x="600" y="498"/>
              </a:lnTo>
              <a:lnTo>
                <a:pt x="588" y="486"/>
              </a:lnTo>
              <a:lnTo>
                <a:pt x="576" y="486"/>
              </a:lnTo>
              <a:lnTo>
                <a:pt x="570" y="498"/>
              </a:lnTo>
              <a:lnTo>
                <a:pt x="564" y="504"/>
              </a:lnTo>
              <a:lnTo>
                <a:pt x="546" y="504"/>
              </a:lnTo>
              <a:lnTo>
                <a:pt x="534" y="516"/>
              </a:lnTo>
              <a:lnTo>
                <a:pt x="522" y="534"/>
              </a:lnTo>
              <a:lnTo>
                <a:pt x="504" y="540"/>
              </a:lnTo>
              <a:lnTo>
                <a:pt x="492" y="558"/>
              </a:lnTo>
              <a:lnTo>
                <a:pt x="468" y="558"/>
              </a:lnTo>
              <a:lnTo>
                <a:pt x="462" y="546"/>
              </a:lnTo>
              <a:lnTo>
                <a:pt x="462" y="540"/>
              </a:lnTo>
              <a:lnTo>
                <a:pt x="468" y="534"/>
              </a:lnTo>
              <a:lnTo>
                <a:pt x="486" y="534"/>
              </a:lnTo>
              <a:lnTo>
                <a:pt x="492" y="528"/>
              </a:lnTo>
              <a:lnTo>
                <a:pt x="504" y="528"/>
              </a:lnTo>
              <a:lnTo>
                <a:pt x="504" y="510"/>
              </a:lnTo>
              <a:lnTo>
                <a:pt x="510" y="504"/>
              </a:lnTo>
              <a:lnTo>
                <a:pt x="528" y="504"/>
              </a:lnTo>
              <a:lnTo>
                <a:pt x="534" y="498"/>
              </a:lnTo>
              <a:lnTo>
                <a:pt x="534" y="486"/>
              </a:lnTo>
              <a:lnTo>
                <a:pt x="540" y="474"/>
              </a:lnTo>
              <a:lnTo>
                <a:pt x="540" y="468"/>
              </a:lnTo>
              <a:lnTo>
                <a:pt x="528" y="468"/>
              </a:lnTo>
              <a:lnTo>
                <a:pt x="528" y="456"/>
              </a:lnTo>
              <a:lnTo>
                <a:pt x="492" y="456"/>
              </a:lnTo>
              <a:lnTo>
                <a:pt x="486" y="450"/>
              </a:lnTo>
              <a:lnTo>
                <a:pt x="480" y="450"/>
              </a:lnTo>
              <a:lnTo>
                <a:pt x="462" y="444"/>
              </a:lnTo>
              <a:lnTo>
                <a:pt x="456" y="444"/>
              </a:lnTo>
              <a:lnTo>
                <a:pt x="450" y="438"/>
              </a:lnTo>
              <a:lnTo>
                <a:pt x="432" y="438"/>
              </a:lnTo>
              <a:lnTo>
                <a:pt x="426" y="426"/>
              </a:lnTo>
              <a:lnTo>
                <a:pt x="420" y="426"/>
              </a:lnTo>
              <a:lnTo>
                <a:pt x="414" y="414"/>
              </a:lnTo>
              <a:lnTo>
                <a:pt x="402" y="414"/>
              </a:lnTo>
              <a:lnTo>
                <a:pt x="390" y="420"/>
              </a:lnTo>
              <a:lnTo>
                <a:pt x="378" y="408"/>
              </a:lnTo>
              <a:lnTo>
                <a:pt x="378" y="396"/>
              </a:lnTo>
              <a:lnTo>
                <a:pt x="372" y="396"/>
              </a:lnTo>
              <a:lnTo>
                <a:pt x="372" y="408"/>
              </a:lnTo>
              <a:lnTo>
                <a:pt x="366" y="414"/>
              </a:lnTo>
              <a:lnTo>
                <a:pt x="354" y="414"/>
              </a:lnTo>
              <a:lnTo>
                <a:pt x="342" y="426"/>
              </a:lnTo>
              <a:lnTo>
                <a:pt x="336" y="420"/>
              </a:lnTo>
              <a:lnTo>
                <a:pt x="330" y="420"/>
              </a:lnTo>
              <a:lnTo>
                <a:pt x="330" y="408"/>
              </a:lnTo>
              <a:lnTo>
                <a:pt x="318" y="396"/>
              </a:lnTo>
              <a:lnTo>
                <a:pt x="318" y="390"/>
              </a:lnTo>
              <a:lnTo>
                <a:pt x="312" y="396"/>
              </a:lnTo>
              <a:lnTo>
                <a:pt x="312" y="408"/>
              </a:lnTo>
              <a:lnTo>
                <a:pt x="306" y="414"/>
              </a:lnTo>
              <a:lnTo>
                <a:pt x="300" y="420"/>
              </a:lnTo>
              <a:lnTo>
                <a:pt x="288" y="420"/>
              </a:lnTo>
              <a:lnTo>
                <a:pt x="276" y="426"/>
              </a:lnTo>
              <a:lnTo>
                <a:pt x="270" y="426"/>
              </a:lnTo>
              <a:lnTo>
                <a:pt x="264" y="438"/>
              </a:lnTo>
              <a:lnTo>
                <a:pt x="258" y="438"/>
              </a:lnTo>
              <a:lnTo>
                <a:pt x="258" y="426"/>
              </a:lnTo>
              <a:lnTo>
                <a:pt x="240" y="438"/>
              </a:lnTo>
              <a:lnTo>
                <a:pt x="228" y="438"/>
              </a:lnTo>
              <a:lnTo>
                <a:pt x="222" y="426"/>
              </a:lnTo>
              <a:lnTo>
                <a:pt x="222" y="414"/>
              </a:lnTo>
              <a:lnTo>
                <a:pt x="216" y="408"/>
              </a:lnTo>
              <a:lnTo>
                <a:pt x="210" y="408"/>
              </a:lnTo>
              <a:lnTo>
                <a:pt x="198" y="414"/>
              </a:lnTo>
              <a:lnTo>
                <a:pt x="192" y="408"/>
              </a:lnTo>
              <a:lnTo>
                <a:pt x="186" y="408"/>
              </a:lnTo>
              <a:lnTo>
                <a:pt x="180" y="414"/>
              </a:lnTo>
              <a:lnTo>
                <a:pt x="180" y="426"/>
              </a:lnTo>
              <a:lnTo>
                <a:pt x="174" y="438"/>
              </a:lnTo>
              <a:lnTo>
                <a:pt x="162" y="438"/>
              </a:lnTo>
              <a:lnTo>
                <a:pt x="150" y="450"/>
              </a:lnTo>
              <a:lnTo>
                <a:pt x="150" y="468"/>
              </a:lnTo>
              <a:lnTo>
                <a:pt x="144" y="468"/>
              </a:lnTo>
              <a:lnTo>
                <a:pt x="138" y="474"/>
              </a:lnTo>
              <a:lnTo>
                <a:pt x="120" y="474"/>
              </a:lnTo>
              <a:lnTo>
                <a:pt x="120" y="468"/>
              </a:lnTo>
              <a:lnTo>
                <a:pt x="132" y="456"/>
              </a:lnTo>
              <a:lnTo>
                <a:pt x="120" y="450"/>
              </a:lnTo>
              <a:lnTo>
                <a:pt x="114" y="450"/>
              </a:lnTo>
              <a:lnTo>
                <a:pt x="108" y="456"/>
              </a:lnTo>
              <a:lnTo>
                <a:pt x="102" y="456"/>
              </a:lnTo>
              <a:lnTo>
                <a:pt x="84" y="474"/>
              </a:lnTo>
              <a:lnTo>
                <a:pt x="60" y="474"/>
              </a:lnTo>
              <a:lnTo>
                <a:pt x="30" y="468"/>
              </a:lnTo>
              <a:lnTo>
                <a:pt x="18" y="480"/>
              </a:lnTo>
              <a:lnTo>
                <a:pt x="18" y="534"/>
              </a:lnTo>
              <a:lnTo>
                <a:pt x="0" y="546"/>
              </a:lnTo>
              <a:lnTo>
                <a:pt x="6" y="558"/>
              </a:lnTo>
              <a:lnTo>
                <a:pt x="30" y="558"/>
              </a:lnTo>
              <a:lnTo>
                <a:pt x="36" y="564"/>
              </a:lnTo>
              <a:lnTo>
                <a:pt x="36" y="570"/>
              </a:lnTo>
              <a:lnTo>
                <a:pt x="30" y="576"/>
              </a:lnTo>
              <a:lnTo>
                <a:pt x="30" y="594"/>
              </a:lnTo>
              <a:lnTo>
                <a:pt x="36" y="600"/>
              </a:lnTo>
              <a:lnTo>
                <a:pt x="42" y="600"/>
              </a:lnTo>
              <a:lnTo>
                <a:pt x="72" y="588"/>
              </a:lnTo>
              <a:lnTo>
                <a:pt x="78" y="600"/>
              </a:lnTo>
              <a:lnTo>
                <a:pt x="78" y="618"/>
              </a:lnTo>
              <a:lnTo>
                <a:pt x="84" y="624"/>
              </a:lnTo>
              <a:lnTo>
                <a:pt x="78" y="642"/>
              </a:lnTo>
              <a:lnTo>
                <a:pt x="78" y="654"/>
              </a:lnTo>
              <a:lnTo>
                <a:pt x="66" y="672"/>
              </a:lnTo>
              <a:lnTo>
                <a:pt x="108" y="714"/>
              </a:lnTo>
              <a:lnTo>
                <a:pt x="114" y="714"/>
              </a:lnTo>
              <a:lnTo>
                <a:pt x="144" y="738"/>
              </a:lnTo>
              <a:lnTo>
                <a:pt x="144" y="750"/>
              </a:lnTo>
              <a:lnTo>
                <a:pt x="150" y="744"/>
              </a:lnTo>
              <a:lnTo>
                <a:pt x="156" y="750"/>
              </a:lnTo>
              <a:lnTo>
                <a:pt x="174" y="750"/>
              </a:lnTo>
              <a:lnTo>
                <a:pt x="186" y="744"/>
              </a:lnTo>
              <a:lnTo>
                <a:pt x="192" y="738"/>
              </a:lnTo>
              <a:lnTo>
                <a:pt x="210" y="738"/>
              </a:lnTo>
              <a:lnTo>
                <a:pt x="210" y="732"/>
              </a:lnTo>
              <a:lnTo>
                <a:pt x="222" y="720"/>
              </a:lnTo>
              <a:lnTo>
                <a:pt x="228" y="732"/>
              </a:lnTo>
              <a:close/>
            </a:path>
          </a:pathLst>
        </a:custGeom>
        <a:solidFill>
          <a:schemeClr val="accent5">
            <a:lumMod val="5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377901</xdr:colOff>
      <xdr:row>6</xdr:row>
      <xdr:rowOff>129313</xdr:rowOff>
    </xdr:from>
    <xdr:to>
      <xdr:col>7</xdr:col>
      <xdr:colOff>435618</xdr:colOff>
      <xdr:row>8</xdr:row>
      <xdr:rowOff>135766</xdr:rowOff>
    </xdr:to>
    <xdr:sp macro="" textlink="">
      <xdr:nvSpPr>
        <xdr:cNvPr id="6" name="La Rioj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4464126" y="1920013"/>
          <a:ext cx="629217" cy="387453"/>
        </a:xfrm>
        <a:custGeom>
          <a:avLst/>
          <a:gdLst/>
          <a:ahLst/>
          <a:cxnLst>
            <a:cxn ang="0">
              <a:pos x="360" y="222"/>
            </a:cxn>
            <a:cxn ang="0">
              <a:pos x="366" y="204"/>
            </a:cxn>
            <a:cxn ang="0">
              <a:pos x="408" y="186"/>
            </a:cxn>
            <a:cxn ang="0">
              <a:pos x="420" y="162"/>
            </a:cxn>
            <a:cxn ang="0">
              <a:pos x="402" y="156"/>
            </a:cxn>
            <a:cxn ang="0">
              <a:pos x="384" y="144"/>
            </a:cxn>
            <a:cxn ang="0">
              <a:pos x="360" y="126"/>
            </a:cxn>
            <a:cxn ang="0">
              <a:pos x="348" y="108"/>
            </a:cxn>
            <a:cxn ang="0">
              <a:pos x="330" y="96"/>
            </a:cxn>
            <a:cxn ang="0">
              <a:pos x="306" y="78"/>
            </a:cxn>
            <a:cxn ang="0">
              <a:pos x="276" y="78"/>
            </a:cxn>
            <a:cxn ang="0">
              <a:pos x="252" y="72"/>
            </a:cxn>
            <a:cxn ang="0">
              <a:pos x="240" y="60"/>
            </a:cxn>
            <a:cxn ang="0">
              <a:pos x="216" y="66"/>
            </a:cxn>
            <a:cxn ang="0">
              <a:pos x="192" y="48"/>
            </a:cxn>
            <a:cxn ang="0">
              <a:pos x="168" y="42"/>
            </a:cxn>
            <a:cxn ang="0">
              <a:pos x="162" y="48"/>
            </a:cxn>
            <a:cxn ang="0">
              <a:pos x="150" y="60"/>
            </a:cxn>
            <a:cxn ang="0">
              <a:pos x="138" y="30"/>
            </a:cxn>
            <a:cxn ang="0">
              <a:pos x="120" y="12"/>
            </a:cxn>
            <a:cxn ang="0">
              <a:pos x="96" y="12"/>
            </a:cxn>
            <a:cxn ang="0">
              <a:pos x="102" y="36"/>
            </a:cxn>
            <a:cxn ang="0">
              <a:pos x="90" y="30"/>
            </a:cxn>
            <a:cxn ang="0">
              <a:pos x="78" y="0"/>
            </a:cxn>
            <a:cxn ang="0">
              <a:pos x="12" y="6"/>
            </a:cxn>
            <a:cxn ang="0">
              <a:pos x="12" y="30"/>
            </a:cxn>
            <a:cxn ang="0">
              <a:pos x="12" y="42"/>
            </a:cxn>
            <a:cxn ang="0">
              <a:pos x="18" y="66"/>
            </a:cxn>
            <a:cxn ang="0">
              <a:pos x="6" y="78"/>
            </a:cxn>
            <a:cxn ang="0">
              <a:pos x="12" y="108"/>
            </a:cxn>
            <a:cxn ang="0">
              <a:pos x="0" y="180"/>
            </a:cxn>
            <a:cxn ang="0">
              <a:pos x="24" y="210"/>
            </a:cxn>
            <a:cxn ang="0">
              <a:pos x="60" y="234"/>
            </a:cxn>
            <a:cxn ang="0">
              <a:pos x="90" y="234"/>
            </a:cxn>
            <a:cxn ang="0">
              <a:pos x="96" y="192"/>
            </a:cxn>
            <a:cxn ang="0">
              <a:pos x="114" y="192"/>
            </a:cxn>
            <a:cxn ang="0">
              <a:pos x="114" y="222"/>
            </a:cxn>
            <a:cxn ang="0">
              <a:pos x="114" y="240"/>
            </a:cxn>
            <a:cxn ang="0">
              <a:pos x="132" y="246"/>
            </a:cxn>
            <a:cxn ang="0">
              <a:pos x="156" y="246"/>
            </a:cxn>
            <a:cxn ang="0">
              <a:pos x="174" y="216"/>
            </a:cxn>
            <a:cxn ang="0">
              <a:pos x="192" y="192"/>
            </a:cxn>
            <a:cxn ang="0">
              <a:pos x="240" y="186"/>
            </a:cxn>
            <a:cxn ang="0">
              <a:pos x="252" y="210"/>
            </a:cxn>
            <a:cxn ang="0">
              <a:pos x="288" y="210"/>
            </a:cxn>
            <a:cxn ang="0">
              <a:pos x="288" y="222"/>
            </a:cxn>
            <a:cxn ang="0">
              <a:pos x="294" y="240"/>
            </a:cxn>
            <a:cxn ang="0">
              <a:pos x="294" y="252"/>
            </a:cxn>
            <a:cxn ang="0">
              <a:pos x="324" y="264"/>
            </a:cxn>
            <a:cxn ang="0">
              <a:pos x="366" y="246"/>
            </a:cxn>
          </a:cxnLst>
          <a:rect l="0" t="0" r="r" b="b"/>
          <a:pathLst>
            <a:path w="426" h="270">
              <a:moveTo>
                <a:pt x="366" y="240"/>
              </a:moveTo>
              <a:lnTo>
                <a:pt x="360" y="234"/>
              </a:lnTo>
              <a:lnTo>
                <a:pt x="360" y="222"/>
              </a:lnTo>
              <a:lnTo>
                <a:pt x="354" y="216"/>
              </a:lnTo>
              <a:lnTo>
                <a:pt x="360" y="204"/>
              </a:lnTo>
              <a:lnTo>
                <a:pt x="366" y="204"/>
              </a:lnTo>
              <a:lnTo>
                <a:pt x="366" y="192"/>
              </a:lnTo>
              <a:lnTo>
                <a:pt x="372" y="186"/>
              </a:lnTo>
              <a:lnTo>
                <a:pt x="408" y="186"/>
              </a:lnTo>
              <a:lnTo>
                <a:pt x="420" y="180"/>
              </a:lnTo>
              <a:lnTo>
                <a:pt x="426" y="174"/>
              </a:lnTo>
              <a:lnTo>
                <a:pt x="420" y="162"/>
              </a:lnTo>
              <a:lnTo>
                <a:pt x="408" y="162"/>
              </a:lnTo>
              <a:lnTo>
                <a:pt x="408" y="156"/>
              </a:lnTo>
              <a:lnTo>
                <a:pt x="402" y="156"/>
              </a:lnTo>
              <a:lnTo>
                <a:pt x="396" y="150"/>
              </a:lnTo>
              <a:lnTo>
                <a:pt x="384" y="150"/>
              </a:lnTo>
              <a:lnTo>
                <a:pt x="384" y="144"/>
              </a:lnTo>
              <a:lnTo>
                <a:pt x="366" y="144"/>
              </a:lnTo>
              <a:lnTo>
                <a:pt x="366" y="132"/>
              </a:lnTo>
              <a:lnTo>
                <a:pt x="360" y="126"/>
              </a:lnTo>
              <a:lnTo>
                <a:pt x="354" y="126"/>
              </a:lnTo>
              <a:lnTo>
                <a:pt x="354" y="120"/>
              </a:lnTo>
              <a:lnTo>
                <a:pt x="348" y="108"/>
              </a:lnTo>
              <a:lnTo>
                <a:pt x="342" y="102"/>
              </a:lnTo>
              <a:lnTo>
                <a:pt x="330" y="102"/>
              </a:lnTo>
              <a:lnTo>
                <a:pt x="330" y="96"/>
              </a:lnTo>
              <a:lnTo>
                <a:pt x="318" y="96"/>
              </a:lnTo>
              <a:lnTo>
                <a:pt x="306" y="96"/>
              </a:lnTo>
              <a:lnTo>
                <a:pt x="306" y="78"/>
              </a:lnTo>
              <a:lnTo>
                <a:pt x="294" y="72"/>
              </a:lnTo>
              <a:lnTo>
                <a:pt x="282" y="72"/>
              </a:lnTo>
              <a:lnTo>
                <a:pt x="276" y="78"/>
              </a:lnTo>
              <a:lnTo>
                <a:pt x="270" y="78"/>
              </a:lnTo>
              <a:lnTo>
                <a:pt x="270" y="72"/>
              </a:lnTo>
              <a:lnTo>
                <a:pt x="252" y="72"/>
              </a:lnTo>
              <a:lnTo>
                <a:pt x="252" y="66"/>
              </a:lnTo>
              <a:lnTo>
                <a:pt x="240" y="66"/>
              </a:lnTo>
              <a:lnTo>
                <a:pt x="240" y="60"/>
              </a:lnTo>
              <a:lnTo>
                <a:pt x="228" y="60"/>
              </a:lnTo>
              <a:lnTo>
                <a:pt x="228" y="66"/>
              </a:lnTo>
              <a:lnTo>
                <a:pt x="216" y="66"/>
              </a:lnTo>
              <a:lnTo>
                <a:pt x="210" y="60"/>
              </a:lnTo>
              <a:lnTo>
                <a:pt x="198" y="60"/>
              </a:lnTo>
              <a:lnTo>
                <a:pt x="192" y="48"/>
              </a:lnTo>
              <a:lnTo>
                <a:pt x="174" y="48"/>
              </a:lnTo>
              <a:lnTo>
                <a:pt x="174" y="42"/>
              </a:lnTo>
              <a:lnTo>
                <a:pt x="168" y="42"/>
              </a:lnTo>
              <a:lnTo>
                <a:pt x="168" y="48"/>
              </a:lnTo>
              <a:lnTo>
                <a:pt x="162" y="60"/>
              </a:lnTo>
              <a:lnTo>
                <a:pt x="162" y="48"/>
              </a:lnTo>
              <a:lnTo>
                <a:pt x="156" y="48"/>
              </a:lnTo>
              <a:lnTo>
                <a:pt x="156" y="60"/>
              </a:lnTo>
              <a:lnTo>
                <a:pt x="150" y="60"/>
              </a:lnTo>
              <a:lnTo>
                <a:pt x="150" y="42"/>
              </a:lnTo>
              <a:lnTo>
                <a:pt x="138" y="42"/>
              </a:lnTo>
              <a:lnTo>
                <a:pt x="138" y="30"/>
              </a:lnTo>
              <a:lnTo>
                <a:pt x="132" y="18"/>
              </a:lnTo>
              <a:lnTo>
                <a:pt x="126" y="12"/>
              </a:lnTo>
              <a:lnTo>
                <a:pt x="120" y="12"/>
              </a:lnTo>
              <a:lnTo>
                <a:pt x="114" y="6"/>
              </a:lnTo>
              <a:lnTo>
                <a:pt x="102" y="6"/>
              </a:lnTo>
              <a:lnTo>
                <a:pt x="96" y="12"/>
              </a:lnTo>
              <a:lnTo>
                <a:pt x="102" y="12"/>
              </a:lnTo>
              <a:lnTo>
                <a:pt x="102" y="18"/>
              </a:lnTo>
              <a:lnTo>
                <a:pt x="102" y="36"/>
              </a:lnTo>
              <a:lnTo>
                <a:pt x="96" y="30"/>
              </a:lnTo>
              <a:lnTo>
                <a:pt x="90" y="18"/>
              </a:lnTo>
              <a:lnTo>
                <a:pt x="90" y="30"/>
              </a:lnTo>
              <a:lnTo>
                <a:pt x="84" y="30"/>
              </a:lnTo>
              <a:lnTo>
                <a:pt x="78" y="18"/>
              </a:lnTo>
              <a:lnTo>
                <a:pt x="78" y="0"/>
              </a:lnTo>
              <a:lnTo>
                <a:pt x="72" y="0"/>
              </a:lnTo>
              <a:lnTo>
                <a:pt x="18" y="0"/>
              </a:lnTo>
              <a:lnTo>
                <a:pt x="12" y="6"/>
              </a:lnTo>
              <a:lnTo>
                <a:pt x="6" y="6"/>
              </a:lnTo>
              <a:lnTo>
                <a:pt x="6" y="18"/>
              </a:lnTo>
              <a:lnTo>
                <a:pt x="12" y="30"/>
              </a:lnTo>
              <a:lnTo>
                <a:pt x="0" y="30"/>
              </a:lnTo>
              <a:lnTo>
                <a:pt x="0" y="42"/>
              </a:lnTo>
              <a:lnTo>
                <a:pt x="12" y="42"/>
              </a:lnTo>
              <a:lnTo>
                <a:pt x="6" y="60"/>
              </a:lnTo>
              <a:lnTo>
                <a:pt x="12" y="60"/>
              </a:lnTo>
              <a:lnTo>
                <a:pt x="18" y="66"/>
              </a:lnTo>
              <a:lnTo>
                <a:pt x="18" y="102"/>
              </a:lnTo>
              <a:lnTo>
                <a:pt x="12" y="78"/>
              </a:lnTo>
              <a:lnTo>
                <a:pt x="6" y="78"/>
              </a:lnTo>
              <a:lnTo>
                <a:pt x="6" y="96"/>
              </a:lnTo>
              <a:lnTo>
                <a:pt x="12" y="102"/>
              </a:lnTo>
              <a:lnTo>
                <a:pt x="12" y="108"/>
              </a:lnTo>
              <a:lnTo>
                <a:pt x="6" y="108"/>
              </a:lnTo>
              <a:lnTo>
                <a:pt x="6" y="174"/>
              </a:lnTo>
              <a:lnTo>
                <a:pt x="0" y="180"/>
              </a:lnTo>
              <a:lnTo>
                <a:pt x="6" y="180"/>
              </a:lnTo>
              <a:lnTo>
                <a:pt x="24" y="204"/>
              </a:lnTo>
              <a:lnTo>
                <a:pt x="24" y="210"/>
              </a:lnTo>
              <a:lnTo>
                <a:pt x="48" y="210"/>
              </a:lnTo>
              <a:lnTo>
                <a:pt x="60" y="222"/>
              </a:lnTo>
              <a:lnTo>
                <a:pt x="60" y="234"/>
              </a:lnTo>
              <a:lnTo>
                <a:pt x="60" y="240"/>
              </a:lnTo>
              <a:lnTo>
                <a:pt x="78" y="240"/>
              </a:lnTo>
              <a:lnTo>
                <a:pt x="90" y="234"/>
              </a:lnTo>
              <a:lnTo>
                <a:pt x="96" y="222"/>
              </a:lnTo>
              <a:lnTo>
                <a:pt x="96" y="204"/>
              </a:lnTo>
              <a:lnTo>
                <a:pt x="96" y="192"/>
              </a:lnTo>
              <a:lnTo>
                <a:pt x="102" y="204"/>
              </a:lnTo>
              <a:lnTo>
                <a:pt x="114" y="204"/>
              </a:lnTo>
              <a:lnTo>
                <a:pt x="114" y="192"/>
              </a:lnTo>
              <a:lnTo>
                <a:pt x="120" y="204"/>
              </a:lnTo>
              <a:lnTo>
                <a:pt x="120" y="216"/>
              </a:lnTo>
              <a:lnTo>
                <a:pt x="114" y="222"/>
              </a:lnTo>
              <a:lnTo>
                <a:pt x="114" y="234"/>
              </a:lnTo>
              <a:lnTo>
                <a:pt x="102" y="234"/>
              </a:lnTo>
              <a:lnTo>
                <a:pt x="114" y="240"/>
              </a:lnTo>
              <a:lnTo>
                <a:pt x="126" y="240"/>
              </a:lnTo>
              <a:lnTo>
                <a:pt x="126" y="246"/>
              </a:lnTo>
              <a:lnTo>
                <a:pt x="132" y="246"/>
              </a:lnTo>
              <a:lnTo>
                <a:pt x="138" y="240"/>
              </a:lnTo>
              <a:lnTo>
                <a:pt x="150" y="246"/>
              </a:lnTo>
              <a:lnTo>
                <a:pt x="156" y="246"/>
              </a:lnTo>
              <a:lnTo>
                <a:pt x="162" y="240"/>
              </a:lnTo>
              <a:lnTo>
                <a:pt x="162" y="234"/>
              </a:lnTo>
              <a:lnTo>
                <a:pt x="174" y="216"/>
              </a:lnTo>
              <a:lnTo>
                <a:pt x="174" y="204"/>
              </a:lnTo>
              <a:lnTo>
                <a:pt x="180" y="204"/>
              </a:lnTo>
              <a:lnTo>
                <a:pt x="192" y="192"/>
              </a:lnTo>
              <a:lnTo>
                <a:pt x="204" y="192"/>
              </a:lnTo>
              <a:lnTo>
                <a:pt x="204" y="186"/>
              </a:lnTo>
              <a:lnTo>
                <a:pt x="240" y="186"/>
              </a:lnTo>
              <a:lnTo>
                <a:pt x="246" y="192"/>
              </a:lnTo>
              <a:lnTo>
                <a:pt x="246" y="210"/>
              </a:lnTo>
              <a:lnTo>
                <a:pt x="252" y="210"/>
              </a:lnTo>
              <a:lnTo>
                <a:pt x="270" y="204"/>
              </a:lnTo>
              <a:lnTo>
                <a:pt x="288" y="204"/>
              </a:lnTo>
              <a:lnTo>
                <a:pt x="288" y="210"/>
              </a:lnTo>
              <a:lnTo>
                <a:pt x="282" y="216"/>
              </a:lnTo>
              <a:lnTo>
                <a:pt x="276" y="216"/>
              </a:lnTo>
              <a:lnTo>
                <a:pt x="288" y="222"/>
              </a:lnTo>
              <a:lnTo>
                <a:pt x="288" y="234"/>
              </a:lnTo>
              <a:lnTo>
                <a:pt x="294" y="234"/>
              </a:lnTo>
              <a:lnTo>
                <a:pt x="294" y="240"/>
              </a:lnTo>
              <a:lnTo>
                <a:pt x="288" y="240"/>
              </a:lnTo>
              <a:lnTo>
                <a:pt x="288" y="246"/>
              </a:lnTo>
              <a:lnTo>
                <a:pt x="294" y="252"/>
              </a:lnTo>
              <a:lnTo>
                <a:pt x="306" y="252"/>
              </a:lnTo>
              <a:lnTo>
                <a:pt x="312" y="264"/>
              </a:lnTo>
              <a:lnTo>
                <a:pt x="324" y="264"/>
              </a:lnTo>
              <a:lnTo>
                <a:pt x="330" y="270"/>
              </a:lnTo>
              <a:lnTo>
                <a:pt x="348" y="270"/>
              </a:lnTo>
              <a:lnTo>
                <a:pt x="366" y="246"/>
              </a:lnTo>
              <a:lnTo>
                <a:pt x="366" y="240"/>
              </a:lnTo>
              <a:close/>
            </a:path>
          </a:pathLst>
        </a:custGeom>
        <a:solidFill>
          <a:schemeClr val="accent5">
            <a:lumMod val="75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7</xdr:col>
      <xdr:colOff>34761</xdr:colOff>
      <xdr:row>4</xdr:row>
      <xdr:rowOff>529263</xdr:rowOff>
    </xdr:from>
    <xdr:to>
      <xdr:col>8</xdr:col>
      <xdr:colOff>293939</xdr:colOff>
      <xdr:row>8</xdr:row>
      <xdr:rowOff>135766</xdr:rowOff>
    </xdr:to>
    <xdr:sp macro="" textlink="">
      <xdr:nvSpPr>
        <xdr:cNvPr id="7" name="Navarra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4692486" y="1529388"/>
          <a:ext cx="802103" cy="778078"/>
        </a:xfrm>
        <a:custGeom>
          <a:avLst/>
          <a:gdLst/>
          <a:ahLst/>
          <a:cxnLst>
            <a:cxn ang="0">
              <a:pos x="492" y="174"/>
            </a:cxn>
            <a:cxn ang="0">
              <a:pos x="480" y="210"/>
            </a:cxn>
            <a:cxn ang="0">
              <a:pos x="444" y="228"/>
            </a:cxn>
            <a:cxn ang="0">
              <a:pos x="414" y="252"/>
            </a:cxn>
            <a:cxn ang="0">
              <a:pos x="372" y="282"/>
            </a:cxn>
            <a:cxn ang="0">
              <a:pos x="354" y="300"/>
            </a:cxn>
            <a:cxn ang="0">
              <a:pos x="354" y="318"/>
            </a:cxn>
            <a:cxn ang="0">
              <a:pos x="342" y="336"/>
            </a:cxn>
            <a:cxn ang="0">
              <a:pos x="336" y="366"/>
            </a:cxn>
            <a:cxn ang="0">
              <a:pos x="336" y="378"/>
            </a:cxn>
            <a:cxn ang="0">
              <a:pos x="324" y="402"/>
            </a:cxn>
            <a:cxn ang="0">
              <a:pos x="330" y="456"/>
            </a:cxn>
            <a:cxn ang="0">
              <a:pos x="348" y="480"/>
            </a:cxn>
            <a:cxn ang="0">
              <a:pos x="342" y="510"/>
            </a:cxn>
            <a:cxn ang="0">
              <a:pos x="312" y="522"/>
            </a:cxn>
            <a:cxn ang="0">
              <a:pos x="276" y="540"/>
            </a:cxn>
            <a:cxn ang="0">
              <a:pos x="228" y="522"/>
            </a:cxn>
            <a:cxn ang="0">
              <a:pos x="192" y="510"/>
            </a:cxn>
            <a:cxn ang="0">
              <a:pos x="180" y="486"/>
            </a:cxn>
            <a:cxn ang="0">
              <a:pos x="192" y="462"/>
            </a:cxn>
            <a:cxn ang="0">
              <a:pos x="246" y="450"/>
            </a:cxn>
            <a:cxn ang="0">
              <a:pos x="234" y="432"/>
            </a:cxn>
            <a:cxn ang="0">
              <a:pos x="222" y="420"/>
            </a:cxn>
            <a:cxn ang="0">
              <a:pos x="192" y="414"/>
            </a:cxn>
            <a:cxn ang="0">
              <a:pos x="180" y="396"/>
            </a:cxn>
            <a:cxn ang="0">
              <a:pos x="168" y="372"/>
            </a:cxn>
            <a:cxn ang="0">
              <a:pos x="144" y="366"/>
            </a:cxn>
            <a:cxn ang="0">
              <a:pos x="120" y="342"/>
            </a:cxn>
            <a:cxn ang="0">
              <a:pos x="96" y="348"/>
            </a:cxn>
            <a:cxn ang="0">
              <a:pos x="78" y="336"/>
            </a:cxn>
            <a:cxn ang="0">
              <a:pos x="54" y="330"/>
            </a:cxn>
            <a:cxn ang="0">
              <a:pos x="36" y="330"/>
            </a:cxn>
            <a:cxn ang="0">
              <a:pos x="24" y="318"/>
            </a:cxn>
            <a:cxn ang="0">
              <a:pos x="36" y="300"/>
            </a:cxn>
            <a:cxn ang="0">
              <a:pos x="24" y="288"/>
            </a:cxn>
            <a:cxn ang="0">
              <a:pos x="0" y="276"/>
            </a:cxn>
            <a:cxn ang="0">
              <a:pos x="24" y="258"/>
            </a:cxn>
            <a:cxn ang="0">
              <a:pos x="54" y="270"/>
            </a:cxn>
            <a:cxn ang="0">
              <a:pos x="60" y="252"/>
            </a:cxn>
            <a:cxn ang="0">
              <a:pos x="54" y="228"/>
            </a:cxn>
            <a:cxn ang="0">
              <a:pos x="66" y="198"/>
            </a:cxn>
            <a:cxn ang="0">
              <a:pos x="78" y="186"/>
            </a:cxn>
            <a:cxn ang="0">
              <a:pos x="78" y="156"/>
            </a:cxn>
            <a:cxn ang="0">
              <a:pos x="108" y="138"/>
            </a:cxn>
            <a:cxn ang="0">
              <a:pos x="138" y="126"/>
            </a:cxn>
            <a:cxn ang="0">
              <a:pos x="174" y="66"/>
            </a:cxn>
            <a:cxn ang="0">
              <a:pos x="174" y="42"/>
            </a:cxn>
            <a:cxn ang="0">
              <a:pos x="192" y="30"/>
            </a:cxn>
            <a:cxn ang="0">
              <a:pos x="210" y="12"/>
            </a:cxn>
            <a:cxn ang="0">
              <a:pos x="252" y="36"/>
            </a:cxn>
            <a:cxn ang="0">
              <a:pos x="294" y="42"/>
            </a:cxn>
            <a:cxn ang="0">
              <a:pos x="336" y="90"/>
            </a:cxn>
            <a:cxn ang="0">
              <a:pos x="354" y="126"/>
            </a:cxn>
            <a:cxn ang="0">
              <a:pos x="390" y="84"/>
            </a:cxn>
            <a:cxn ang="0">
              <a:pos x="426" y="126"/>
            </a:cxn>
            <a:cxn ang="0">
              <a:pos x="528" y="138"/>
            </a:cxn>
          </a:cxnLst>
          <a:rect l="0" t="0" r="r" b="b"/>
          <a:pathLst>
            <a:path w="534" h="540">
              <a:moveTo>
                <a:pt x="534" y="168"/>
              </a:moveTo>
              <a:lnTo>
                <a:pt x="504" y="168"/>
              </a:lnTo>
              <a:lnTo>
                <a:pt x="492" y="174"/>
              </a:lnTo>
              <a:lnTo>
                <a:pt x="486" y="192"/>
              </a:lnTo>
              <a:lnTo>
                <a:pt x="486" y="210"/>
              </a:lnTo>
              <a:lnTo>
                <a:pt x="480" y="210"/>
              </a:lnTo>
              <a:lnTo>
                <a:pt x="468" y="210"/>
              </a:lnTo>
              <a:lnTo>
                <a:pt x="462" y="216"/>
              </a:lnTo>
              <a:lnTo>
                <a:pt x="444" y="228"/>
              </a:lnTo>
              <a:lnTo>
                <a:pt x="420" y="228"/>
              </a:lnTo>
              <a:lnTo>
                <a:pt x="420" y="252"/>
              </a:lnTo>
              <a:lnTo>
                <a:pt x="414" y="252"/>
              </a:lnTo>
              <a:lnTo>
                <a:pt x="390" y="252"/>
              </a:lnTo>
              <a:lnTo>
                <a:pt x="384" y="270"/>
              </a:lnTo>
              <a:lnTo>
                <a:pt x="372" y="282"/>
              </a:lnTo>
              <a:lnTo>
                <a:pt x="372" y="288"/>
              </a:lnTo>
              <a:lnTo>
                <a:pt x="366" y="288"/>
              </a:lnTo>
              <a:lnTo>
                <a:pt x="354" y="300"/>
              </a:lnTo>
              <a:lnTo>
                <a:pt x="354" y="306"/>
              </a:lnTo>
              <a:lnTo>
                <a:pt x="366" y="312"/>
              </a:lnTo>
              <a:lnTo>
                <a:pt x="354" y="318"/>
              </a:lnTo>
              <a:lnTo>
                <a:pt x="354" y="330"/>
              </a:lnTo>
              <a:lnTo>
                <a:pt x="348" y="336"/>
              </a:lnTo>
              <a:lnTo>
                <a:pt x="342" y="336"/>
              </a:lnTo>
              <a:lnTo>
                <a:pt x="342" y="348"/>
              </a:lnTo>
              <a:lnTo>
                <a:pt x="336" y="360"/>
              </a:lnTo>
              <a:lnTo>
                <a:pt x="336" y="366"/>
              </a:lnTo>
              <a:lnTo>
                <a:pt x="342" y="366"/>
              </a:lnTo>
              <a:lnTo>
                <a:pt x="342" y="378"/>
              </a:lnTo>
              <a:lnTo>
                <a:pt x="336" y="378"/>
              </a:lnTo>
              <a:lnTo>
                <a:pt x="330" y="390"/>
              </a:lnTo>
              <a:lnTo>
                <a:pt x="330" y="396"/>
              </a:lnTo>
              <a:lnTo>
                <a:pt x="324" y="402"/>
              </a:lnTo>
              <a:lnTo>
                <a:pt x="324" y="426"/>
              </a:lnTo>
              <a:lnTo>
                <a:pt x="330" y="432"/>
              </a:lnTo>
              <a:lnTo>
                <a:pt x="330" y="456"/>
              </a:lnTo>
              <a:lnTo>
                <a:pt x="336" y="462"/>
              </a:lnTo>
              <a:lnTo>
                <a:pt x="342" y="480"/>
              </a:lnTo>
              <a:lnTo>
                <a:pt x="348" y="480"/>
              </a:lnTo>
              <a:lnTo>
                <a:pt x="348" y="492"/>
              </a:lnTo>
              <a:lnTo>
                <a:pt x="342" y="504"/>
              </a:lnTo>
              <a:lnTo>
                <a:pt x="342" y="510"/>
              </a:lnTo>
              <a:lnTo>
                <a:pt x="336" y="516"/>
              </a:lnTo>
              <a:lnTo>
                <a:pt x="330" y="522"/>
              </a:lnTo>
              <a:lnTo>
                <a:pt x="312" y="522"/>
              </a:lnTo>
              <a:lnTo>
                <a:pt x="306" y="534"/>
              </a:lnTo>
              <a:lnTo>
                <a:pt x="300" y="540"/>
              </a:lnTo>
              <a:lnTo>
                <a:pt x="276" y="540"/>
              </a:lnTo>
              <a:lnTo>
                <a:pt x="270" y="534"/>
              </a:lnTo>
              <a:lnTo>
                <a:pt x="264" y="522"/>
              </a:lnTo>
              <a:lnTo>
                <a:pt x="228" y="522"/>
              </a:lnTo>
              <a:lnTo>
                <a:pt x="222" y="516"/>
              </a:lnTo>
              <a:lnTo>
                <a:pt x="222" y="510"/>
              </a:lnTo>
              <a:lnTo>
                <a:pt x="192" y="510"/>
              </a:lnTo>
              <a:lnTo>
                <a:pt x="186" y="504"/>
              </a:lnTo>
              <a:lnTo>
                <a:pt x="186" y="492"/>
              </a:lnTo>
              <a:lnTo>
                <a:pt x="180" y="486"/>
              </a:lnTo>
              <a:lnTo>
                <a:pt x="186" y="474"/>
              </a:lnTo>
              <a:lnTo>
                <a:pt x="192" y="474"/>
              </a:lnTo>
              <a:lnTo>
                <a:pt x="192" y="462"/>
              </a:lnTo>
              <a:lnTo>
                <a:pt x="198" y="456"/>
              </a:lnTo>
              <a:lnTo>
                <a:pt x="234" y="456"/>
              </a:lnTo>
              <a:lnTo>
                <a:pt x="246" y="450"/>
              </a:lnTo>
              <a:lnTo>
                <a:pt x="252" y="444"/>
              </a:lnTo>
              <a:lnTo>
                <a:pt x="246" y="432"/>
              </a:lnTo>
              <a:lnTo>
                <a:pt x="234" y="432"/>
              </a:lnTo>
              <a:lnTo>
                <a:pt x="234" y="426"/>
              </a:lnTo>
              <a:lnTo>
                <a:pt x="228" y="426"/>
              </a:lnTo>
              <a:lnTo>
                <a:pt x="222" y="420"/>
              </a:lnTo>
              <a:lnTo>
                <a:pt x="210" y="420"/>
              </a:lnTo>
              <a:lnTo>
                <a:pt x="210" y="414"/>
              </a:lnTo>
              <a:lnTo>
                <a:pt x="192" y="414"/>
              </a:lnTo>
              <a:lnTo>
                <a:pt x="192" y="402"/>
              </a:lnTo>
              <a:lnTo>
                <a:pt x="186" y="396"/>
              </a:lnTo>
              <a:lnTo>
                <a:pt x="180" y="396"/>
              </a:lnTo>
              <a:lnTo>
                <a:pt x="180" y="390"/>
              </a:lnTo>
              <a:lnTo>
                <a:pt x="174" y="378"/>
              </a:lnTo>
              <a:lnTo>
                <a:pt x="168" y="372"/>
              </a:lnTo>
              <a:lnTo>
                <a:pt x="156" y="372"/>
              </a:lnTo>
              <a:lnTo>
                <a:pt x="156" y="366"/>
              </a:lnTo>
              <a:lnTo>
                <a:pt x="144" y="366"/>
              </a:lnTo>
              <a:lnTo>
                <a:pt x="132" y="366"/>
              </a:lnTo>
              <a:lnTo>
                <a:pt x="132" y="348"/>
              </a:lnTo>
              <a:lnTo>
                <a:pt x="120" y="342"/>
              </a:lnTo>
              <a:lnTo>
                <a:pt x="108" y="342"/>
              </a:lnTo>
              <a:lnTo>
                <a:pt x="102" y="348"/>
              </a:lnTo>
              <a:lnTo>
                <a:pt x="96" y="348"/>
              </a:lnTo>
              <a:lnTo>
                <a:pt x="96" y="342"/>
              </a:lnTo>
              <a:lnTo>
                <a:pt x="78" y="342"/>
              </a:lnTo>
              <a:lnTo>
                <a:pt x="78" y="336"/>
              </a:lnTo>
              <a:lnTo>
                <a:pt x="66" y="336"/>
              </a:lnTo>
              <a:lnTo>
                <a:pt x="66" y="330"/>
              </a:lnTo>
              <a:lnTo>
                <a:pt x="54" y="330"/>
              </a:lnTo>
              <a:lnTo>
                <a:pt x="54" y="336"/>
              </a:lnTo>
              <a:lnTo>
                <a:pt x="42" y="336"/>
              </a:lnTo>
              <a:lnTo>
                <a:pt x="36" y="330"/>
              </a:lnTo>
              <a:lnTo>
                <a:pt x="24" y="330"/>
              </a:lnTo>
              <a:lnTo>
                <a:pt x="18" y="318"/>
              </a:lnTo>
              <a:lnTo>
                <a:pt x="24" y="318"/>
              </a:lnTo>
              <a:lnTo>
                <a:pt x="30" y="312"/>
              </a:lnTo>
              <a:lnTo>
                <a:pt x="30" y="306"/>
              </a:lnTo>
              <a:lnTo>
                <a:pt x="36" y="300"/>
              </a:lnTo>
              <a:lnTo>
                <a:pt x="36" y="288"/>
              </a:lnTo>
              <a:lnTo>
                <a:pt x="30" y="282"/>
              </a:lnTo>
              <a:lnTo>
                <a:pt x="24" y="288"/>
              </a:lnTo>
              <a:lnTo>
                <a:pt x="18" y="288"/>
              </a:lnTo>
              <a:lnTo>
                <a:pt x="6" y="282"/>
              </a:lnTo>
              <a:lnTo>
                <a:pt x="0" y="276"/>
              </a:lnTo>
              <a:lnTo>
                <a:pt x="6" y="276"/>
              </a:lnTo>
              <a:lnTo>
                <a:pt x="18" y="270"/>
              </a:lnTo>
              <a:lnTo>
                <a:pt x="24" y="258"/>
              </a:lnTo>
              <a:lnTo>
                <a:pt x="36" y="258"/>
              </a:lnTo>
              <a:lnTo>
                <a:pt x="36" y="270"/>
              </a:lnTo>
              <a:lnTo>
                <a:pt x="54" y="270"/>
              </a:lnTo>
              <a:lnTo>
                <a:pt x="54" y="258"/>
              </a:lnTo>
              <a:lnTo>
                <a:pt x="66" y="258"/>
              </a:lnTo>
              <a:lnTo>
                <a:pt x="60" y="252"/>
              </a:lnTo>
              <a:lnTo>
                <a:pt x="60" y="246"/>
              </a:lnTo>
              <a:lnTo>
                <a:pt x="54" y="246"/>
              </a:lnTo>
              <a:lnTo>
                <a:pt x="54" y="228"/>
              </a:lnTo>
              <a:lnTo>
                <a:pt x="60" y="228"/>
              </a:lnTo>
              <a:lnTo>
                <a:pt x="66" y="222"/>
              </a:lnTo>
              <a:lnTo>
                <a:pt x="66" y="198"/>
              </a:lnTo>
              <a:lnTo>
                <a:pt x="72" y="192"/>
              </a:lnTo>
              <a:lnTo>
                <a:pt x="78" y="192"/>
              </a:lnTo>
              <a:lnTo>
                <a:pt x="78" y="186"/>
              </a:lnTo>
              <a:lnTo>
                <a:pt x="72" y="168"/>
              </a:lnTo>
              <a:lnTo>
                <a:pt x="72" y="162"/>
              </a:lnTo>
              <a:lnTo>
                <a:pt x="78" y="156"/>
              </a:lnTo>
              <a:lnTo>
                <a:pt x="102" y="150"/>
              </a:lnTo>
              <a:lnTo>
                <a:pt x="108" y="150"/>
              </a:lnTo>
              <a:lnTo>
                <a:pt x="108" y="138"/>
              </a:lnTo>
              <a:lnTo>
                <a:pt x="114" y="138"/>
              </a:lnTo>
              <a:lnTo>
                <a:pt x="132" y="126"/>
              </a:lnTo>
              <a:lnTo>
                <a:pt x="138" y="126"/>
              </a:lnTo>
              <a:lnTo>
                <a:pt x="138" y="120"/>
              </a:lnTo>
              <a:lnTo>
                <a:pt x="138" y="102"/>
              </a:lnTo>
              <a:lnTo>
                <a:pt x="174" y="66"/>
              </a:lnTo>
              <a:lnTo>
                <a:pt x="168" y="60"/>
              </a:lnTo>
              <a:lnTo>
                <a:pt x="168" y="48"/>
              </a:lnTo>
              <a:lnTo>
                <a:pt x="174" y="42"/>
              </a:lnTo>
              <a:lnTo>
                <a:pt x="180" y="42"/>
              </a:lnTo>
              <a:lnTo>
                <a:pt x="186" y="36"/>
              </a:lnTo>
              <a:lnTo>
                <a:pt x="192" y="30"/>
              </a:lnTo>
              <a:lnTo>
                <a:pt x="198" y="30"/>
              </a:lnTo>
              <a:lnTo>
                <a:pt x="198" y="18"/>
              </a:lnTo>
              <a:lnTo>
                <a:pt x="210" y="12"/>
              </a:lnTo>
              <a:lnTo>
                <a:pt x="234" y="0"/>
              </a:lnTo>
              <a:lnTo>
                <a:pt x="246" y="18"/>
              </a:lnTo>
              <a:lnTo>
                <a:pt x="252" y="36"/>
              </a:lnTo>
              <a:lnTo>
                <a:pt x="270" y="18"/>
              </a:lnTo>
              <a:lnTo>
                <a:pt x="276" y="42"/>
              </a:lnTo>
              <a:lnTo>
                <a:pt x="294" y="42"/>
              </a:lnTo>
              <a:lnTo>
                <a:pt x="312" y="30"/>
              </a:lnTo>
              <a:lnTo>
                <a:pt x="342" y="42"/>
              </a:lnTo>
              <a:lnTo>
                <a:pt x="336" y="90"/>
              </a:lnTo>
              <a:lnTo>
                <a:pt x="312" y="102"/>
              </a:lnTo>
              <a:lnTo>
                <a:pt x="330" y="126"/>
              </a:lnTo>
              <a:lnTo>
                <a:pt x="354" y="126"/>
              </a:lnTo>
              <a:lnTo>
                <a:pt x="354" y="96"/>
              </a:lnTo>
              <a:lnTo>
                <a:pt x="366" y="78"/>
              </a:lnTo>
              <a:lnTo>
                <a:pt x="390" y="84"/>
              </a:lnTo>
              <a:lnTo>
                <a:pt x="372" y="108"/>
              </a:lnTo>
              <a:lnTo>
                <a:pt x="390" y="120"/>
              </a:lnTo>
              <a:lnTo>
                <a:pt x="426" y="126"/>
              </a:lnTo>
              <a:lnTo>
                <a:pt x="456" y="150"/>
              </a:lnTo>
              <a:lnTo>
                <a:pt x="498" y="156"/>
              </a:lnTo>
              <a:lnTo>
                <a:pt x="528" y="138"/>
              </a:lnTo>
              <a:lnTo>
                <a:pt x="534" y="168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2</xdr:col>
      <xdr:colOff>42131</xdr:colOff>
      <xdr:row>4</xdr:row>
      <xdr:rowOff>244224</xdr:rowOff>
    </xdr:from>
    <xdr:to>
      <xdr:col>3</xdr:col>
      <xdr:colOff>521191</xdr:colOff>
      <xdr:row>8</xdr:row>
      <xdr:rowOff>186520</xdr:rowOff>
    </xdr:to>
    <xdr:sp macro="" textlink="">
      <xdr:nvSpPr>
        <xdr:cNvPr id="8" name="Galici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/>
        </xdr:cNvSpPr>
      </xdr:nvSpPr>
      <xdr:spPr bwMode="auto">
        <a:xfrm>
          <a:off x="1804256" y="1244349"/>
          <a:ext cx="1060085" cy="1113871"/>
        </a:xfrm>
        <a:custGeom>
          <a:avLst/>
          <a:gdLst/>
          <a:ahLst/>
          <a:cxnLst>
            <a:cxn ang="0">
              <a:pos x="300" y="702"/>
            </a:cxn>
            <a:cxn ang="0">
              <a:pos x="390" y="762"/>
            </a:cxn>
            <a:cxn ang="0">
              <a:pos x="546" y="756"/>
            </a:cxn>
            <a:cxn ang="0">
              <a:pos x="636" y="672"/>
            </a:cxn>
            <a:cxn ang="0">
              <a:pos x="702" y="594"/>
            </a:cxn>
            <a:cxn ang="0">
              <a:pos x="690" y="534"/>
            </a:cxn>
            <a:cxn ang="0">
              <a:pos x="624" y="492"/>
            </a:cxn>
            <a:cxn ang="0">
              <a:pos x="642" y="414"/>
            </a:cxn>
            <a:cxn ang="0">
              <a:pos x="684" y="354"/>
            </a:cxn>
            <a:cxn ang="0">
              <a:pos x="654" y="312"/>
            </a:cxn>
            <a:cxn ang="0">
              <a:pos x="648" y="252"/>
            </a:cxn>
            <a:cxn ang="0">
              <a:pos x="612" y="180"/>
            </a:cxn>
            <a:cxn ang="0">
              <a:pos x="654" y="108"/>
            </a:cxn>
            <a:cxn ang="0">
              <a:pos x="588" y="102"/>
            </a:cxn>
            <a:cxn ang="0">
              <a:pos x="564" y="60"/>
            </a:cxn>
            <a:cxn ang="0">
              <a:pos x="498" y="36"/>
            </a:cxn>
            <a:cxn ang="0">
              <a:pos x="462" y="42"/>
            </a:cxn>
            <a:cxn ang="0">
              <a:pos x="438" y="24"/>
            </a:cxn>
            <a:cxn ang="0">
              <a:pos x="414" y="48"/>
            </a:cxn>
            <a:cxn ang="0">
              <a:pos x="426" y="12"/>
            </a:cxn>
            <a:cxn ang="0">
              <a:pos x="366" y="36"/>
            </a:cxn>
            <a:cxn ang="0">
              <a:pos x="330" y="60"/>
            </a:cxn>
            <a:cxn ang="0">
              <a:pos x="300" y="96"/>
            </a:cxn>
            <a:cxn ang="0">
              <a:pos x="300" y="120"/>
            </a:cxn>
            <a:cxn ang="0">
              <a:pos x="342" y="102"/>
            </a:cxn>
            <a:cxn ang="0">
              <a:pos x="300" y="132"/>
            </a:cxn>
            <a:cxn ang="0">
              <a:pos x="306" y="156"/>
            </a:cxn>
            <a:cxn ang="0">
              <a:pos x="270" y="150"/>
            </a:cxn>
            <a:cxn ang="0">
              <a:pos x="204" y="174"/>
            </a:cxn>
            <a:cxn ang="0">
              <a:pos x="120" y="174"/>
            </a:cxn>
            <a:cxn ang="0">
              <a:pos x="114" y="204"/>
            </a:cxn>
            <a:cxn ang="0">
              <a:pos x="54" y="210"/>
            </a:cxn>
            <a:cxn ang="0">
              <a:pos x="48" y="234"/>
            </a:cxn>
            <a:cxn ang="0">
              <a:pos x="18" y="252"/>
            </a:cxn>
            <a:cxn ang="0">
              <a:pos x="12" y="288"/>
            </a:cxn>
            <a:cxn ang="0">
              <a:pos x="6" y="324"/>
            </a:cxn>
            <a:cxn ang="0">
              <a:pos x="36" y="312"/>
            </a:cxn>
            <a:cxn ang="0">
              <a:pos x="42" y="348"/>
            </a:cxn>
            <a:cxn ang="0">
              <a:pos x="66" y="378"/>
            </a:cxn>
            <a:cxn ang="0">
              <a:pos x="102" y="372"/>
            </a:cxn>
            <a:cxn ang="0">
              <a:pos x="96" y="378"/>
            </a:cxn>
            <a:cxn ang="0">
              <a:pos x="66" y="414"/>
            </a:cxn>
            <a:cxn ang="0">
              <a:pos x="66" y="474"/>
            </a:cxn>
            <a:cxn ang="0">
              <a:pos x="102" y="444"/>
            </a:cxn>
            <a:cxn ang="0">
              <a:pos x="120" y="438"/>
            </a:cxn>
            <a:cxn ang="0">
              <a:pos x="150" y="420"/>
            </a:cxn>
            <a:cxn ang="0">
              <a:pos x="144" y="450"/>
            </a:cxn>
            <a:cxn ang="0">
              <a:pos x="138" y="480"/>
            </a:cxn>
            <a:cxn ang="0">
              <a:pos x="120" y="498"/>
            </a:cxn>
            <a:cxn ang="0">
              <a:pos x="90" y="492"/>
            </a:cxn>
            <a:cxn ang="0">
              <a:pos x="126" y="522"/>
            </a:cxn>
            <a:cxn ang="0">
              <a:pos x="168" y="522"/>
            </a:cxn>
            <a:cxn ang="0">
              <a:pos x="120" y="570"/>
            </a:cxn>
            <a:cxn ang="0">
              <a:pos x="150" y="570"/>
            </a:cxn>
            <a:cxn ang="0">
              <a:pos x="180" y="558"/>
            </a:cxn>
            <a:cxn ang="0">
              <a:pos x="138" y="594"/>
            </a:cxn>
            <a:cxn ang="0">
              <a:pos x="114" y="636"/>
            </a:cxn>
            <a:cxn ang="0">
              <a:pos x="120" y="708"/>
            </a:cxn>
          </a:cxnLst>
          <a:rect l="0" t="0" r="r" b="b"/>
          <a:pathLst>
            <a:path w="702" h="774">
              <a:moveTo>
                <a:pt x="156" y="684"/>
              </a:moveTo>
              <a:lnTo>
                <a:pt x="216" y="654"/>
              </a:lnTo>
              <a:lnTo>
                <a:pt x="276" y="642"/>
              </a:lnTo>
              <a:lnTo>
                <a:pt x="300" y="648"/>
              </a:lnTo>
              <a:lnTo>
                <a:pt x="288" y="672"/>
              </a:lnTo>
              <a:lnTo>
                <a:pt x="312" y="654"/>
              </a:lnTo>
              <a:lnTo>
                <a:pt x="336" y="684"/>
              </a:lnTo>
              <a:lnTo>
                <a:pt x="300" y="702"/>
              </a:lnTo>
              <a:lnTo>
                <a:pt x="294" y="726"/>
              </a:lnTo>
              <a:lnTo>
                <a:pt x="306" y="762"/>
              </a:lnTo>
              <a:lnTo>
                <a:pt x="342" y="762"/>
              </a:lnTo>
              <a:lnTo>
                <a:pt x="354" y="756"/>
              </a:lnTo>
              <a:lnTo>
                <a:pt x="372" y="744"/>
              </a:lnTo>
              <a:lnTo>
                <a:pt x="378" y="726"/>
              </a:lnTo>
              <a:lnTo>
                <a:pt x="390" y="714"/>
              </a:lnTo>
              <a:lnTo>
                <a:pt x="390" y="762"/>
              </a:lnTo>
              <a:lnTo>
                <a:pt x="432" y="732"/>
              </a:lnTo>
              <a:lnTo>
                <a:pt x="480" y="744"/>
              </a:lnTo>
              <a:lnTo>
                <a:pt x="480" y="768"/>
              </a:lnTo>
              <a:lnTo>
                <a:pt x="498" y="768"/>
              </a:lnTo>
              <a:lnTo>
                <a:pt x="504" y="744"/>
              </a:lnTo>
              <a:lnTo>
                <a:pt x="510" y="744"/>
              </a:lnTo>
              <a:lnTo>
                <a:pt x="528" y="774"/>
              </a:lnTo>
              <a:lnTo>
                <a:pt x="546" y="756"/>
              </a:lnTo>
              <a:lnTo>
                <a:pt x="558" y="762"/>
              </a:lnTo>
              <a:lnTo>
                <a:pt x="600" y="738"/>
              </a:lnTo>
              <a:lnTo>
                <a:pt x="600" y="708"/>
              </a:lnTo>
              <a:lnTo>
                <a:pt x="618" y="708"/>
              </a:lnTo>
              <a:lnTo>
                <a:pt x="636" y="726"/>
              </a:lnTo>
              <a:lnTo>
                <a:pt x="636" y="696"/>
              </a:lnTo>
              <a:lnTo>
                <a:pt x="618" y="684"/>
              </a:lnTo>
              <a:lnTo>
                <a:pt x="636" y="672"/>
              </a:lnTo>
              <a:lnTo>
                <a:pt x="642" y="666"/>
              </a:lnTo>
              <a:lnTo>
                <a:pt x="642" y="648"/>
              </a:lnTo>
              <a:lnTo>
                <a:pt x="654" y="642"/>
              </a:lnTo>
              <a:lnTo>
                <a:pt x="660" y="624"/>
              </a:lnTo>
              <a:lnTo>
                <a:pt x="678" y="624"/>
              </a:lnTo>
              <a:lnTo>
                <a:pt x="690" y="636"/>
              </a:lnTo>
              <a:lnTo>
                <a:pt x="696" y="612"/>
              </a:lnTo>
              <a:lnTo>
                <a:pt x="702" y="594"/>
              </a:lnTo>
              <a:lnTo>
                <a:pt x="702" y="576"/>
              </a:lnTo>
              <a:lnTo>
                <a:pt x="684" y="558"/>
              </a:lnTo>
              <a:lnTo>
                <a:pt x="678" y="558"/>
              </a:lnTo>
              <a:lnTo>
                <a:pt x="654" y="552"/>
              </a:lnTo>
              <a:lnTo>
                <a:pt x="654" y="546"/>
              </a:lnTo>
              <a:lnTo>
                <a:pt x="666" y="552"/>
              </a:lnTo>
              <a:lnTo>
                <a:pt x="684" y="552"/>
              </a:lnTo>
              <a:lnTo>
                <a:pt x="690" y="534"/>
              </a:lnTo>
              <a:lnTo>
                <a:pt x="684" y="522"/>
              </a:lnTo>
              <a:lnTo>
                <a:pt x="666" y="522"/>
              </a:lnTo>
              <a:lnTo>
                <a:pt x="660" y="516"/>
              </a:lnTo>
              <a:lnTo>
                <a:pt x="648" y="504"/>
              </a:lnTo>
              <a:lnTo>
                <a:pt x="642" y="522"/>
              </a:lnTo>
              <a:lnTo>
                <a:pt x="624" y="522"/>
              </a:lnTo>
              <a:lnTo>
                <a:pt x="612" y="504"/>
              </a:lnTo>
              <a:lnTo>
                <a:pt x="624" y="492"/>
              </a:lnTo>
              <a:lnTo>
                <a:pt x="624" y="486"/>
              </a:lnTo>
              <a:lnTo>
                <a:pt x="618" y="468"/>
              </a:lnTo>
              <a:lnTo>
                <a:pt x="636" y="462"/>
              </a:lnTo>
              <a:lnTo>
                <a:pt x="636" y="456"/>
              </a:lnTo>
              <a:lnTo>
                <a:pt x="624" y="444"/>
              </a:lnTo>
              <a:lnTo>
                <a:pt x="636" y="432"/>
              </a:lnTo>
              <a:lnTo>
                <a:pt x="642" y="432"/>
              </a:lnTo>
              <a:lnTo>
                <a:pt x="642" y="414"/>
              </a:lnTo>
              <a:lnTo>
                <a:pt x="648" y="426"/>
              </a:lnTo>
              <a:lnTo>
                <a:pt x="660" y="426"/>
              </a:lnTo>
              <a:lnTo>
                <a:pt x="660" y="414"/>
              </a:lnTo>
              <a:lnTo>
                <a:pt x="678" y="402"/>
              </a:lnTo>
              <a:lnTo>
                <a:pt x="684" y="396"/>
              </a:lnTo>
              <a:lnTo>
                <a:pt x="678" y="378"/>
              </a:lnTo>
              <a:lnTo>
                <a:pt x="684" y="372"/>
              </a:lnTo>
              <a:lnTo>
                <a:pt x="684" y="354"/>
              </a:lnTo>
              <a:lnTo>
                <a:pt x="690" y="342"/>
              </a:lnTo>
              <a:lnTo>
                <a:pt x="678" y="336"/>
              </a:lnTo>
              <a:lnTo>
                <a:pt x="660" y="318"/>
              </a:lnTo>
              <a:lnTo>
                <a:pt x="654" y="318"/>
              </a:lnTo>
              <a:lnTo>
                <a:pt x="654" y="324"/>
              </a:lnTo>
              <a:lnTo>
                <a:pt x="648" y="324"/>
              </a:lnTo>
              <a:lnTo>
                <a:pt x="642" y="318"/>
              </a:lnTo>
              <a:lnTo>
                <a:pt x="654" y="312"/>
              </a:lnTo>
              <a:lnTo>
                <a:pt x="654" y="294"/>
              </a:lnTo>
              <a:lnTo>
                <a:pt x="666" y="288"/>
              </a:lnTo>
              <a:lnTo>
                <a:pt x="684" y="282"/>
              </a:lnTo>
              <a:lnTo>
                <a:pt x="690" y="264"/>
              </a:lnTo>
              <a:lnTo>
                <a:pt x="684" y="252"/>
              </a:lnTo>
              <a:lnTo>
                <a:pt x="666" y="264"/>
              </a:lnTo>
              <a:lnTo>
                <a:pt x="660" y="270"/>
              </a:lnTo>
              <a:lnTo>
                <a:pt x="648" y="252"/>
              </a:lnTo>
              <a:lnTo>
                <a:pt x="648" y="240"/>
              </a:lnTo>
              <a:lnTo>
                <a:pt x="636" y="234"/>
              </a:lnTo>
              <a:lnTo>
                <a:pt x="636" y="204"/>
              </a:lnTo>
              <a:lnTo>
                <a:pt x="624" y="204"/>
              </a:lnTo>
              <a:lnTo>
                <a:pt x="618" y="192"/>
              </a:lnTo>
              <a:lnTo>
                <a:pt x="624" y="180"/>
              </a:lnTo>
              <a:lnTo>
                <a:pt x="618" y="174"/>
              </a:lnTo>
              <a:lnTo>
                <a:pt x="612" y="180"/>
              </a:lnTo>
              <a:lnTo>
                <a:pt x="606" y="174"/>
              </a:lnTo>
              <a:lnTo>
                <a:pt x="606" y="162"/>
              </a:lnTo>
              <a:lnTo>
                <a:pt x="618" y="162"/>
              </a:lnTo>
              <a:lnTo>
                <a:pt x="636" y="144"/>
              </a:lnTo>
              <a:lnTo>
                <a:pt x="642" y="144"/>
              </a:lnTo>
              <a:lnTo>
                <a:pt x="648" y="132"/>
              </a:lnTo>
              <a:lnTo>
                <a:pt x="648" y="120"/>
              </a:lnTo>
              <a:lnTo>
                <a:pt x="654" y="108"/>
              </a:lnTo>
              <a:lnTo>
                <a:pt x="660" y="102"/>
              </a:lnTo>
              <a:lnTo>
                <a:pt x="654" y="96"/>
              </a:lnTo>
              <a:lnTo>
                <a:pt x="648" y="96"/>
              </a:lnTo>
              <a:lnTo>
                <a:pt x="624" y="96"/>
              </a:lnTo>
              <a:lnTo>
                <a:pt x="612" y="96"/>
              </a:lnTo>
              <a:lnTo>
                <a:pt x="600" y="90"/>
              </a:lnTo>
              <a:lnTo>
                <a:pt x="594" y="96"/>
              </a:lnTo>
              <a:lnTo>
                <a:pt x="588" y="102"/>
              </a:lnTo>
              <a:lnTo>
                <a:pt x="588" y="96"/>
              </a:lnTo>
              <a:lnTo>
                <a:pt x="588" y="90"/>
              </a:lnTo>
              <a:lnTo>
                <a:pt x="594" y="90"/>
              </a:lnTo>
              <a:lnTo>
                <a:pt x="588" y="84"/>
              </a:lnTo>
              <a:lnTo>
                <a:pt x="582" y="78"/>
              </a:lnTo>
              <a:lnTo>
                <a:pt x="576" y="72"/>
              </a:lnTo>
              <a:lnTo>
                <a:pt x="570" y="66"/>
              </a:lnTo>
              <a:lnTo>
                <a:pt x="564" y="60"/>
              </a:lnTo>
              <a:lnTo>
                <a:pt x="564" y="54"/>
              </a:lnTo>
              <a:lnTo>
                <a:pt x="552" y="42"/>
              </a:lnTo>
              <a:lnTo>
                <a:pt x="534" y="36"/>
              </a:lnTo>
              <a:lnTo>
                <a:pt x="522" y="30"/>
              </a:lnTo>
              <a:lnTo>
                <a:pt x="516" y="24"/>
              </a:lnTo>
              <a:lnTo>
                <a:pt x="510" y="24"/>
              </a:lnTo>
              <a:lnTo>
                <a:pt x="504" y="30"/>
              </a:lnTo>
              <a:lnTo>
                <a:pt x="498" y="36"/>
              </a:lnTo>
              <a:lnTo>
                <a:pt x="498" y="48"/>
              </a:lnTo>
              <a:lnTo>
                <a:pt x="492" y="42"/>
              </a:lnTo>
              <a:lnTo>
                <a:pt x="492" y="36"/>
              </a:lnTo>
              <a:lnTo>
                <a:pt x="486" y="12"/>
              </a:lnTo>
              <a:lnTo>
                <a:pt x="474" y="18"/>
              </a:lnTo>
              <a:lnTo>
                <a:pt x="474" y="24"/>
              </a:lnTo>
              <a:lnTo>
                <a:pt x="468" y="48"/>
              </a:lnTo>
              <a:lnTo>
                <a:pt x="462" y="42"/>
              </a:lnTo>
              <a:lnTo>
                <a:pt x="468" y="18"/>
              </a:lnTo>
              <a:lnTo>
                <a:pt x="474" y="12"/>
              </a:lnTo>
              <a:lnTo>
                <a:pt x="480" y="6"/>
              </a:lnTo>
              <a:lnTo>
                <a:pt x="480" y="0"/>
              </a:lnTo>
              <a:lnTo>
                <a:pt x="474" y="0"/>
              </a:lnTo>
              <a:lnTo>
                <a:pt x="462" y="12"/>
              </a:lnTo>
              <a:lnTo>
                <a:pt x="450" y="24"/>
              </a:lnTo>
              <a:lnTo>
                <a:pt x="438" y="24"/>
              </a:lnTo>
              <a:lnTo>
                <a:pt x="432" y="30"/>
              </a:lnTo>
              <a:lnTo>
                <a:pt x="438" y="42"/>
              </a:lnTo>
              <a:lnTo>
                <a:pt x="426" y="36"/>
              </a:lnTo>
              <a:lnTo>
                <a:pt x="420" y="36"/>
              </a:lnTo>
              <a:lnTo>
                <a:pt x="420" y="42"/>
              </a:lnTo>
              <a:lnTo>
                <a:pt x="426" y="42"/>
              </a:lnTo>
              <a:lnTo>
                <a:pt x="420" y="48"/>
              </a:lnTo>
              <a:lnTo>
                <a:pt x="414" y="48"/>
              </a:lnTo>
              <a:lnTo>
                <a:pt x="414" y="42"/>
              </a:lnTo>
              <a:lnTo>
                <a:pt x="420" y="42"/>
              </a:lnTo>
              <a:lnTo>
                <a:pt x="414" y="36"/>
              </a:lnTo>
              <a:lnTo>
                <a:pt x="420" y="30"/>
              </a:lnTo>
              <a:lnTo>
                <a:pt x="420" y="24"/>
              </a:lnTo>
              <a:lnTo>
                <a:pt x="426" y="30"/>
              </a:lnTo>
              <a:lnTo>
                <a:pt x="420" y="18"/>
              </a:lnTo>
              <a:lnTo>
                <a:pt x="426" y="12"/>
              </a:lnTo>
              <a:lnTo>
                <a:pt x="420" y="12"/>
              </a:lnTo>
              <a:lnTo>
                <a:pt x="408" y="12"/>
              </a:lnTo>
              <a:lnTo>
                <a:pt x="396" y="18"/>
              </a:lnTo>
              <a:lnTo>
                <a:pt x="390" y="24"/>
              </a:lnTo>
              <a:lnTo>
                <a:pt x="378" y="24"/>
              </a:lnTo>
              <a:lnTo>
                <a:pt x="372" y="24"/>
              </a:lnTo>
              <a:lnTo>
                <a:pt x="366" y="30"/>
              </a:lnTo>
              <a:lnTo>
                <a:pt x="366" y="36"/>
              </a:lnTo>
              <a:lnTo>
                <a:pt x="360" y="42"/>
              </a:lnTo>
              <a:lnTo>
                <a:pt x="366" y="48"/>
              </a:lnTo>
              <a:lnTo>
                <a:pt x="366" y="54"/>
              </a:lnTo>
              <a:lnTo>
                <a:pt x="372" y="54"/>
              </a:lnTo>
              <a:lnTo>
                <a:pt x="366" y="60"/>
              </a:lnTo>
              <a:lnTo>
                <a:pt x="360" y="54"/>
              </a:lnTo>
              <a:lnTo>
                <a:pt x="336" y="60"/>
              </a:lnTo>
              <a:lnTo>
                <a:pt x="330" y="60"/>
              </a:lnTo>
              <a:lnTo>
                <a:pt x="324" y="72"/>
              </a:lnTo>
              <a:lnTo>
                <a:pt x="318" y="78"/>
              </a:lnTo>
              <a:lnTo>
                <a:pt x="306" y="84"/>
              </a:lnTo>
              <a:lnTo>
                <a:pt x="300" y="84"/>
              </a:lnTo>
              <a:lnTo>
                <a:pt x="294" y="78"/>
              </a:lnTo>
              <a:lnTo>
                <a:pt x="294" y="84"/>
              </a:lnTo>
              <a:lnTo>
                <a:pt x="294" y="90"/>
              </a:lnTo>
              <a:lnTo>
                <a:pt x="300" y="96"/>
              </a:lnTo>
              <a:lnTo>
                <a:pt x="294" y="102"/>
              </a:lnTo>
              <a:lnTo>
                <a:pt x="288" y="96"/>
              </a:lnTo>
              <a:lnTo>
                <a:pt x="288" y="102"/>
              </a:lnTo>
              <a:lnTo>
                <a:pt x="288" y="108"/>
              </a:lnTo>
              <a:lnTo>
                <a:pt x="288" y="114"/>
              </a:lnTo>
              <a:lnTo>
                <a:pt x="282" y="120"/>
              </a:lnTo>
              <a:lnTo>
                <a:pt x="288" y="120"/>
              </a:lnTo>
              <a:lnTo>
                <a:pt x="300" y="120"/>
              </a:lnTo>
              <a:lnTo>
                <a:pt x="306" y="114"/>
              </a:lnTo>
              <a:lnTo>
                <a:pt x="306" y="108"/>
              </a:lnTo>
              <a:lnTo>
                <a:pt x="312" y="108"/>
              </a:lnTo>
              <a:lnTo>
                <a:pt x="312" y="114"/>
              </a:lnTo>
              <a:lnTo>
                <a:pt x="318" y="114"/>
              </a:lnTo>
              <a:lnTo>
                <a:pt x="324" y="114"/>
              </a:lnTo>
              <a:lnTo>
                <a:pt x="330" y="102"/>
              </a:lnTo>
              <a:lnTo>
                <a:pt x="342" y="102"/>
              </a:lnTo>
              <a:lnTo>
                <a:pt x="330" y="114"/>
              </a:lnTo>
              <a:lnTo>
                <a:pt x="324" y="120"/>
              </a:lnTo>
              <a:lnTo>
                <a:pt x="324" y="126"/>
              </a:lnTo>
              <a:lnTo>
                <a:pt x="312" y="120"/>
              </a:lnTo>
              <a:lnTo>
                <a:pt x="300" y="126"/>
              </a:lnTo>
              <a:lnTo>
                <a:pt x="288" y="126"/>
              </a:lnTo>
              <a:lnTo>
                <a:pt x="294" y="132"/>
              </a:lnTo>
              <a:lnTo>
                <a:pt x="300" y="132"/>
              </a:lnTo>
              <a:lnTo>
                <a:pt x="306" y="132"/>
              </a:lnTo>
              <a:lnTo>
                <a:pt x="318" y="138"/>
              </a:lnTo>
              <a:lnTo>
                <a:pt x="324" y="138"/>
              </a:lnTo>
              <a:lnTo>
                <a:pt x="330" y="138"/>
              </a:lnTo>
              <a:lnTo>
                <a:pt x="318" y="144"/>
              </a:lnTo>
              <a:lnTo>
                <a:pt x="318" y="168"/>
              </a:lnTo>
              <a:lnTo>
                <a:pt x="312" y="162"/>
              </a:lnTo>
              <a:lnTo>
                <a:pt x="306" y="156"/>
              </a:lnTo>
              <a:lnTo>
                <a:pt x="306" y="150"/>
              </a:lnTo>
              <a:lnTo>
                <a:pt x="300" y="150"/>
              </a:lnTo>
              <a:lnTo>
                <a:pt x="288" y="150"/>
              </a:lnTo>
              <a:lnTo>
                <a:pt x="282" y="156"/>
              </a:lnTo>
              <a:lnTo>
                <a:pt x="282" y="162"/>
              </a:lnTo>
              <a:lnTo>
                <a:pt x="276" y="162"/>
              </a:lnTo>
              <a:lnTo>
                <a:pt x="270" y="162"/>
              </a:lnTo>
              <a:lnTo>
                <a:pt x="270" y="150"/>
              </a:lnTo>
              <a:lnTo>
                <a:pt x="264" y="150"/>
              </a:lnTo>
              <a:lnTo>
                <a:pt x="258" y="150"/>
              </a:lnTo>
              <a:lnTo>
                <a:pt x="252" y="156"/>
              </a:lnTo>
              <a:lnTo>
                <a:pt x="246" y="156"/>
              </a:lnTo>
              <a:lnTo>
                <a:pt x="240" y="156"/>
              </a:lnTo>
              <a:lnTo>
                <a:pt x="234" y="168"/>
              </a:lnTo>
              <a:lnTo>
                <a:pt x="228" y="168"/>
              </a:lnTo>
              <a:lnTo>
                <a:pt x="204" y="174"/>
              </a:lnTo>
              <a:lnTo>
                <a:pt x="174" y="180"/>
              </a:lnTo>
              <a:lnTo>
                <a:pt x="162" y="180"/>
              </a:lnTo>
              <a:lnTo>
                <a:pt x="156" y="174"/>
              </a:lnTo>
              <a:lnTo>
                <a:pt x="138" y="162"/>
              </a:lnTo>
              <a:lnTo>
                <a:pt x="138" y="168"/>
              </a:lnTo>
              <a:lnTo>
                <a:pt x="126" y="168"/>
              </a:lnTo>
              <a:lnTo>
                <a:pt x="120" y="168"/>
              </a:lnTo>
              <a:lnTo>
                <a:pt x="120" y="174"/>
              </a:lnTo>
              <a:lnTo>
                <a:pt x="108" y="180"/>
              </a:lnTo>
              <a:lnTo>
                <a:pt x="102" y="180"/>
              </a:lnTo>
              <a:lnTo>
                <a:pt x="96" y="186"/>
              </a:lnTo>
              <a:lnTo>
                <a:pt x="108" y="186"/>
              </a:lnTo>
              <a:lnTo>
                <a:pt x="108" y="198"/>
              </a:lnTo>
              <a:lnTo>
                <a:pt x="114" y="198"/>
              </a:lnTo>
              <a:lnTo>
                <a:pt x="120" y="198"/>
              </a:lnTo>
              <a:lnTo>
                <a:pt x="114" y="204"/>
              </a:lnTo>
              <a:lnTo>
                <a:pt x="108" y="204"/>
              </a:lnTo>
              <a:lnTo>
                <a:pt x="102" y="204"/>
              </a:lnTo>
              <a:lnTo>
                <a:pt x="84" y="204"/>
              </a:lnTo>
              <a:lnTo>
                <a:pt x="78" y="210"/>
              </a:lnTo>
              <a:lnTo>
                <a:pt x="78" y="216"/>
              </a:lnTo>
              <a:lnTo>
                <a:pt x="66" y="216"/>
              </a:lnTo>
              <a:lnTo>
                <a:pt x="60" y="216"/>
              </a:lnTo>
              <a:lnTo>
                <a:pt x="54" y="210"/>
              </a:lnTo>
              <a:lnTo>
                <a:pt x="42" y="216"/>
              </a:lnTo>
              <a:lnTo>
                <a:pt x="36" y="216"/>
              </a:lnTo>
              <a:lnTo>
                <a:pt x="36" y="222"/>
              </a:lnTo>
              <a:lnTo>
                <a:pt x="30" y="222"/>
              </a:lnTo>
              <a:lnTo>
                <a:pt x="30" y="228"/>
              </a:lnTo>
              <a:lnTo>
                <a:pt x="36" y="240"/>
              </a:lnTo>
              <a:lnTo>
                <a:pt x="42" y="234"/>
              </a:lnTo>
              <a:lnTo>
                <a:pt x="48" y="234"/>
              </a:lnTo>
              <a:lnTo>
                <a:pt x="54" y="234"/>
              </a:lnTo>
              <a:lnTo>
                <a:pt x="60" y="234"/>
              </a:lnTo>
              <a:lnTo>
                <a:pt x="42" y="240"/>
              </a:lnTo>
              <a:lnTo>
                <a:pt x="42" y="246"/>
              </a:lnTo>
              <a:lnTo>
                <a:pt x="36" y="252"/>
              </a:lnTo>
              <a:lnTo>
                <a:pt x="30" y="246"/>
              </a:lnTo>
              <a:lnTo>
                <a:pt x="24" y="252"/>
              </a:lnTo>
              <a:lnTo>
                <a:pt x="18" y="252"/>
              </a:lnTo>
              <a:lnTo>
                <a:pt x="18" y="258"/>
              </a:lnTo>
              <a:lnTo>
                <a:pt x="18" y="264"/>
              </a:lnTo>
              <a:lnTo>
                <a:pt x="12" y="264"/>
              </a:lnTo>
              <a:lnTo>
                <a:pt x="6" y="264"/>
              </a:lnTo>
              <a:lnTo>
                <a:pt x="6" y="270"/>
              </a:lnTo>
              <a:lnTo>
                <a:pt x="6" y="276"/>
              </a:lnTo>
              <a:lnTo>
                <a:pt x="12" y="282"/>
              </a:lnTo>
              <a:lnTo>
                <a:pt x="12" y="288"/>
              </a:lnTo>
              <a:lnTo>
                <a:pt x="12" y="294"/>
              </a:lnTo>
              <a:lnTo>
                <a:pt x="6" y="294"/>
              </a:lnTo>
              <a:lnTo>
                <a:pt x="0" y="300"/>
              </a:lnTo>
              <a:lnTo>
                <a:pt x="0" y="306"/>
              </a:lnTo>
              <a:lnTo>
                <a:pt x="0" y="324"/>
              </a:lnTo>
              <a:lnTo>
                <a:pt x="0" y="330"/>
              </a:lnTo>
              <a:lnTo>
                <a:pt x="6" y="330"/>
              </a:lnTo>
              <a:lnTo>
                <a:pt x="6" y="324"/>
              </a:lnTo>
              <a:lnTo>
                <a:pt x="12" y="318"/>
              </a:lnTo>
              <a:lnTo>
                <a:pt x="18" y="312"/>
              </a:lnTo>
              <a:lnTo>
                <a:pt x="24" y="318"/>
              </a:lnTo>
              <a:lnTo>
                <a:pt x="30" y="324"/>
              </a:lnTo>
              <a:lnTo>
                <a:pt x="30" y="318"/>
              </a:lnTo>
              <a:lnTo>
                <a:pt x="30" y="312"/>
              </a:lnTo>
              <a:lnTo>
                <a:pt x="30" y="306"/>
              </a:lnTo>
              <a:lnTo>
                <a:pt x="36" y="312"/>
              </a:lnTo>
              <a:lnTo>
                <a:pt x="36" y="318"/>
              </a:lnTo>
              <a:lnTo>
                <a:pt x="36" y="324"/>
              </a:lnTo>
              <a:lnTo>
                <a:pt x="42" y="324"/>
              </a:lnTo>
              <a:lnTo>
                <a:pt x="48" y="324"/>
              </a:lnTo>
              <a:lnTo>
                <a:pt x="42" y="330"/>
              </a:lnTo>
              <a:lnTo>
                <a:pt x="36" y="336"/>
              </a:lnTo>
              <a:lnTo>
                <a:pt x="42" y="342"/>
              </a:lnTo>
              <a:lnTo>
                <a:pt x="42" y="348"/>
              </a:lnTo>
              <a:lnTo>
                <a:pt x="54" y="348"/>
              </a:lnTo>
              <a:lnTo>
                <a:pt x="48" y="360"/>
              </a:lnTo>
              <a:lnTo>
                <a:pt x="42" y="360"/>
              </a:lnTo>
              <a:lnTo>
                <a:pt x="48" y="378"/>
              </a:lnTo>
              <a:lnTo>
                <a:pt x="48" y="384"/>
              </a:lnTo>
              <a:lnTo>
                <a:pt x="54" y="390"/>
              </a:lnTo>
              <a:lnTo>
                <a:pt x="54" y="384"/>
              </a:lnTo>
              <a:lnTo>
                <a:pt x="66" y="378"/>
              </a:lnTo>
              <a:lnTo>
                <a:pt x="66" y="372"/>
              </a:lnTo>
              <a:lnTo>
                <a:pt x="78" y="372"/>
              </a:lnTo>
              <a:lnTo>
                <a:pt x="84" y="378"/>
              </a:lnTo>
              <a:lnTo>
                <a:pt x="84" y="372"/>
              </a:lnTo>
              <a:lnTo>
                <a:pt x="90" y="372"/>
              </a:lnTo>
              <a:lnTo>
                <a:pt x="96" y="372"/>
              </a:lnTo>
              <a:lnTo>
                <a:pt x="96" y="366"/>
              </a:lnTo>
              <a:lnTo>
                <a:pt x="102" y="372"/>
              </a:lnTo>
              <a:lnTo>
                <a:pt x="108" y="366"/>
              </a:lnTo>
              <a:lnTo>
                <a:pt x="108" y="360"/>
              </a:lnTo>
              <a:lnTo>
                <a:pt x="120" y="354"/>
              </a:lnTo>
              <a:lnTo>
                <a:pt x="126" y="360"/>
              </a:lnTo>
              <a:lnTo>
                <a:pt x="114" y="366"/>
              </a:lnTo>
              <a:lnTo>
                <a:pt x="108" y="372"/>
              </a:lnTo>
              <a:lnTo>
                <a:pt x="96" y="372"/>
              </a:lnTo>
              <a:lnTo>
                <a:pt x="96" y="378"/>
              </a:lnTo>
              <a:lnTo>
                <a:pt x="96" y="384"/>
              </a:lnTo>
              <a:lnTo>
                <a:pt x="90" y="390"/>
              </a:lnTo>
              <a:lnTo>
                <a:pt x="84" y="390"/>
              </a:lnTo>
              <a:lnTo>
                <a:pt x="84" y="396"/>
              </a:lnTo>
              <a:lnTo>
                <a:pt x="78" y="402"/>
              </a:lnTo>
              <a:lnTo>
                <a:pt x="72" y="408"/>
              </a:lnTo>
              <a:lnTo>
                <a:pt x="66" y="408"/>
              </a:lnTo>
              <a:lnTo>
                <a:pt x="66" y="414"/>
              </a:lnTo>
              <a:lnTo>
                <a:pt x="66" y="426"/>
              </a:lnTo>
              <a:lnTo>
                <a:pt x="60" y="438"/>
              </a:lnTo>
              <a:lnTo>
                <a:pt x="54" y="444"/>
              </a:lnTo>
              <a:lnTo>
                <a:pt x="54" y="450"/>
              </a:lnTo>
              <a:lnTo>
                <a:pt x="66" y="456"/>
              </a:lnTo>
              <a:lnTo>
                <a:pt x="66" y="462"/>
              </a:lnTo>
              <a:lnTo>
                <a:pt x="60" y="468"/>
              </a:lnTo>
              <a:lnTo>
                <a:pt x="66" y="474"/>
              </a:lnTo>
              <a:lnTo>
                <a:pt x="72" y="474"/>
              </a:lnTo>
              <a:lnTo>
                <a:pt x="78" y="468"/>
              </a:lnTo>
              <a:lnTo>
                <a:pt x="78" y="462"/>
              </a:lnTo>
              <a:lnTo>
                <a:pt x="78" y="456"/>
              </a:lnTo>
              <a:lnTo>
                <a:pt x="90" y="456"/>
              </a:lnTo>
              <a:lnTo>
                <a:pt x="90" y="450"/>
              </a:lnTo>
              <a:lnTo>
                <a:pt x="102" y="456"/>
              </a:lnTo>
              <a:lnTo>
                <a:pt x="102" y="444"/>
              </a:lnTo>
              <a:lnTo>
                <a:pt x="96" y="444"/>
              </a:lnTo>
              <a:lnTo>
                <a:pt x="96" y="438"/>
              </a:lnTo>
              <a:lnTo>
                <a:pt x="102" y="438"/>
              </a:lnTo>
              <a:lnTo>
                <a:pt x="108" y="432"/>
              </a:lnTo>
              <a:lnTo>
                <a:pt x="114" y="432"/>
              </a:lnTo>
              <a:lnTo>
                <a:pt x="108" y="438"/>
              </a:lnTo>
              <a:lnTo>
                <a:pt x="114" y="444"/>
              </a:lnTo>
              <a:lnTo>
                <a:pt x="120" y="438"/>
              </a:lnTo>
              <a:lnTo>
                <a:pt x="114" y="426"/>
              </a:lnTo>
              <a:lnTo>
                <a:pt x="120" y="420"/>
              </a:lnTo>
              <a:lnTo>
                <a:pt x="126" y="414"/>
              </a:lnTo>
              <a:lnTo>
                <a:pt x="126" y="420"/>
              </a:lnTo>
              <a:lnTo>
                <a:pt x="132" y="426"/>
              </a:lnTo>
              <a:lnTo>
                <a:pt x="132" y="432"/>
              </a:lnTo>
              <a:lnTo>
                <a:pt x="144" y="432"/>
              </a:lnTo>
              <a:lnTo>
                <a:pt x="150" y="420"/>
              </a:lnTo>
              <a:lnTo>
                <a:pt x="156" y="414"/>
              </a:lnTo>
              <a:lnTo>
                <a:pt x="162" y="408"/>
              </a:lnTo>
              <a:lnTo>
                <a:pt x="162" y="414"/>
              </a:lnTo>
              <a:lnTo>
                <a:pt x="156" y="426"/>
              </a:lnTo>
              <a:lnTo>
                <a:pt x="150" y="432"/>
              </a:lnTo>
              <a:lnTo>
                <a:pt x="144" y="438"/>
              </a:lnTo>
              <a:lnTo>
                <a:pt x="138" y="444"/>
              </a:lnTo>
              <a:lnTo>
                <a:pt x="144" y="450"/>
              </a:lnTo>
              <a:lnTo>
                <a:pt x="132" y="456"/>
              </a:lnTo>
              <a:lnTo>
                <a:pt x="126" y="462"/>
              </a:lnTo>
              <a:lnTo>
                <a:pt x="126" y="468"/>
              </a:lnTo>
              <a:lnTo>
                <a:pt x="126" y="474"/>
              </a:lnTo>
              <a:lnTo>
                <a:pt x="132" y="474"/>
              </a:lnTo>
              <a:lnTo>
                <a:pt x="126" y="480"/>
              </a:lnTo>
              <a:lnTo>
                <a:pt x="132" y="480"/>
              </a:lnTo>
              <a:lnTo>
                <a:pt x="138" y="480"/>
              </a:lnTo>
              <a:lnTo>
                <a:pt x="138" y="486"/>
              </a:lnTo>
              <a:lnTo>
                <a:pt x="132" y="486"/>
              </a:lnTo>
              <a:lnTo>
                <a:pt x="126" y="486"/>
              </a:lnTo>
              <a:lnTo>
                <a:pt x="120" y="492"/>
              </a:lnTo>
              <a:lnTo>
                <a:pt x="120" y="498"/>
              </a:lnTo>
              <a:lnTo>
                <a:pt x="126" y="498"/>
              </a:lnTo>
              <a:lnTo>
                <a:pt x="126" y="504"/>
              </a:lnTo>
              <a:lnTo>
                <a:pt x="120" y="498"/>
              </a:lnTo>
              <a:lnTo>
                <a:pt x="114" y="504"/>
              </a:lnTo>
              <a:lnTo>
                <a:pt x="114" y="498"/>
              </a:lnTo>
              <a:lnTo>
                <a:pt x="114" y="492"/>
              </a:lnTo>
              <a:lnTo>
                <a:pt x="114" y="486"/>
              </a:lnTo>
              <a:lnTo>
                <a:pt x="108" y="486"/>
              </a:lnTo>
              <a:lnTo>
                <a:pt x="102" y="492"/>
              </a:lnTo>
              <a:lnTo>
                <a:pt x="96" y="492"/>
              </a:lnTo>
              <a:lnTo>
                <a:pt x="90" y="492"/>
              </a:lnTo>
              <a:lnTo>
                <a:pt x="90" y="498"/>
              </a:lnTo>
              <a:lnTo>
                <a:pt x="96" y="504"/>
              </a:lnTo>
              <a:lnTo>
                <a:pt x="102" y="498"/>
              </a:lnTo>
              <a:lnTo>
                <a:pt x="108" y="504"/>
              </a:lnTo>
              <a:lnTo>
                <a:pt x="108" y="510"/>
              </a:lnTo>
              <a:lnTo>
                <a:pt x="114" y="516"/>
              </a:lnTo>
              <a:lnTo>
                <a:pt x="120" y="528"/>
              </a:lnTo>
              <a:lnTo>
                <a:pt x="126" y="522"/>
              </a:lnTo>
              <a:lnTo>
                <a:pt x="132" y="522"/>
              </a:lnTo>
              <a:lnTo>
                <a:pt x="138" y="528"/>
              </a:lnTo>
              <a:lnTo>
                <a:pt x="150" y="522"/>
              </a:lnTo>
              <a:lnTo>
                <a:pt x="162" y="510"/>
              </a:lnTo>
              <a:lnTo>
                <a:pt x="168" y="516"/>
              </a:lnTo>
              <a:lnTo>
                <a:pt x="174" y="510"/>
              </a:lnTo>
              <a:lnTo>
                <a:pt x="174" y="516"/>
              </a:lnTo>
              <a:lnTo>
                <a:pt x="168" y="522"/>
              </a:lnTo>
              <a:lnTo>
                <a:pt x="156" y="528"/>
              </a:lnTo>
              <a:lnTo>
                <a:pt x="150" y="540"/>
              </a:lnTo>
              <a:lnTo>
                <a:pt x="144" y="546"/>
              </a:lnTo>
              <a:lnTo>
                <a:pt x="132" y="552"/>
              </a:lnTo>
              <a:lnTo>
                <a:pt x="132" y="546"/>
              </a:lnTo>
              <a:lnTo>
                <a:pt x="126" y="546"/>
              </a:lnTo>
              <a:lnTo>
                <a:pt x="120" y="552"/>
              </a:lnTo>
              <a:lnTo>
                <a:pt x="120" y="570"/>
              </a:lnTo>
              <a:lnTo>
                <a:pt x="114" y="564"/>
              </a:lnTo>
              <a:lnTo>
                <a:pt x="114" y="558"/>
              </a:lnTo>
              <a:lnTo>
                <a:pt x="108" y="570"/>
              </a:lnTo>
              <a:lnTo>
                <a:pt x="108" y="582"/>
              </a:lnTo>
              <a:lnTo>
                <a:pt x="120" y="582"/>
              </a:lnTo>
              <a:lnTo>
                <a:pt x="126" y="582"/>
              </a:lnTo>
              <a:lnTo>
                <a:pt x="132" y="582"/>
              </a:lnTo>
              <a:lnTo>
                <a:pt x="150" y="570"/>
              </a:lnTo>
              <a:lnTo>
                <a:pt x="150" y="576"/>
              </a:lnTo>
              <a:lnTo>
                <a:pt x="156" y="576"/>
              </a:lnTo>
              <a:lnTo>
                <a:pt x="162" y="576"/>
              </a:lnTo>
              <a:lnTo>
                <a:pt x="162" y="570"/>
              </a:lnTo>
              <a:lnTo>
                <a:pt x="168" y="564"/>
              </a:lnTo>
              <a:lnTo>
                <a:pt x="174" y="552"/>
              </a:lnTo>
              <a:lnTo>
                <a:pt x="180" y="552"/>
              </a:lnTo>
              <a:lnTo>
                <a:pt x="180" y="558"/>
              </a:lnTo>
              <a:lnTo>
                <a:pt x="180" y="564"/>
              </a:lnTo>
              <a:lnTo>
                <a:pt x="186" y="570"/>
              </a:lnTo>
              <a:lnTo>
                <a:pt x="180" y="576"/>
              </a:lnTo>
              <a:lnTo>
                <a:pt x="174" y="570"/>
              </a:lnTo>
              <a:lnTo>
                <a:pt x="162" y="576"/>
              </a:lnTo>
              <a:lnTo>
                <a:pt x="150" y="588"/>
              </a:lnTo>
              <a:lnTo>
                <a:pt x="144" y="588"/>
              </a:lnTo>
              <a:lnTo>
                <a:pt x="138" y="594"/>
              </a:lnTo>
              <a:lnTo>
                <a:pt x="126" y="600"/>
              </a:lnTo>
              <a:lnTo>
                <a:pt x="120" y="612"/>
              </a:lnTo>
              <a:lnTo>
                <a:pt x="120" y="618"/>
              </a:lnTo>
              <a:lnTo>
                <a:pt x="108" y="618"/>
              </a:lnTo>
              <a:lnTo>
                <a:pt x="108" y="624"/>
              </a:lnTo>
              <a:lnTo>
                <a:pt x="114" y="624"/>
              </a:lnTo>
              <a:lnTo>
                <a:pt x="120" y="630"/>
              </a:lnTo>
              <a:lnTo>
                <a:pt x="114" y="636"/>
              </a:lnTo>
              <a:lnTo>
                <a:pt x="108" y="630"/>
              </a:lnTo>
              <a:lnTo>
                <a:pt x="96" y="642"/>
              </a:lnTo>
              <a:lnTo>
                <a:pt x="96" y="648"/>
              </a:lnTo>
              <a:lnTo>
                <a:pt x="96" y="654"/>
              </a:lnTo>
              <a:lnTo>
                <a:pt x="96" y="702"/>
              </a:lnTo>
              <a:lnTo>
                <a:pt x="102" y="708"/>
              </a:lnTo>
              <a:lnTo>
                <a:pt x="108" y="708"/>
              </a:lnTo>
              <a:lnTo>
                <a:pt x="120" y="708"/>
              </a:lnTo>
              <a:lnTo>
                <a:pt x="132" y="696"/>
              </a:lnTo>
              <a:lnTo>
                <a:pt x="144" y="690"/>
              </a:lnTo>
              <a:lnTo>
                <a:pt x="156" y="684"/>
              </a:lnTo>
              <a:close/>
            </a:path>
          </a:pathLst>
        </a:custGeom>
        <a:solidFill>
          <a:schemeClr val="accent5">
            <a:lumMod val="20000"/>
            <a:lumOff val="8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377152</xdr:colOff>
      <xdr:row>4</xdr:row>
      <xdr:rowOff>338935</xdr:rowOff>
    </xdr:from>
    <xdr:to>
      <xdr:col>5</xdr:col>
      <xdr:colOff>344417</xdr:colOff>
      <xdr:row>5</xdr:row>
      <xdr:rowOff>186583</xdr:rowOff>
    </xdr:to>
    <xdr:sp macro="" textlink="">
      <xdr:nvSpPr>
        <xdr:cNvPr id="9" name="Asturias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/>
        </xdr:cNvSpPr>
      </xdr:nvSpPr>
      <xdr:spPr bwMode="auto">
        <a:xfrm>
          <a:off x="2720302" y="1339060"/>
          <a:ext cx="1148365" cy="447723"/>
        </a:xfrm>
        <a:custGeom>
          <a:avLst/>
          <a:gdLst/>
          <a:ahLst/>
          <a:cxnLst>
            <a:cxn ang="0">
              <a:pos x="48" y="48"/>
            </a:cxn>
            <a:cxn ang="0">
              <a:pos x="60" y="30"/>
            </a:cxn>
            <a:cxn ang="0">
              <a:pos x="78" y="24"/>
            </a:cxn>
            <a:cxn ang="0">
              <a:pos x="102" y="30"/>
            </a:cxn>
            <a:cxn ang="0">
              <a:pos x="156" y="30"/>
            </a:cxn>
            <a:cxn ang="0">
              <a:pos x="186" y="36"/>
            </a:cxn>
            <a:cxn ang="0">
              <a:pos x="210" y="36"/>
            </a:cxn>
            <a:cxn ang="0">
              <a:pos x="222" y="36"/>
            </a:cxn>
            <a:cxn ang="0">
              <a:pos x="258" y="30"/>
            </a:cxn>
            <a:cxn ang="0">
              <a:pos x="288" y="24"/>
            </a:cxn>
            <a:cxn ang="0">
              <a:pos x="318" y="36"/>
            </a:cxn>
            <a:cxn ang="0">
              <a:pos x="324" y="36"/>
            </a:cxn>
            <a:cxn ang="0">
              <a:pos x="342" y="30"/>
            </a:cxn>
            <a:cxn ang="0">
              <a:pos x="372" y="12"/>
            </a:cxn>
            <a:cxn ang="0">
              <a:pos x="390" y="0"/>
            </a:cxn>
            <a:cxn ang="0">
              <a:pos x="408" y="18"/>
            </a:cxn>
            <a:cxn ang="0">
              <a:pos x="438" y="48"/>
            </a:cxn>
            <a:cxn ang="0">
              <a:pos x="462" y="42"/>
            </a:cxn>
            <a:cxn ang="0">
              <a:pos x="522" y="48"/>
            </a:cxn>
            <a:cxn ang="0">
              <a:pos x="504" y="72"/>
            </a:cxn>
            <a:cxn ang="0">
              <a:pos x="516" y="60"/>
            </a:cxn>
            <a:cxn ang="0">
              <a:pos x="546" y="54"/>
            </a:cxn>
            <a:cxn ang="0">
              <a:pos x="570" y="78"/>
            </a:cxn>
            <a:cxn ang="0">
              <a:pos x="606" y="78"/>
            </a:cxn>
            <a:cxn ang="0">
              <a:pos x="666" y="84"/>
            </a:cxn>
            <a:cxn ang="0">
              <a:pos x="720" y="108"/>
            </a:cxn>
            <a:cxn ang="0">
              <a:pos x="768" y="126"/>
            </a:cxn>
            <a:cxn ang="0">
              <a:pos x="744" y="156"/>
            </a:cxn>
            <a:cxn ang="0">
              <a:pos x="690" y="162"/>
            </a:cxn>
            <a:cxn ang="0">
              <a:pos x="672" y="186"/>
            </a:cxn>
            <a:cxn ang="0">
              <a:pos x="636" y="168"/>
            </a:cxn>
            <a:cxn ang="0">
              <a:pos x="594" y="192"/>
            </a:cxn>
            <a:cxn ang="0">
              <a:pos x="558" y="222"/>
            </a:cxn>
            <a:cxn ang="0">
              <a:pos x="516" y="234"/>
            </a:cxn>
            <a:cxn ang="0">
              <a:pos x="498" y="228"/>
            </a:cxn>
            <a:cxn ang="0">
              <a:pos x="462" y="252"/>
            </a:cxn>
            <a:cxn ang="0">
              <a:pos x="432" y="252"/>
            </a:cxn>
            <a:cxn ang="0">
              <a:pos x="390" y="252"/>
            </a:cxn>
            <a:cxn ang="0">
              <a:pos x="354" y="276"/>
            </a:cxn>
            <a:cxn ang="0">
              <a:pos x="312" y="234"/>
            </a:cxn>
            <a:cxn ang="0">
              <a:pos x="282" y="258"/>
            </a:cxn>
            <a:cxn ang="0">
              <a:pos x="252" y="252"/>
            </a:cxn>
            <a:cxn ang="0">
              <a:pos x="234" y="252"/>
            </a:cxn>
            <a:cxn ang="0">
              <a:pos x="204" y="258"/>
            </a:cxn>
            <a:cxn ang="0">
              <a:pos x="174" y="288"/>
            </a:cxn>
            <a:cxn ang="0">
              <a:pos x="96" y="312"/>
            </a:cxn>
            <a:cxn ang="0">
              <a:pos x="78" y="288"/>
            </a:cxn>
            <a:cxn ang="0">
              <a:pos x="54" y="252"/>
            </a:cxn>
            <a:cxn ang="0">
              <a:pos x="42" y="258"/>
            </a:cxn>
            <a:cxn ang="0">
              <a:pos x="48" y="228"/>
            </a:cxn>
            <a:cxn ang="0">
              <a:pos x="84" y="198"/>
            </a:cxn>
            <a:cxn ang="0">
              <a:pos x="54" y="204"/>
            </a:cxn>
            <a:cxn ang="0">
              <a:pos x="30" y="168"/>
            </a:cxn>
            <a:cxn ang="0">
              <a:pos x="12" y="126"/>
            </a:cxn>
            <a:cxn ang="0">
              <a:pos x="6" y="114"/>
            </a:cxn>
            <a:cxn ang="0">
              <a:pos x="12" y="96"/>
            </a:cxn>
            <a:cxn ang="0">
              <a:pos x="42" y="66"/>
            </a:cxn>
          </a:cxnLst>
          <a:rect l="0" t="0" r="r" b="b"/>
          <a:pathLst>
            <a:path w="768" h="312">
              <a:moveTo>
                <a:pt x="42" y="66"/>
              </a:moveTo>
              <a:lnTo>
                <a:pt x="48" y="60"/>
              </a:lnTo>
              <a:lnTo>
                <a:pt x="48" y="48"/>
              </a:lnTo>
              <a:lnTo>
                <a:pt x="54" y="42"/>
              </a:lnTo>
              <a:lnTo>
                <a:pt x="54" y="36"/>
              </a:lnTo>
              <a:lnTo>
                <a:pt x="60" y="30"/>
              </a:lnTo>
              <a:lnTo>
                <a:pt x="66" y="30"/>
              </a:lnTo>
              <a:lnTo>
                <a:pt x="72" y="24"/>
              </a:lnTo>
              <a:lnTo>
                <a:pt x="78" y="24"/>
              </a:lnTo>
              <a:lnTo>
                <a:pt x="90" y="30"/>
              </a:lnTo>
              <a:lnTo>
                <a:pt x="96" y="30"/>
              </a:lnTo>
              <a:lnTo>
                <a:pt x="102" y="30"/>
              </a:lnTo>
              <a:lnTo>
                <a:pt x="120" y="36"/>
              </a:lnTo>
              <a:lnTo>
                <a:pt x="132" y="30"/>
              </a:lnTo>
              <a:lnTo>
                <a:pt x="156" y="30"/>
              </a:lnTo>
              <a:lnTo>
                <a:pt x="168" y="30"/>
              </a:lnTo>
              <a:lnTo>
                <a:pt x="174" y="30"/>
              </a:lnTo>
              <a:lnTo>
                <a:pt x="186" y="36"/>
              </a:lnTo>
              <a:lnTo>
                <a:pt x="192" y="36"/>
              </a:lnTo>
              <a:lnTo>
                <a:pt x="204" y="36"/>
              </a:lnTo>
              <a:lnTo>
                <a:pt x="210" y="36"/>
              </a:lnTo>
              <a:lnTo>
                <a:pt x="210" y="30"/>
              </a:lnTo>
              <a:lnTo>
                <a:pt x="216" y="36"/>
              </a:lnTo>
              <a:lnTo>
                <a:pt x="222" y="36"/>
              </a:lnTo>
              <a:lnTo>
                <a:pt x="240" y="36"/>
              </a:lnTo>
              <a:lnTo>
                <a:pt x="252" y="36"/>
              </a:lnTo>
              <a:lnTo>
                <a:pt x="258" y="30"/>
              </a:lnTo>
              <a:lnTo>
                <a:pt x="270" y="24"/>
              </a:lnTo>
              <a:lnTo>
                <a:pt x="282" y="24"/>
              </a:lnTo>
              <a:lnTo>
                <a:pt x="288" y="24"/>
              </a:lnTo>
              <a:lnTo>
                <a:pt x="300" y="30"/>
              </a:lnTo>
              <a:lnTo>
                <a:pt x="306" y="36"/>
              </a:lnTo>
              <a:lnTo>
                <a:pt x="318" y="36"/>
              </a:lnTo>
              <a:lnTo>
                <a:pt x="318" y="42"/>
              </a:lnTo>
              <a:lnTo>
                <a:pt x="318" y="54"/>
              </a:lnTo>
              <a:lnTo>
                <a:pt x="324" y="36"/>
              </a:lnTo>
              <a:lnTo>
                <a:pt x="330" y="30"/>
              </a:lnTo>
              <a:lnTo>
                <a:pt x="336" y="30"/>
              </a:lnTo>
              <a:lnTo>
                <a:pt x="342" y="30"/>
              </a:lnTo>
              <a:lnTo>
                <a:pt x="360" y="24"/>
              </a:lnTo>
              <a:lnTo>
                <a:pt x="372" y="18"/>
              </a:lnTo>
              <a:lnTo>
                <a:pt x="372" y="12"/>
              </a:lnTo>
              <a:lnTo>
                <a:pt x="384" y="12"/>
              </a:lnTo>
              <a:lnTo>
                <a:pt x="384" y="6"/>
              </a:lnTo>
              <a:lnTo>
                <a:pt x="390" y="0"/>
              </a:lnTo>
              <a:lnTo>
                <a:pt x="396" y="6"/>
              </a:lnTo>
              <a:lnTo>
                <a:pt x="402" y="6"/>
              </a:lnTo>
              <a:lnTo>
                <a:pt x="408" y="18"/>
              </a:lnTo>
              <a:lnTo>
                <a:pt x="420" y="36"/>
              </a:lnTo>
              <a:lnTo>
                <a:pt x="432" y="48"/>
              </a:lnTo>
              <a:lnTo>
                <a:pt x="438" y="48"/>
              </a:lnTo>
              <a:lnTo>
                <a:pt x="444" y="48"/>
              </a:lnTo>
              <a:lnTo>
                <a:pt x="450" y="48"/>
              </a:lnTo>
              <a:lnTo>
                <a:pt x="462" y="42"/>
              </a:lnTo>
              <a:lnTo>
                <a:pt x="492" y="48"/>
              </a:lnTo>
              <a:lnTo>
                <a:pt x="510" y="42"/>
              </a:lnTo>
              <a:lnTo>
                <a:pt x="522" y="48"/>
              </a:lnTo>
              <a:lnTo>
                <a:pt x="510" y="60"/>
              </a:lnTo>
              <a:lnTo>
                <a:pt x="504" y="66"/>
              </a:lnTo>
              <a:lnTo>
                <a:pt x="504" y="72"/>
              </a:lnTo>
              <a:lnTo>
                <a:pt x="504" y="66"/>
              </a:lnTo>
              <a:lnTo>
                <a:pt x="510" y="60"/>
              </a:lnTo>
              <a:lnTo>
                <a:pt x="516" y="60"/>
              </a:lnTo>
              <a:lnTo>
                <a:pt x="528" y="48"/>
              </a:lnTo>
              <a:lnTo>
                <a:pt x="540" y="54"/>
              </a:lnTo>
              <a:lnTo>
                <a:pt x="546" y="54"/>
              </a:lnTo>
              <a:lnTo>
                <a:pt x="558" y="66"/>
              </a:lnTo>
              <a:lnTo>
                <a:pt x="564" y="72"/>
              </a:lnTo>
              <a:lnTo>
                <a:pt x="570" y="78"/>
              </a:lnTo>
              <a:lnTo>
                <a:pt x="582" y="72"/>
              </a:lnTo>
              <a:lnTo>
                <a:pt x="588" y="72"/>
              </a:lnTo>
              <a:lnTo>
                <a:pt x="606" y="78"/>
              </a:lnTo>
              <a:lnTo>
                <a:pt x="618" y="78"/>
              </a:lnTo>
              <a:lnTo>
                <a:pt x="642" y="78"/>
              </a:lnTo>
              <a:lnTo>
                <a:pt x="666" y="84"/>
              </a:lnTo>
              <a:lnTo>
                <a:pt x="696" y="96"/>
              </a:lnTo>
              <a:lnTo>
                <a:pt x="714" y="102"/>
              </a:lnTo>
              <a:lnTo>
                <a:pt x="720" y="108"/>
              </a:lnTo>
              <a:lnTo>
                <a:pt x="732" y="108"/>
              </a:lnTo>
              <a:lnTo>
                <a:pt x="768" y="108"/>
              </a:lnTo>
              <a:lnTo>
                <a:pt x="768" y="126"/>
              </a:lnTo>
              <a:lnTo>
                <a:pt x="768" y="138"/>
              </a:lnTo>
              <a:lnTo>
                <a:pt x="762" y="156"/>
              </a:lnTo>
              <a:lnTo>
                <a:pt x="744" y="156"/>
              </a:lnTo>
              <a:lnTo>
                <a:pt x="732" y="144"/>
              </a:lnTo>
              <a:lnTo>
                <a:pt x="726" y="162"/>
              </a:lnTo>
              <a:lnTo>
                <a:pt x="690" y="162"/>
              </a:lnTo>
              <a:lnTo>
                <a:pt x="690" y="168"/>
              </a:lnTo>
              <a:lnTo>
                <a:pt x="678" y="192"/>
              </a:lnTo>
              <a:lnTo>
                <a:pt x="672" y="186"/>
              </a:lnTo>
              <a:lnTo>
                <a:pt x="660" y="192"/>
              </a:lnTo>
              <a:lnTo>
                <a:pt x="654" y="174"/>
              </a:lnTo>
              <a:lnTo>
                <a:pt x="636" y="168"/>
              </a:lnTo>
              <a:lnTo>
                <a:pt x="624" y="174"/>
              </a:lnTo>
              <a:lnTo>
                <a:pt x="612" y="192"/>
              </a:lnTo>
              <a:lnTo>
                <a:pt x="594" y="192"/>
              </a:lnTo>
              <a:lnTo>
                <a:pt x="582" y="204"/>
              </a:lnTo>
              <a:lnTo>
                <a:pt x="582" y="222"/>
              </a:lnTo>
              <a:lnTo>
                <a:pt x="558" y="222"/>
              </a:lnTo>
              <a:lnTo>
                <a:pt x="546" y="228"/>
              </a:lnTo>
              <a:lnTo>
                <a:pt x="522" y="228"/>
              </a:lnTo>
              <a:lnTo>
                <a:pt x="516" y="234"/>
              </a:lnTo>
              <a:lnTo>
                <a:pt x="510" y="222"/>
              </a:lnTo>
              <a:lnTo>
                <a:pt x="498" y="222"/>
              </a:lnTo>
              <a:lnTo>
                <a:pt x="498" y="228"/>
              </a:lnTo>
              <a:lnTo>
                <a:pt x="492" y="252"/>
              </a:lnTo>
              <a:lnTo>
                <a:pt x="468" y="234"/>
              </a:lnTo>
              <a:lnTo>
                <a:pt x="462" y="252"/>
              </a:lnTo>
              <a:lnTo>
                <a:pt x="456" y="252"/>
              </a:lnTo>
              <a:lnTo>
                <a:pt x="438" y="246"/>
              </a:lnTo>
              <a:lnTo>
                <a:pt x="432" y="252"/>
              </a:lnTo>
              <a:lnTo>
                <a:pt x="408" y="234"/>
              </a:lnTo>
              <a:lnTo>
                <a:pt x="396" y="246"/>
              </a:lnTo>
              <a:lnTo>
                <a:pt x="390" y="252"/>
              </a:lnTo>
              <a:lnTo>
                <a:pt x="396" y="270"/>
              </a:lnTo>
              <a:lnTo>
                <a:pt x="402" y="276"/>
              </a:lnTo>
              <a:lnTo>
                <a:pt x="354" y="276"/>
              </a:lnTo>
              <a:lnTo>
                <a:pt x="330" y="252"/>
              </a:lnTo>
              <a:lnTo>
                <a:pt x="324" y="234"/>
              </a:lnTo>
              <a:lnTo>
                <a:pt x="312" y="234"/>
              </a:lnTo>
              <a:lnTo>
                <a:pt x="300" y="228"/>
              </a:lnTo>
              <a:lnTo>
                <a:pt x="288" y="246"/>
              </a:lnTo>
              <a:lnTo>
                <a:pt x="282" y="258"/>
              </a:lnTo>
              <a:lnTo>
                <a:pt x="276" y="252"/>
              </a:lnTo>
              <a:lnTo>
                <a:pt x="264" y="246"/>
              </a:lnTo>
              <a:lnTo>
                <a:pt x="252" y="252"/>
              </a:lnTo>
              <a:lnTo>
                <a:pt x="252" y="258"/>
              </a:lnTo>
              <a:lnTo>
                <a:pt x="240" y="252"/>
              </a:lnTo>
              <a:lnTo>
                <a:pt x="234" y="252"/>
              </a:lnTo>
              <a:lnTo>
                <a:pt x="222" y="246"/>
              </a:lnTo>
              <a:lnTo>
                <a:pt x="204" y="246"/>
              </a:lnTo>
              <a:lnTo>
                <a:pt x="204" y="258"/>
              </a:lnTo>
              <a:lnTo>
                <a:pt x="198" y="270"/>
              </a:lnTo>
              <a:lnTo>
                <a:pt x="198" y="282"/>
              </a:lnTo>
              <a:lnTo>
                <a:pt x="174" y="288"/>
              </a:lnTo>
              <a:lnTo>
                <a:pt x="120" y="288"/>
              </a:lnTo>
              <a:lnTo>
                <a:pt x="96" y="306"/>
              </a:lnTo>
              <a:lnTo>
                <a:pt x="96" y="312"/>
              </a:lnTo>
              <a:lnTo>
                <a:pt x="90" y="306"/>
              </a:lnTo>
              <a:lnTo>
                <a:pt x="90" y="288"/>
              </a:lnTo>
              <a:lnTo>
                <a:pt x="78" y="288"/>
              </a:lnTo>
              <a:lnTo>
                <a:pt x="84" y="276"/>
              </a:lnTo>
              <a:lnTo>
                <a:pt x="72" y="270"/>
              </a:lnTo>
              <a:lnTo>
                <a:pt x="54" y="252"/>
              </a:lnTo>
              <a:lnTo>
                <a:pt x="48" y="252"/>
              </a:lnTo>
              <a:lnTo>
                <a:pt x="48" y="258"/>
              </a:lnTo>
              <a:lnTo>
                <a:pt x="42" y="258"/>
              </a:lnTo>
              <a:lnTo>
                <a:pt x="36" y="252"/>
              </a:lnTo>
              <a:lnTo>
                <a:pt x="48" y="246"/>
              </a:lnTo>
              <a:lnTo>
                <a:pt x="48" y="228"/>
              </a:lnTo>
              <a:lnTo>
                <a:pt x="60" y="222"/>
              </a:lnTo>
              <a:lnTo>
                <a:pt x="78" y="216"/>
              </a:lnTo>
              <a:lnTo>
                <a:pt x="84" y="198"/>
              </a:lnTo>
              <a:lnTo>
                <a:pt x="78" y="186"/>
              </a:lnTo>
              <a:lnTo>
                <a:pt x="60" y="198"/>
              </a:lnTo>
              <a:lnTo>
                <a:pt x="54" y="204"/>
              </a:lnTo>
              <a:lnTo>
                <a:pt x="42" y="186"/>
              </a:lnTo>
              <a:lnTo>
                <a:pt x="42" y="174"/>
              </a:lnTo>
              <a:lnTo>
                <a:pt x="30" y="168"/>
              </a:lnTo>
              <a:lnTo>
                <a:pt x="30" y="138"/>
              </a:lnTo>
              <a:lnTo>
                <a:pt x="18" y="138"/>
              </a:lnTo>
              <a:lnTo>
                <a:pt x="12" y="126"/>
              </a:lnTo>
              <a:lnTo>
                <a:pt x="18" y="114"/>
              </a:lnTo>
              <a:lnTo>
                <a:pt x="12" y="108"/>
              </a:lnTo>
              <a:lnTo>
                <a:pt x="6" y="114"/>
              </a:lnTo>
              <a:lnTo>
                <a:pt x="0" y="108"/>
              </a:lnTo>
              <a:lnTo>
                <a:pt x="0" y="96"/>
              </a:lnTo>
              <a:lnTo>
                <a:pt x="12" y="96"/>
              </a:lnTo>
              <a:lnTo>
                <a:pt x="30" y="78"/>
              </a:lnTo>
              <a:lnTo>
                <a:pt x="36" y="78"/>
              </a:lnTo>
              <a:lnTo>
                <a:pt x="42" y="66"/>
              </a:lnTo>
              <a:close/>
            </a:path>
          </a:pathLst>
        </a:custGeom>
        <a:solidFill>
          <a:schemeClr val="accent5">
            <a:lumMod val="20000"/>
            <a:lumOff val="8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5</xdr:col>
      <xdr:colOff>195131</xdr:colOff>
      <xdr:row>4</xdr:row>
      <xdr:rowOff>434552</xdr:rowOff>
    </xdr:from>
    <xdr:to>
      <xdr:col>6</xdr:col>
      <xdr:colOff>346441</xdr:colOff>
      <xdr:row>6</xdr:row>
      <xdr:rowOff>77653</xdr:rowOff>
    </xdr:to>
    <xdr:sp macro="" textlink="">
      <xdr:nvSpPr>
        <xdr:cNvPr id="10" name="Cantabria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/>
        </xdr:cNvSpPr>
      </xdr:nvSpPr>
      <xdr:spPr bwMode="auto">
        <a:xfrm>
          <a:off x="3719381" y="1434677"/>
          <a:ext cx="713285" cy="433676"/>
        </a:xfrm>
        <a:custGeom>
          <a:avLst/>
          <a:gdLst/>
          <a:ahLst/>
          <a:cxnLst>
            <a:cxn ang="0">
              <a:pos x="486" y="84"/>
            </a:cxn>
            <a:cxn ang="0">
              <a:pos x="408" y="102"/>
            </a:cxn>
            <a:cxn ang="0">
              <a:pos x="408" y="144"/>
            </a:cxn>
            <a:cxn ang="0">
              <a:pos x="360" y="138"/>
            </a:cxn>
            <a:cxn ang="0">
              <a:pos x="342" y="138"/>
            </a:cxn>
            <a:cxn ang="0">
              <a:pos x="312" y="168"/>
            </a:cxn>
            <a:cxn ang="0">
              <a:pos x="264" y="198"/>
            </a:cxn>
            <a:cxn ang="0">
              <a:pos x="264" y="228"/>
            </a:cxn>
            <a:cxn ang="0">
              <a:pos x="282" y="240"/>
            </a:cxn>
            <a:cxn ang="0">
              <a:pos x="282" y="258"/>
            </a:cxn>
            <a:cxn ang="0">
              <a:pos x="288" y="258"/>
            </a:cxn>
            <a:cxn ang="0">
              <a:pos x="288" y="276"/>
            </a:cxn>
            <a:cxn ang="0">
              <a:pos x="264" y="300"/>
            </a:cxn>
            <a:cxn ang="0">
              <a:pos x="228" y="288"/>
            </a:cxn>
            <a:cxn ang="0">
              <a:pos x="210" y="270"/>
            </a:cxn>
            <a:cxn ang="0">
              <a:pos x="186" y="222"/>
            </a:cxn>
            <a:cxn ang="0">
              <a:pos x="138" y="198"/>
            </a:cxn>
            <a:cxn ang="0">
              <a:pos x="90" y="192"/>
            </a:cxn>
            <a:cxn ang="0">
              <a:pos x="6" y="162"/>
            </a:cxn>
            <a:cxn ang="0">
              <a:pos x="18" y="126"/>
            </a:cxn>
            <a:cxn ang="0">
              <a:pos x="36" y="102"/>
            </a:cxn>
            <a:cxn ang="0">
              <a:pos x="90" y="96"/>
            </a:cxn>
            <a:cxn ang="0">
              <a:pos x="114" y="66"/>
            </a:cxn>
            <a:cxn ang="0">
              <a:pos x="126" y="54"/>
            </a:cxn>
            <a:cxn ang="0">
              <a:pos x="126" y="54"/>
            </a:cxn>
            <a:cxn ang="0">
              <a:pos x="150" y="48"/>
            </a:cxn>
            <a:cxn ang="0">
              <a:pos x="156" y="48"/>
            </a:cxn>
            <a:cxn ang="0">
              <a:pos x="174" y="60"/>
            </a:cxn>
            <a:cxn ang="0">
              <a:pos x="204" y="48"/>
            </a:cxn>
            <a:cxn ang="0">
              <a:pos x="252" y="30"/>
            </a:cxn>
            <a:cxn ang="0">
              <a:pos x="252" y="48"/>
            </a:cxn>
            <a:cxn ang="0">
              <a:pos x="258" y="30"/>
            </a:cxn>
            <a:cxn ang="0">
              <a:pos x="270" y="24"/>
            </a:cxn>
            <a:cxn ang="0">
              <a:pos x="306" y="12"/>
            </a:cxn>
            <a:cxn ang="0">
              <a:pos x="306" y="36"/>
            </a:cxn>
            <a:cxn ang="0">
              <a:pos x="318" y="42"/>
            </a:cxn>
            <a:cxn ang="0">
              <a:pos x="324" y="30"/>
            </a:cxn>
            <a:cxn ang="0">
              <a:pos x="330" y="24"/>
            </a:cxn>
            <a:cxn ang="0">
              <a:pos x="348" y="12"/>
            </a:cxn>
            <a:cxn ang="0">
              <a:pos x="366" y="6"/>
            </a:cxn>
            <a:cxn ang="0">
              <a:pos x="378" y="6"/>
            </a:cxn>
            <a:cxn ang="0">
              <a:pos x="390" y="12"/>
            </a:cxn>
            <a:cxn ang="0">
              <a:pos x="414" y="18"/>
            </a:cxn>
            <a:cxn ang="0">
              <a:pos x="420" y="30"/>
            </a:cxn>
            <a:cxn ang="0">
              <a:pos x="402" y="36"/>
            </a:cxn>
            <a:cxn ang="0">
              <a:pos x="414" y="36"/>
            </a:cxn>
            <a:cxn ang="0">
              <a:pos x="450" y="42"/>
            </a:cxn>
            <a:cxn ang="0">
              <a:pos x="480" y="54"/>
            </a:cxn>
          </a:cxnLst>
          <a:rect l="0" t="0" r="r" b="b"/>
          <a:pathLst>
            <a:path w="498" h="300">
              <a:moveTo>
                <a:pt x="498" y="66"/>
              </a:moveTo>
              <a:lnTo>
                <a:pt x="498" y="78"/>
              </a:lnTo>
              <a:lnTo>
                <a:pt x="486" y="84"/>
              </a:lnTo>
              <a:lnTo>
                <a:pt x="432" y="84"/>
              </a:lnTo>
              <a:lnTo>
                <a:pt x="426" y="102"/>
              </a:lnTo>
              <a:lnTo>
                <a:pt x="408" y="102"/>
              </a:lnTo>
              <a:lnTo>
                <a:pt x="402" y="108"/>
              </a:lnTo>
              <a:lnTo>
                <a:pt x="408" y="114"/>
              </a:lnTo>
              <a:lnTo>
                <a:pt x="408" y="144"/>
              </a:lnTo>
              <a:lnTo>
                <a:pt x="384" y="144"/>
              </a:lnTo>
              <a:lnTo>
                <a:pt x="378" y="138"/>
              </a:lnTo>
              <a:lnTo>
                <a:pt x="360" y="138"/>
              </a:lnTo>
              <a:lnTo>
                <a:pt x="354" y="132"/>
              </a:lnTo>
              <a:lnTo>
                <a:pt x="348" y="132"/>
              </a:lnTo>
              <a:lnTo>
                <a:pt x="342" y="138"/>
              </a:lnTo>
              <a:lnTo>
                <a:pt x="330" y="156"/>
              </a:lnTo>
              <a:lnTo>
                <a:pt x="324" y="162"/>
              </a:lnTo>
              <a:lnTo>
                <a:pt x="312" y="168"/>
              </a:lnTo>
              <a:lnTo>
                <a:pt x="282" y="168"/>
              </a:lnTo>
              <a:lnTo>
                <a:pt x="282" y="186"/>
              </a:lnTo>
              <a:lnTo>
                <a:pt x="264" y="198"/>
              </a:lnTo>
              <a:lnTo>
                <a:pt x="252" y="216"/>
              </a:lnTo>
              <a:lnTo>
                <a:pt x="252" y="228"/>
              </a:lnTo>
              <a:lnTo>
                <a:pt x="264" y="228"/>
              </a:lnTo>
              <a:lnTo>
                <a:pt x="282" y="222"/>
              </a:lnTo>
              <a:lnTo>
                <a:pt x="288" y="222"/>
              </a:lnTo>
              <a:lnTo>
                <a:pt x="282" y="240"/>
              </a:lnTo>
              <a:lnTo>
                <a:pt x="270" y="240"/>
              </a:lnTo>
              <a:lnTo>
                <a:pt x="270" y="258"/>
              </a:lnTo>
              <a:lnTo>
                <a:pt x="282" y="258"/>
              </a:lnTo>
              <a:lnTo>
                <a:pt x="282" y="246"/>
              </a:lnTo>
              <a:lnTo>
                <a:pt x="288" y="246"/>
              </a:lnTo>
              <a:lnTo>
                <a:pt x="288" y="258"/>
              </a:lnTo>
              <a:lnTo>
                <a:pt x="294" y="258"/>
              </a:lnTo>
              <a:lnTo>
                <a:pt x="294" y="276"/>
              </a:lnTo>
              <a:lnTo>
                <a:pt x="288" y="276"/>
              </a:lnTo>
              <a:lnTo>
                <a:pt x="270" y="288"/>
              </a:lnTo>
              <a:lnTo>
                <a:pt x="264" y="288"/>
              </a:lnTo>
              <a:lnTo>
                <a:pt x="264" y="300"/>
              </a:lnTo>
              <a:lnTo>
                <a:pt x="252" y="300"/>
              </a:lnTo>
              <a:lnTo>
                <a:pt x="252" y="288"/>
              </a:lnTo>
              <a:lnTo>
                <a:pt x="228" y="288"/>
              </a:lnTo>
              <a:lnTo>
                <a:pt x="216" y="300"/>
              </a:lnTo>
              <a:lnTo>
                <a:pt x="210" y="300"/>
              </a:lnTo>
              <a:lnTo>
                <a:pt x="210" y="270"/>
              </a:lnTo>
              <a:lnTo>
                <a:pt x="192" y="258"/>
              </a:lnTo>
              <a:lnTo>
                <a:pt x="186" y="252"/>
              </a:lnTo>
              <a:lnTo>
                <a:pt x="186" y="222"/>
              </a:lnTo>
              <a:lnTo>
                <a:pt x="168" y="222"/>
              </a:lnTo>
              <a:lnTo>
                <a:pt x="150" y="216"/>
              </a:lnTo>
              <a:lnTo>
                <a:pt x="138" y="198"/>
              </a:lnTo>
              <a:lnTo>
                <a:pt x="138" y="186"/>
              </a:lnTo>
              <a:lnTo>
                <a:pt x="96" y="186"/>
              </a:lnTo>
              <a:lnTo>
                <a:pt x="90" y="192"/>
              </a:lnTo>
              <a:lnTo>
                <a:pt x="36" y="192"/>
              </a:lnTo>
              <a:lnTo>
                <a:pt x="24" y="174"/>
              </a:lnTo>
              <a:lnTo>
                <a:pt x="6" y="162"/>
              </a:lnTo>
              <a:lnTo>
                <a:pt x="0" y="144"/>
              </a:lnTo>
              <a:lnTo>
                <a:pt x="6" y="132"/>
              </a:lnTo>
              <a:lnTo>
                <a:pt x="18" y="126"/>
              </a:lnTo>
              <a:lnTo>
                <a:pt x="24" y="132"/>
              </a:lnTo>
              <a:lnTo>
                <a:pt x="36" y="108"/>
              </a:lnTo>
              <a:lnTo>
                <a:pt x="36" y="102"/>
              </a:lnTo>
              <a:lnTo>
                <a:pt x="72" y="102"/>
              </a:lnTo>
              <a:lnTo>
                <a:pt x="78" y="84"/>
              </a:lnTo>
              <a:lnTo>
                <a:pt x="90" y="96"/>
              </a:lnTo>
              <a:lnTo>
                <a:pt x="108" y="96"/>
              </a:lnTo>
              <a:lnTo>
                <a:pt x="114" y="78"/>
              </a:lnTo>
              <a:lnTo>
                <a:pt x="114" y="66"/>
              </a:lnTo>
              <a:lnTo>
                <a:pt x="114" y="48"/>
              </a:lnTo>
              <a:lnTo>
                <a:pt x="126" y="48"/>
              </a:lnTo>
              <a:lnTo>
                <a:pt x="126" y="54"/>
              </a:lnTo>
              <a:lnTo>
                <a:pt x="120" y="60"/>
              </a:lnTo>
              <a:lnTo>
                <a:pt x="120" y="66"/>
              </a:lnTo>
              <a:lnTo>
                <a:pt x="126" y="54"/>
              </a:lnTo>
              <a:lnTo>
                <a:pt x="132" y="48"/>
              </a:lnTo>
              <a:lnTo>
                <a:pt x="138" y="42"/>
              </a:lnTo>
              <a:lnTo>
                <a:pt x="150" y="48"/>
              </a:lnTo>
              <a:lnTo>
                <a:pt x="150" y="54"/>
              </a:lnTo>
              <a:lnTo>
                <a:pt x="156" y="60"/>
              </a:lnTo>
              <a:lnTo>
                <a:pt x="156" y="48"/>
              </a:lnTo>
              <a:lnTo>
                <a:pt x="162" y="48"/>
              </a:lnTo>
              <a:lnTo>
                <a:pt x="168" y="48"/>
              </a:lnTo>
              <a:lnTo>
                <a:pt x="174" y="60"/>
              </a:lnTo>
              <a:lnTo>
                <a:pt x="174" y="54"/>
              </a:lnTo>
              <a:lnTo>
                <a:pt x="180" y="48"/>
              </a:lnTo>
              <a:lnTo>
                <a:pt x="204" y="48"/>
              </a:lnTo>
              <a:lnTo>
                <a:pt x="222" y="36"/>
              </a:lnTo>
              <a:lnTo>
                <a:pt x="240" y="30"/>
              </a:lnTo>
              <a:lnTo>
                <a:pt x="252" y="30"/>
              </a:lnTo>
              <a:lnTo>
                <a:pt x="252" y="36"/>
              </a:lnTo>
              <a:lnTo>
                <a:pt x="246" y="54"/>
              </a:lnTo>
              <a:lnTo>
                <a:pt x="252" y="48"/>
              </a:lnTo>
              <a:lnTo>
                <a:pt x="252" y="42"/>
              </a:lnTo>
              <a:lnTo>
                <a:pt x="252" y="30"/>
              </a:lnTo>
              <a:lnTo>
                <a:pt x="258" y="30"/>
              </a:lnTo>
              <a:lnTo>
                <a:pt x="264" y="30"/>
              </a:lnTo>
              <a:lnTo>
                <a:pt x="264" y="36"/>
              </a:lnTo>
              <a:lnTo>
                <a:pt x="270" y="24"/>
              </a:lnTo>
              <a:lnTo>
                <a:pt x="282" y="18"/>
              </a:lnTo>
              <a:lnTo>
                <a:pt x="294" y="12"/>
              </a:lnTo>
              <a:lnTo>
                <a:pt x="306" y="12"/>
              </a:lnTo>
              <a:lnTo>
                <a:pt x="318" y="12"/>
              </a:lnTo>
              <a:lnTo>
                <a:pt x="324" y="18"/>
              </a:lnTo>
              <a:lnTo>
                <a:pt x="306" y="36"/>
              </a:lnTo>
              <a:lnTo>
                <a:pt x="312" y="42"/>
              </a:lnTo>
              <a:lnTo>
                <a:pt x="318" y="36"/>
              </a:lnTo>
              <a:lnTo>
                <a:pt x="318" y="42"/>
              </a:lnTo>
              <a:lnTo>
                <a:pt x="324" y="42"/>
              </a:lnTo>
              <a:lnTo>
                <a:pt x="324" y="36"/>
              </a:lnTo>
              <a:lnTo>
                <a:pt x="324" y="30"/>
              </a:lnTo>
              <a:lnTo>
                <a:pt x="336" y="36"/>
              </a:lnTo>
              <a:lnTo>
                <a:pt x="330" y="30"/>
              </a:lnTo>
              <a:lnTo>
                <a:pt x="330" y="24"/>
              </a:lnTo>
              <a:lnTo>
                <a:pt x="336" y="24"/>
              </a:lnTo>
              <a:lnTo>
                <a:pt x="342" y="18"/>
              </a:lnTo>
              <a:lnTo>
                <a:pt x="348" y="12"/>
              </a:lnTo>
              <a:lnTo>
                <a:pt x="354" y="18"/>
              </a:lnTo>
              <a:lnTo>
                <a:pt x="360" y="12"/>
              </a:lnTo>
              <a:lnTo>
                <a:pt x="366" y="6"/>
              </a:lnTo>
              <a:lnTo>
                <a:pt x="378" y="0"/>
              </a:lnTo>
              <a:lnTo>
                <a:pt x="378" y="12"/>
              </a:lnTo>
              <a:lnTo>
                <a:pt x="378" y="6"/>
              </a:lnTo>
              <a:lnTo>
                <a:pt x="384" y="0"/>
              </a:lnTo>
              <a:lnTo>
                <a:pt x="390" y="0"/>
              </a:lnTo>
              <a:lnTo>
                <a:pt x="390" y="12"/>
              </a:lnTo>
              <a:lnTo>
                <a:pt x="390" y="6"/>
              </a:lnTo>
              <a:lnTo>
                <a:pt x="396" y="12"/>
              </a:lnTo>
              <a:lnTo>
                <a:pt x="414" y="18"/>
              </a:lnTo>
              <a:lnTo>
                <a:pt x="420" y="24"/>
              </a:lnTo>
              <a:lnTo>
                <a:pt x="426" y="24"/>
              </a:lnTo>
              <a:lnTo>
                <a:pt x="420" y="30"/>
              </a:lnTo>
              <a:lnTo>
                <a:pt x="414" y="30"/>
              </a:lnTo>
              <a:lnTo>
                <a:pt x="408" y="30"/>
              </a:lnTo>
              <a:lnTo>
                <a:pt x="402" y="36"/>
              </a:lnTo>
              <a:lnTo>
                <a:pt x="408" y="36"/>
              </a:lnTo>
              <a:lnTo>
                <a:pt x="408" y="48"/>
              </a:lnTo>
              <a:lnTo>
                <a:pt x="414" y="36"/>
              </a:lnTo>
              <a:lnTo>
                <a:pt x="420" y="36"/>
              </a:lnTo>
              <a:lnTo>
                <a:pt x="420" y="42"/>
              </a:lnTo>
              <a:lnTo>
                <a:pt x="450" y="42"/>
              </a:lnTo>
              <a:lnTo>
                <a:pt x="456" y="42"/>
              </a:lnTo>
              <a:lnTo>
                <a:pt x="468" y="48"/>
              </a:lnTo>
              <a:lnTo>
                <a:pt x="480" y="54"/>
              </a:lnTo>
              <a:lnTo>
                <a:pt x="498" y="66"/>
              </a:lnTo>
              <a:close/>
            </a:path>
          </a:pathLst>
        </a:custGeom>
        <a:solidFill>
          <a:schemeClr val="accent5">
            <a:lumMod val="60000"/>
            <a:lumOff val="4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129917</xdr:colOff>
      <xdr:row>18</xdr:row>
      <xdr:rowOff>22776</xdr:rowOff>
    </xdr:from>
    <xdr:to>
      <xdr:col>7</xdr:col>
      <xdr:colOff>494226</xdr:colOff>
      <xdr:row>26</xdr:row>
      <xdr:rowOff>39978</xdr:rowOff>
    </xdr:to>
    <xdr:sp macro="" textlink="">
      <xdr:nvSpPr>
        <xdr:cNvPr id="11" name="Andalucía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/>
        </xdr:cNvSpPr>
      </xdr:nvSpPr>
      <xdr:spPr bwMode="auto">
        <a:xfrm>
          <a:off x="2473067" y="4089951"/>
          <a:ext cx="2678884" cy="1541202"/>
        </a:xfrm>
        <a:custGeom>
          <a:avLst/>
          <a:gdLst/>
          <a:ahLst/>
          <a:cxnLst>
            <a:cxn ang="0">
              <a:pos x="18" y="366"/>
            </a:cxn>
            <a:cxn ang="0">
              <a:pos x="204" y="216"/>
            </a:cxn>
            <a:cxn ang="0">
              <a:pos x="252" y="246"/>
            </a:cxn>
            <a:cxn ang="0">
              <a:pos x="348" y="264"/>
            </a:cxn>
            <a:cxn ang="0">
              <a:pos x="444" y="294"/>
            </a:cxn>
            <a:cxn ang="0">
              <a:pos x="522" y="216"/>
            </a:cxn>
            <a:cxn ang="0">
              <a:pos x="540" y="252"/>
            </a:cxn>
            <a:cxn ang="0">
              <a:pos x="606" y="204"/>
            </a:cxn>
            <a:cxn ang="0">
              <a:pos x="606" y="102"/>
            </a:cxn>
            <a:cxn ang="0">
              <a:pos x="702" y="36"/>
            </a:cxn>
            <a:cxn ang="0">
              <a:pos x="786" y="24"/>
            </a:cxn>
            <a:cxn ang="0">
              <a:pos x="864" y="72"/>
            </a:cxn>
            <a:cxn ang="0">
              <a:pos x="936" y="120"/>
            </a:cxn>
            <a:cxn ang="0">
              <a:pos x="1014" y="132"/>
            </a:cxn>
            <a:cxn ang="0">
              <a:pos x="1092" y="144"/>
            </a:cxn>
            <a:cxn ang="0">
              <a:pos x="1170" y="126"/>
            </a:cxn>
            <a:cxn ang="0">
              <a:pos x="1218" y="126"/>
            </a:cxn>
            <a:cxn ang="0">
              <a:pos x="1278" y="96"/>
            </a:cxn>
            <a:cxn ang="0">
              <a:pos x="1350" y="102"/>
            </a:cxn>
            <a:cxn ang="0">
              <a:pos x="1404" y="96"/>
            </a:cxn>
            <a:cxn ang="0">
              <a:pos x="1476" y="84"/>
            </a:cxn>
            <a:cxn ang="0">
              <a:pos x="1524" y="120"/>
            </a:cxn>
            <a:cxn ang="0">
              <a:pos x="1554" y="204"/>
            </a:cxn>
            <a:cxn ang="0">
              <a:pos x="1530" y="246"/>
            </a:cxn>
            <a:cxn ang="0">
              <a:pos x="1596" y="276"/>
            </a:cxn>
            <a:cxn ang="0">
              <a:pos x="1668" y="324"/>
            </a:cxn>
            <a:cxn ang="0">
              <a:pos x="1728" y="456"/>
            </a:cxn>
            <a:cxn ang="0">
              <a:pos x="1788" y="570"/>
            </a:cxn>
            <a:cxn ang="0">
              <a:pos x="1746" y="660"/>
            </a:cxn>
            <a:cxn ang="0">
              <a:pos x="1716" y="720"/>
            </a:cxn>
            <a:cxn ang="0">
              <a:pos x="1680" y="768"/>
            </a:cxn>
            <a:cxn ang="0">
              <a:pos x="1608" y="756"/>
            </a:cxn>
            <a:cxn ang="0">
              <a:pos x="1554" y="750"/>
            </a:cxn>
            <a:cxn ang="0">
              <a:pos x="1452" y="804"/>
            </a:cxn>
            <a:cxn ang="0">
              <a:pos x="1344" y="792"/>
            </a:cxn>
            <a:cxn ang="0">
              <a:pos x="1260" y="810"/>
            </a:cxn>
            <a:cxn ang="0">
              <a:pos x="1194" y="792"/>
            </a:cxn>
            <a:cxn ang="0">
              <a:pos x="1098" y="798"/>
            </a:cxn>
            <a:cxn ang="0">
              <a:pos x="966" y="804"/>
            </a:cxn>
            <a:cxn ang="0">
              <a:pos x="882" y="870"/>
            </a:cxn>
            <a:cxn ang="0">
              <a:pos x="780" y="888"/>
            </a:cxn>
            <a:cxn ang="0">
              <a:pos x="666" y="972"/>
            </a:cxn>
            <a:cxn ang="0">
              <a:pos x="642" y="1032"/>
            </a:cxn>
            <a:cxn ang="0">
              <a:pos x="618" y="1050"/>
            </a:cxn>
            <a:cxn ang="0">
              <a:pos x="510" y="1044"/>
            </a:cxn>
            <a:cxn ang="0">
              <a:pos x="444" y="1008"/>
            </a:cxn>
            <a:cxn ang="0">
              <a:pos x="390" y="930"/>
            </a:cxn>
            <a:cxn ang="0">
              <a:pos x="360" y="864"/>
            </a:cxn>
            <a:cxn ang="0">
              <a:pos x="366" y="870"/>
            </a:cxn>
            <a:cxn ang="0">
              <a:pos x="342" y="828"/>
            </a:cxn>
            <a:cxn ang="0">
              <a:pos x="318" y="774"/>
            </a:cxn>
            <a:cxn ang="0">
              <a:pos x="336" y="726"/>
            </a:cxn>
            <a:cxn ang="0">
              <a:pos x="336" y="756"/>
            </a:cxn>
            <a:cxn ang="0">
              <a:pos x="264" y="672"/>
            </a:cxn>
            <a:cxn ang="0">
              <a:pos x="174" y="582"/>
            </a:cxn>
            <a:cxn ang="0">
              <a:pos x="150" y="564"/>
            </a:cxn>
            <a:cxn ang="0">
              <a:pos x="54" y="588"/>
            </a:cxn>
          </a:cxnLst>
          <a:rect l="0" t="0" r="r" b="b"/>
          <a:pathLst>
            <a:path w="1818" h="1074">
              <a:moveTo>
                <a:pt x="24" y="600"/>
              </a:moveTo>
              <a:lnTo>
                <a:pt x="18" y="576"/>
              </a:lnTo>
              <a:lnTo>
                <a:pt x="12" y="546"/>
              </a:lnTo>
              <a:lnTo>
                <a:pt x="12" y="534"/>
              </a:lnTo>
              <a:lnTo>
                <a:pt x="12" y="510"/>
              </a:lnTo>
              <a:lnTo>
                <a:pt x="12" y="486"/>
              </a:lnTo>
              <a:lnTo>
                <a:pt x="0" y="456"/>
              </a:lnTo>
              <a:lnTo>
                <a:pt x="0" y="420"/>
              </a:lnTo>
              <a:lnTo>
                <a:pt x="18" y="366"/>
              </a:lnTo>
              <a:lnTo>
                <a:pt x="42" y="354"/>
              </a:lnTo>
              <a:lnTo>
                <a:pt x="60" y="324"/>
              </a:lnTo>
              <a:lnTo>
                <a:pt x="78" y="294"/>
              </a:lnTo>
              <a:lnTo>
                <a:pt x="120" y="276"/>
              </a:lnTo>
              <a:lnTo>
                <a:pt x="138" y="282"/>
              </a:lnTo>
              <a:lnTo>
                <a:pt x="162" y="270"/>
              </a:lnTo>
              <a:lnTo>
                <a:pt x="174" y="240"/>
              </a:lnTo>
              <a:lnTo>
                <a:pt x="192" y="204"/>
              </a:lnTo>
              <a:lnTo>
                <a:pt x="204" y="216"/>
              </a:lnTo>
              <a:lnTo>
                <a:pt x="210" y="216"/>
              </a:lnTo>
              <a:lnTo>
                <a:pt x="216" y="216"/>
              </a:lnTo>
              <a:lnTo>
                <a:pt x="216" y="222"/>
              </a:lnTo>
              <a:lnTo>
                <a:pt x="216" y="234"/>
              </a:lnTo>
              <a:lnTo>
                <a:pt x="216" y="240"/>
              </a:lnTo>
              <a:lnTo>
                <a:pt x="222" y="240"/>
              </a:lnTo>
              <a:lnTo>
                <a:pt x="234" y="246"/>
              </a:lnTo>
              <a:lnTo>
                <a:pt x="240" y="246"/>
              </a:lnTo>
              <a:lnTo>
                <a:pt x="252" y="246"/>
              </a:lnTo>
              <a:lnTo>
                <a:pt x="258" y="252"/>
              </a:lnTo>
              <a:lnTo>
                <a:pt x="270" y="252"/>
              </a:lnTo>
              <a:lnTo>
                <a:pt x="282" y="252"/>
              </a:lnTo>
              <a:lnTo>
                <a:pt x="282" y="264"/>
              </a:lnTo>
              <a:lnTo>
                <a:pt x="288" y="270"/>
              </a:lnTo>
              <a:lnTo>
                <a:pt x="312" y="276"/>
              </a:lnTo>
              <a:lnTo>
                <a:pt x="312" y="282"/>
              </a:lnTo>
              <a:lnTo>
                <a:pt x="324" y="270"/>
              </a:lnTo>
              <a:lnTo>
                <a:pt x="348" y="264"/>
              </a:lnTo>
              <a:lnTo>
                <a:pt x="360" y="276"/>
              </a:lnTo>
              <a:lnTo>
                <a:pt x="360" y="282"/>
              </a:lnTo>
              <a:lnTo>
                <a:pt x="372" y="294"/>
              </a:lnTo>
              <a:lnTo>
                <a:pt x="390" y="300"/>
              </a:lnTo>
              <a:lnTo>
                <a:pt x="402" y="300"/>
              </a:lnTo>
              <a:lnTo>
                <a:pt x="408" y="306"/>
              </a:lnTo>
              <a:lnTo>
                <a:pt x="426" y="300"/>
              </a:lnTo>
              <a:lnTo>
                <a:pt x="432" y="294"/>
              </a:lnTo>
              <a:lnTo>
                <a:pt x="444" y="294"/>
              </a:lnTo>
              <a:lnTo>
                <a:pt x="462" y="282"/>
              </a:lnTo>
              <a:lnTo>
                <a:pt x="468" y="276"/>
              </a:lnTo>
              <a:lnTo>
                <a:pt x="480" y="270"/>
              </a:lnTo>
              <a:lnTo>
                <a:pt x="486" y="264"/>
              </a:lnTo>
              <a:lnTo>
                <a:pt x="486" y="246"/>
              </a:lnTo>
              <a:lnTo>
                <a:pt x="504" y="240"/>
              </a:lnTo>
              <a:lnTo>
                <a:pt x="504" y="222"/>
              </a:lnTo>
              <a:lnTo>
                <a:pt x="516" y="216"/>
              </a:lnTo>
              <a:lnTo>
                <a:pt x="522" y="216"/>
              </a:lnTo>
              <a:lnTo>
                <a:pt x="528" y="216"/>
              </a:lnTo>
              <a:lnTo>
                <a:pt x="540" y="216"/>
              </a:lnTo>
              <a:lnTo>
                <a:pt x="540" y="210"/>
              </a:lnTo>
              <a:lnTo>
                <a:pt x="546" y="210"/>
              </a:lnTo>
              <a:lnTo>
                <a:pt x="558" y="216"/>
              </a:lnTo>
              <a:lnTo>
                <a:pt x="552" y="222"/>
              </a:lnTo>
              <a:lnTo>
                <a:pt x="546" y="234"/>
              </a:lnTo>
              <a:lnTo>
                <a:pt x="540" y="246"/>
              </a:lnTo>
              <a:lnTo>
                <a:pt x="540" y="252"/>
              </a:lnTo>
              <a:lnTo>
                <a:pt x="546" y="252"/>
              </a:lnTo>
              <a:lnTo>
                <a:pt x="558" y="252"/>
              </a:lnTo>
              <a:lnTo>
                <a:pt x="564" y="240"/>
              </a:lnTo>
              <a:lnTo>
                <a:pt x="582" y="234"/>
              </a:lnTo>
              <a:lnTo>
                <a:pt x="588" y="234"/>
              </a:lnTo>
              <a:lnTo>
                <a:pt x="594" y="222"/>
              </a:lnTo>
              <a:lnTo>
                <a:pt x="600" y="216"/>
              </a:lnTo>
              <a:lnTo>
                <a:pt x="600" y="210"/>
              </a:lnTo>
              <a:lnTo>
                <a:pt x="606" y="204"/>
              </a:lnTo>
              <a:lnTo>
                <a:pt x="606" y="186"/>
              </a:lnTo>
              <a:lnTo>
                <a:pt x="600" y="180"/>
              </a:lnTo>
              <a:lnTo>
                <a:pt x="594" y="162"/>
              </a:lnTo>
              <a:lnTo>
                <a:pt x="588" y="156"/>
              </a:lnTo>
              <a:lnTo>
                <a:pt x="594" y="144"/>
              </a:lnTo>
              <a:lnTo>
                <a:pt x="594" y="132"/>
              </a:lnTo>
              <a:lnTo>
                <a:pt x="588" y="120"/>
              </a:lnTo>
              <a:lnTo>
                <a:pt x="600" y="114"/>
              </a:lnTo>
              <a:lnTo>
                <a:pt x="606" y="102"/>
              </a:lnTo>
              <a:lnTo>
                <a:pt x="624" y="96"/>
              </a:lnTo>
              <a:lnTo>
                <a:pt x="630" y="90"/>
              </a:lnTo>
              <a:lnTo>
                <a:pt x="642" y="84"/>
              </a:lnTo>
              <a:lnTo>
                <a:pt x="654" y="66"/>
              </a:lnTo>
              <a:lnTo>
                <a:pt x="666" y="60"/>
              </a:lnTo>
              <a:lnTo>
                <a:pt x="672" y="60"/>
              </a:lnTo>
              <a:lnTo>
                <a:pt x="684" y="42"/>
              </a:lnTo>
              <a:lnTo>
                <a:pt x="696" y="36"/>
              </a:lnTo>
              <a:lnTo>
                <a:pt x="702" y="36"/>
              </a:lnTo>
              <a:lnTo>
                <a:pt x="708" y="30"/>
              </a:lnTo>
              <a:lnTo>
                <a:pt x="714" y="24"/>
              </a:lnTo>
              <a:lnTo>
                <a:pt x="714" y="12"/>
              </a:lnTo>
              <a:lnTo>
                <a:pt x="720" y="6"/>
              </a:lnTo>
              <a:lnTo>
                <a:pt x="744" y="6"/>
              </a:lnTo>
              <a:lnTo>
                <a:pt x="762" y="0"/>
              </a:lnTo>
              <a:lnTo>
                <a:pt x="762" y="6"/>
              </a:lnTo>
              <a:lnTo>
                <a:pt x="780" y="24"/>
              </a:lnTo>
              <a:lnTo>
                <a:pt x="786" y="24"/>
              </a:lnTo>
              <a:lnTo>
                <a:pt x="798" y="24"/>
              </a:lnTo>
              <a:lnTo>
                <a:pt x="810" y="24"/>
              </a:lnTo>
              <a:lnTo>
                <a:pt x="810" y="36"/>
              </a:lnTo>
              <a:lnTo>
                <a:pt x="822" y="54"/>
              </a:lnTo>
              <a:lnTo>
                <a:pt x="828" y="54"/>
              </a:lnTo>
              <a:lnTo>
                <a:pt x="840" y="60"/>
              </a:lnTo>
              <a:lnTo>
                <a:pt x="852" y="66"/>
              </a:lnTo>
              <a:lnTo>
                <a:pt x="858" y="66"/>
              </a:lnTo>
              <a:lnTo>
                <a:pt x="864" y="72"/>
              </a:lnTo>
              <a:lnTo>
                <a:pt x="870" y="72"/>
              </a:lnTo>
              <a:lnTo>
                <a:pt x="876" y="84"/>
              </a:lnTo>
              <a:lnTo>
                <a:pt x="888" y="90"/>
              </a:lnTo>
              <a:lnTo>
                <a:pt x="894" y="96"/>
              </a:lnTo>
              <a:lnTo>
                <a:pt x="900" y="96"/>
              </a:lnTo>
              <a:lnTo>
                <a:pt x="906" y="102"/>
              </a:lnTo>
              <a:lnTo>
                <a:pt x="912" y="102"/>
              </a:lnTo>
              <a:lnTo>
                <a:pt x="924" y="114"/>
              </a:lnTo>
              <a:lnTo>
                <a:pt x="936" y="120"/>
              </a:lnTo>
              <a:lnTo>
                <a:pt x="936" y="126"/>
              </a:lnTo>
              <a:lnTo>
                <a:pt x="942" y="132"/>
              </a:lnTo>
              <a:lnTo>
                <a:pt x="954" y="144"/>
              </a:lnTo>
              <a:lnTo>
                <a:pt x="966" y="144"/>
              </a:lnTo>
              <a:lnTo>
                <a:pt x="978" y="150"/>
              </a:lnTo>
              <a:lnTo>
                <a:pt x="990" y="150"/>
              </a:lnTo>
              <a:lnTo>
                <a:pt x="990" y="132"/>
              </a:lnTo>
              <a:lnTo>
                <a:pt x="1002" y="132"/>
              </a:lnTo>
              <a:lnTo>
                <a:pt x="1014" y="132"/>
              </a:lnTo>
              <a:lnTo>
                <a:pt x="1020" y="132"/>
              </a:lnTo>
              <a:lnTo>
                <a:pt x="1026" y="132"/>
              </a:lnTo>
              <a:lnTo>
                <a:pt x="1032" y="132"/>
              </a:lnTo>
              <a:lnTo>
                <a:pt x="1044" y="132"/>
              </a:lnTo>
              <a:lnTo>
                <a:pt x="1050" y="132"/>
              </a:lnTo>
              <a:lnTo>
                <a:pt x="1062" y="144"/>
              </a:lnTo>
              <a:lnTo>
                <a:pt x="1068" y="144"/>
              </a:lnTo>
              <a:lnTo>
                <a:pt x="1086" y="144"/>
              </a:lnTo>
              <a:lnTo>
                <a:pt x="1092" y="144"/>
              </a:lnTo>
              <a:lnTo>
                <a:pt x="1104" y="144"/>
              </a:lnTo>
              <a:lnTo>
                <a:pt x="1110" y="132"/>
              </a:lnTo>
              <a:lnTo>
                <a:pt x="1128" y="132"/>
              </a:lnTo>
              <a:lnTo>
                <a:pt x="1128" y="120"/>
              </a:lnTo>
              <a:lnTo>
                <a:pt x="1134" y="120"/>
              </a:lnTo>
              <a:lnTo>
                <a:pt x="1146" y="120"/>
              </a:lnTo>
              <a:lnTo>
                <a:pt x="1158" y="120"/>
              </a:lnTo>
              <a:lnTo>
                <a:pt x="1164" y="120"/>
              </a:lnTo>
              <a:lnTo>
                <a:pt x="1170" y="126"/>
              </a:lnTo>
              <a:lnTo>
                <a:pt x="1176" y="126"/>
              </a:lnTo>
              <a:lnTo>
                <a:pt x="1194" y="132"/>
              </a:lnTo>
              <a:lnTo>
                <a:pt x="1200" y="132"/>
              </a:lnTo>
              <a:lnTo>
                <a:pt x="1200" y="126"/>
              </a:lnTo>
              <a:lnTo>
                <a:pt x="1206" y="114"/>
              </a:lnTo>
              <a:lnTo>
                <a:pt x="1206" y="102"/>
              </a:lnTo>
              <a:lnTo>
                <a:pt x="1212" y="114"/>
              </a:lnTo>
              <a:lnTo>
                <a:pt x="1218" y="120"/>
              </a:lnTo>
              <a:lnTo>
                <a:pt x="1218" y="126"/>
              </a:lnTo>
              <a:lnTo>
                <a:pt x="1224" y="132"/>
              </a:lnTo>
              <a:lnTo>
                <a:pt x="1236" y="126"/>
              </a:lnTo>
              <a:lnTo>
                <a:pt x="1248" y="126"/>
              </a:lnTo>
              <a:lnTo>
                <a:pt x="1254" y="120"/>
              </a:lnTo>
              <a:lnTo>
                <a:pt x="1260" y="120"/>
              </a:lnTo>
              <a:lnTo>
                <a:pt x="1260" y="114"/>
              </a:lnTo>
              <a:lnTo>
                <a:pt x="1260" y="96"/>
              </a:lnTo>
              <a:lnTo>
                <a:pt x="1272" y="96"/>
              </a:lnTo>
              <a:lnTo>
                <a:pt x="1278" y="96"/>
              </a:lnTo>
              <a:lnTo>
                <a:pt x="1284" y="96"/>
              </a:lnTo>
              <a:lnTo>
                <a:pt x="1290" y="102"/>
              </a:lnTo>
              <a:lnTo>
                <a:pt x="1296" y="102"/>
              </a:lnTo>
              <a:lnTo>
                <a:pt x="1302" y="102"/>
              </a:lnTo>
              <a:lnTo>
                <a:pt x="1320" y="102"/>
              </a:lnTo>
              <a:lnTo>
                <a:pt x="1326" y="102"/>
              </a:lnTo>
              <a:lnTo>
                <a:pt x="1332" y="102"/>
              </a:lnTo>
              <a:lnTo>
                <a:pt x="1338" y="114"/>
              </a:lnTo>
              <a:lnTo>
                <a:pt x="1350" y="102"/>
              </a:lnTo>
              <a:lnTo>
                <a:pt x="1356" y="96"/>
              </a:lnTo>
              <a:lnTo>
                <a:pt x="1362" y="96"/>
              </a:lnTo>
              <a:lnTo>
                <a:pt x="1362" y="102"/>
              </a:lnTo>
              <a:lnTo>
                <a:pt x="1374" y="114"/>
              </a:lnTo>
              <a:lnTo>
                <a:pt x="1374" y="120"/>
              </a:lnTo>
              <a:lnTo>
                <a:pt x="1380" y="120"/>
              </a:lnTo>
              <a:lnTo>
                <a:pt x="1392" y="96"/>
              </a:lnTo>
              <a:lnTo>
                <a:pt x="1398" y="96"/>
              </a:lnTo>
              <a:lnTo>
                <a:pt x="1404" y="96"/>
              </a:lnTo>
              <a:lnTo>
                <a:pt x="1410" y="102"/>
              </a:lnTo>
              <a:lnTo>
                <a:pt x="1416" y="102"/>
              </a:lnTo>
              <a:lnTo>
                <a:pt x="1428" y="96"/>
              </a:lnTo>
              <a:lnTo>
                <a:pt x="1434" y="90"/>
              </a:lnTo>
              <a:lnTo>
                <a:pt x="1446" y="84"/>
              </a:lnTo>
              <a:lnTo>
                <a:pt x="1452" y="72"/>
              </a:lnTo>
              <a:lnTo>
                <a:pt x="1458" y="72"/>
              </a:lnTo>
              <a:lnTo>
                <a:pt x="1470" y="84"/>
              </a:lnTo>
              <a:lnTo>
                <a:pt x="1476" y="84"/>
              </a:lnTo>
              <a:lnTo>
                <a:pt x="1482" y="84"/>
              </a:lnTo>
              <a:lnTo>
                <a:pt x="1494" y="84"/>
              </a:lnTo>
              <a:lnTo>
                <a:pt x="1506" y="84"/>
              </a:lnTo>
              <a:lnTo>
                <a:pt x="1512" y="90"/>
              </a:lnTo>
              <a:lnTo>
                <a:pt x="1518" y="96"/>
              </a:lnTo>
              <a:lnTo>
                <a:pt x="1518" y="102"/>
              </a:lnTo>
              <a:lnTo>
                <a:pt x="1512" y="114"/>
              </a:lnTo>
              <a:lnTo>
                <a:pt x="1518" y="120"/>
              </a:lnTo>
              <a:lnTo>
                <a:pt x="1524" y="120"/>
              </a:lnTo>
              <a:lnTo>
                <a:pt x="1530" y="120"/>
              </a:lnTo>
              <a:lnTo>
                <a:pt x="1542" y="126"/>
              </a:lnTo>
              <a:lnTo>
                <a:pt x="1542" y="132"/>
              </a:lnTo>
              <a:lnTo>
                <a:pt x="1548" y="156"/>
              </a:lnTo>
              <a:lnTo>
                <a:pt x="1548" y="162"/>
              </a:lnTo>
              <a:lnTo>
                <a:pt x="1554" y="174"/>
              </a:lnTo>
              <a:lnTo>
                <a:pt x="1554" y="186"/>
              </a:lnTo>
              <a:lnTo>
                <a:pt x="1554" y="192"/>
              </a:lnTo>
              <a:lnTo>
                <a:pt x="1554" y="204"/>
              </a:lnTo>
              <a:lnTo>
                <a:pt x="1548" y="216"/>
              </a:lnTo>
              <a:lnTo>
                <a:pt x="1542" y="216"/>
              </a:lnTo>
              <a:lnTo>
                <a:pt x="1530" y="222"/>
              </a:lnTo>
              <a:lnTo>
                <a:pt x="1524" y="234"/>
              </a:lnTo>
              <a:lnTo>
                <a:pt x="1524" y="240"/>
              </a:lnTo>
              <a:lnTo>
                <a:pt x="1524" y="234"/>
              </a:lnTo>
              <a:lnTo>
                <a:pt x="1524" y="240"/>
              </a:lnTo>
              <a:lnTo>
                <a:pt x="1524" y="246"/>
              </a:lnTo>
              <a:lnTo>
                <a:pt x="1530" y="246"/>
              </a:lnTo>
              <a:lnTo>
                <a:pt x="1542" y="246"/>
              </a:lnTo>
              <a:lnTo>
                <a:pt x="1548" y="246"/>
              </a:lnTo>
              <a:lnTo>
                <a:pt x="1554" y="264"/>
              </a:lnTo>
              <a:lnTo>
                <a:pt x="1560" y="264"/>
              </a:lnTo>
              <a:lnTo>
                <a:pt x="1572" y="264"/>
              </a:lnTo>
              <a:lnTo>
                <a:pt x="1584" y="270"/>
              </a:lnTo>
              <a:lnTo>
                <a:pt x="1590" y="270"/>
              </a:lnTo>
              <a:lnTo>
                <a:pt x="1596" y="270"/>
              </a:lnTo>
              <a:lnTo>
                <a:pt x="1596" y="276"/>
              </a:lnTo>
              <a:lnTo>
                <a:pt x="1602" y="282"/>
              </a:lnTo>
              <a:lnTo>
                <a:pt x="1608" y="294"/>
              </a:lnTo>
              <a:lnTo>
                <a:pt x="1620" y="300"/>
              </a:lnTo>
              <a:lnTo>
                <a:pt x="1626" y="306"/>
              </a:lnTo>
              <a:lnTo>
                <a:pt x="1632" y="306"/>
              </a:lnTo>
              <a:lnTo>
                <a:pt x="1638" y="312"/>
              </a:lnTo>
              <a:lnTo>
                <a:pt x="1644" y="312"/>
              </a:lnTo>
              <a:lnTo>
                <a:pt x="1662" y="312"/>
              </a:lnTo>
              <a:lnTo>
                <a:pt x="1668" y="324"/>
              </a:lnTo>
              <a:lnTo>
                <a:pt x="1704" y="324"/>
              </a:lnTo>
              <a:lnTo>
                <a:pt x="1704" y="366"/>
              </a:lnTo>
              <a:lnTo>
                <a:pt x="1698" y="384"/>
              </a:lnTo>
              <a:lnTo>
                <a:pt x="1698" y="396"/>
              </a:lnTo>
              <a:lnTo>
                <a:pt x="1704" y="414"/>
              </a:lnTo>
              <a:lnTo>
                <a:pt x="1704" y="420"/>
              </a:lnTo>
              <a:lnTo>
                <a:pt x="1716" y="426"/>
              </a:lnTo>
              <a:lnTo>
                <a:pt x="1722" y="444"/>
              </a:lnTo>
              <a:lnTo>
                <a:pt x="1728" y="456"/>
              </a:lnTo>
              <a:lnTo>
                <a:pt x="1740" y="468"/>
              </a:lnTo>
              <a:lnTo>
                <a:pt x="1746" y="480"/>
              </a:lnTo>
              <a:lnTo>
                <a:pt x="1752" y="486"/>
              </a:lnTo>
              <a:lnTo>
                <a:pt x="1776" y="486"/>
              </a:lnTo>
              <a:lnTo>
                <a:pt x="1818" y="522"/>
              </a:lnTo>
              <a:lnTo>
                <a:pt x="1806" y="534"/>
              </a:lnTo>
              <a:lnTo>
                <a:pt x="1794" y="546"/>
              </a:lnTo>
              <a:lnTo>
                <a:pt x="1788" y="564"/>
              </a:lnTo>
              <a:lnTo>
                <a:pt x="1788" y="570"/>
              </a:lnTo>
              <a:lnTo>
                <a:pt x="1788" y="576"/>
              </a:lnTo>
              <a:lnTo>
                <a:pt x="1776" y="582"/>
              </a:lnTo>
              <a:lnTo>
                <a:pt x="1770" y="588"/>
              </a:lnTo>
              <a:lnTo>
                <a:pt x="1764" y="594"/>
              </a:lnTo>
              <a:lnTo>
                <a:pt x="1764" y="600"/>
              </a:lnTo>
              <a:lnTo>
                <a:pt x="1758" y="612"/>
              </a:lnTo>
              <a:lnTo>
                <a:pt x="1752" y="636"/>
              </a:lnTo>
              <a:lnTo>
                <a:pt x="1752" y="648"/>
              </a:lnTo>
              <a:lnTo>
                <a:pt x="1746" y="660"/>
              </a:lnTo>
              <a:lnTo>
                <a:pt x="1746" y="666"/>
              </a:lnTo>
              <a:lnTo>
                <a:pt x="1740" y="678"/>
              </a:lnTo>
              <a:lnTo>
                <a:pt x="1734" y="684"/>
              </a:lnTo>
              <a:lnTo>
                <a:pt x="1734" y="702"/>
              </a:lnTo>
              <a:lnTo>
                <a:pt x="1734" y="708"/>
              </a:lnTo>
              <a:lnTo>
                <a:pt x="1728" y="708"/>
              </a:lnTo>
              <a:lnTo>
                <a:pt x="1722" y="708"/>
              </a:lnTo>
              <a:lnTo>
                <a:pt x="1716" y="714"/>
              </a:lnTo>
              <a:lnTo>
                <a:pt x="1716" y="720"/>
              </a:lnTo>
              <a:lnTo>
                <a:pt x="1710" y="726"/>
              </a:lnTo>
              <a:lnTo>
                <a:pt x="1704" y="726"/>
              </a:lnTo>
              <a:lnTo>
                <a:pt x="1698" y="726"/>
              </a:lnTo>
              <a:lnTo>
                <a:pt x="1698" y="732"/>
              </a:lnTo>
              <a:lnTo>
                <a:pt x="1698" y="750"/>
              </a:lnTo>
              <a:lnTo>
                <a:pt x="1692" y="750"/>
              </a:lnTo>
              <a:lnTo>
                <a:pt x="1686" y="756"/>
              </a:lnTo>
              <a:lnTo>
                <a:pt x="1680" y="762"/>
              </a:lnTo>
              <a:lnTo>
                <a:pt x="1680" y="768"/>
              </a:lnTo>
              <a:lnTo>
                <a:pt x="1680" y="774"/>
              </a:lnTo>
              <a:lnTo>
                <a:pt x="1674" y="780"/>
              </a:lnTo>
              <a:lnTo>
                <a:pt x="1668" y="780"/>
              </a:lnTo>
              <a:lnTo>
                <a:pt x="1662" y="792"/>
              </a:lnTo>
              <a:lnTo>
                <a:pt x="1644" y="792"/>
              </a:lnTo>
              <a:lnTo>
                <a:pt x="1638" y="786"/>
              </a:lnTo>
              <a:lnTo>
                <a:pt x="1626" y="774"/>
              </a:lnTo>
              <a:lnTo>
                <a:pt x="1620" y="762"/>
              </a:lnTo>
              <a:lnTo>
                <a:pt x="1608" y="756"/>
              </a:lnTo>
              <a:lnTo>
                <a:pt x="1602" y="750"/>
              </a:lnTo>
              <a:lnTo>
                <a:pt x="1584" y="750"/>
              </a:lnTo>
              <a:lnTo>
                <a:pt x="1578" y="750"/>
              </a:lnTo>
              <a:lnTo>
                <a:pt x="1578" y="756"/>
              </a:lnTo>
              <a:lnTo>
                <a:pt x="1572" y="756"/>
              </a:lnTo>
              <a:lnTo>
                <a:pt x="1566" y="762"/>
              </a:lnTo>
              <a:lnTo>
                <a:pt x="1560" y="756"/>
              </a:lnTo>
              <a:lnTo>
                <a:pt x="1560" y="750"/>
              </a:lnTo>
              <a:lnTo>
                <a:pt x="1554" y="750"/>
              </a:lnTo>
              <a:lnTo>
                <a:pt x="1530" y="756"/>
              </a:lnTo>
              <a:lnTo>
                <a:pt x="1518" y="762"/>
              </a:lnTo>
              <a:lnTo>
                <a:pt x="1512" y="768"/>
              </a:lnTo>
              <a:lnTo>
                <a:pt x="1506" y="792"/>
              </a:lnTo>
              <a:lnTo>
                <a:pt x="1500" y="798"/>
              </a:lnTo>
              <a:lnTo>
                <a:pt x="1494" y="804"/>
              </a:lnTo>
              <a:lnTo>
                <a:pt x="1482" y="810"/>
              </a:lnTo>
              <a:lnTo>
                <a:pt x="1458" y="810"/>
              </a:lnTo>
              <a:lnTo>
                <a:pt x="1452" y="804"/>
              </a:lnTo>
              <a:lnTo>
                <a:pt x="1440" y="810"/>
              </a:lnTo>
              <a:lnTo>
                <a:pt x="1434" y="810"/>
              </a:lnTo>
              <a:lnTo>
                <a:pt x="1434" y="804"/>
              </a:lnTo>
              <a:lnTo>
                <a:pt x="1428" y="798"/>
              </a:lnTo>
              <a:lnTo>
                <a:pt x="1422" y="792"/>
              </a:lnTo>
              <a:lnTo>
                <a:pt x="1416" y="792"/>
              </a:lnTo>
              <a:lnTo>
                <a:pt x="1374" y="792"/>
              </a:lnTo>
              <a:lnTo>
                <a:pt x="1362" y="786"/>
              </a:lnTo>
              <a:lnTo>
                <a:pt x="1344" y="792"/>
              </a:lnTo>
              <a:lnTo>
                <a:pt x="1326" y="792"/>
              </a:lnTo>
              <a:lnTo>
                <a:pt x="1308" y="786"/>
              </a:lnTo>
              <a:lnTo>
                <a:pt x="1290" y="792"/>
              </a:lnTo>
              <a:lnTo>
                <a:pt x="1284" y="792"/>
              </a:lnTo>
              <a:lnTo>
                <a:pt x="1278" y="792"/>
              </a:lnTo>
              <a:lnTo>
                <a:pt x="1278" y="798"/>
              </a:lnTo>
              <a:lnTo>
                <a:pt x="1272" y="804"/>
              </a:lnTo>
              <a:lnTo>
                <a:pt x="1266" y="804"/>
              </a:lnTo>
              <a:lnTo>
                <a:pt x="1260" y="810"/>
              </a:lnTo>
              <a:lnTo>
                <a:pt x="1254" y="810"/>
              </a:lnTo>
              <a:lnTo>
                <a:pt x="1242" y="810"/>
              </a:lnTo>
              <a:lnTo>
                <a:pt x="1236" y="804"/>
              </a:lnTo>
              <a:lnTo>
                <a:pt x="1230" y="804"/>
              </a:lnTo>
              <a:lnTo>
                <a:pt x="1224" y="804"/>
              </a:lnTo>
              <a:lnTo>
                <a:pt x="1212" y="804"/>
              </a:lnTo>
              <a:lnTo>
                <a:pt x="1206" y="798"/>
              </a:lnTo>
              <a:lnTo>
                <a:pt x="1200" y="792"/>
              </a:lnTo>
              <a:lnTo>
                <a:pt x="1194" y="792"/>
              </a:lnTo>
              <a:lnTo>
                <a:pt x="1182" y="798"/>
              </a:lnTo>
              <a:lnTo>
                <a:pt x="1176" y="798"/>
              </a:lnTo>
              <a:lnTo>
                <a:pt x="1152" y="798"/>
              </a:lnTo>
              <a:lnTo>
                <a:pt x="1146" y="798"/>
              </a:lnTo>
              <a:lnTo>
                <a:pt x="1140" y="792"/>
              </a:lnTo>
              <a:lnTo>
                <a:pt x="1134" y="786"/>
              </a:lnTo>
              <a:lnTo>
                <a:pt x="1122" y="792"/>
              </a:lnTo>
              <a:lnTo>
                <a:pt x="1110" y="792"/>
              </a:lnTo>
              <a:lnTo>
                <a:pt x="1098" y="798"/>
              </a:lnTo>
              <a:lnTo>
                <a:pt x="1086" y="798"/>
              </a:lnTo>
              <a:lnTo>
                <a:pt x="1068" y="798"/>
              </a:lnTo>
              <a:lnTo>
                <a:pt x="1056" y="792"/>
              </a:lnTo>
              <a:lnTo>
                <a:pt x="1044" y="798"/>
              </a:lnTo>
              <a:lnTo>
                <a:pt x="1038" y="798"/>
              </a:lnTo>
              <a:lnTo>
                <a:pt x="1020" y="804"/>
              </a:lnTo>
              <a:lnTo>
                <a:pt x="996" y="804"/>
              </a:lnTo>
              <a:lnTo>
                <a:pt x="990" y="804"/>
              </a:lnTo>
              <a:lnTo>
                <a:pt x="966" y="804"/>
              </a:lnTo>
              <a:lnTo>
                <a:pt x="942" y="804"/>
              </a:lnTo>
              <a:lnTo>
                <a:pt x="936" y="810"/>
              </a:lnTo>
              <a:lnTo>
                <a:pt x="930" y="810"/>
              </a:lnTo>
              <a:lnTo>
                <a:pt x="930" y="816"/>
              </a:lnTo>
              <a:lnTo>
                <a:pt x="930" y="828"/>
              </a:lnTo>
              <a:lnTo>
                <a:pt x="924" y="840"/>
              </a:lnTo>
              <a:lnTo>
                <a:pt x="900" y="852"/>
              </a:lnTo>
              <a:lnTo>
                <a:pt x="894" y="864"/>
              </a:lnTo>
              <a:lnTo>
                <a:pt x="882" y="870"/>
              </a:lnTo>
              <a:lnTo>
                <a:pt x="870" y="882"/>
              </a:lnTo>
              <a:lnTo>
                <a:pt x="858" y="888"/>
              </a:lnTo>
              <a:lnTo>
                <a:pt x="846" y="888"/>
              </a:lnTo>
              <a:lnTo>
                <a:pt x="834" y="888"/>
              </a:lnTo>
              <a:lnTo>
                <a:pt x="822" y="882"/>
              </a:lnTo>
              <a:lnTo>
                <a:pt x="810" y="882"/>
              </a:lnTo>
              <a:lnTo>
                <a:pt x="798" y="882"/>
              </a:lnTo>
              <a:lnTo>
                <a:pt x="786" y="882"/>
              </a:lnTo>
              <a:lnTo>
                <a:pt x="780" y="888"/>
              </a:lnTo>
              <a:lnTo>
                <a:pt x="762" y="900"/>
              </a:lnTo>
              <a:lnTo>
                <a:pt x="738" y="906"/>
              </a:lnTo>
              <a:lnTo>
                <a:pt x="720" y="912"/>
              </a:lnTo>
              <a:lnTo>
                <a:pt x="702" y="924"/>
              </a:lnTo>
              <a:lnTo>
                <a:pt x="690" y="930"/>
              </a:lnTo>
              <a:lnTo>
                <a:pt x="684" y="936"/>
              </a:lnTo>
              <a:lnTo>
                <a:pt x="678" y="960"/>
              </a:lnTo>
              <a:lnTo>
                <a:pt x="672" y="966"/>
              </a:lnTo>
              <a:lnTo>
                <a:pt x="666" y="972"/>
              </a:lnTo>
              <a:lnTo>
                <a:pt x="666" y="966"/>
              </a:lnTo>
              <a:lnTo>
                <a:pt x="660" y="978"/>
              </a:lnTo>
              <a:lnTo>
                <a:pt x="654" y="984"/>
              </a:lnTo>
              <a:lnTo>
                <a:pt x="654" y="990"/>
              </a:lnTo>
              <a:lnTo>
                <a:pt x="648" y="1002"/>
              </a:lnTo>
              <a:lnTo>
                <a:pt x="648" y="1020"/>
              </a:lnTo>
              <a:lnTo>
                <a:pt x="648" y="1032"/>
              </a:lnTo>
              <a:lnTo>
                <a:pt x="642" y="1038"/>
              </a:lnTo>
              <a:lnTo>
                <a:pt x="642" y="1032"/>
              </a:lnTo>
              <a:lnTo>
                <a:pt x="642" y="1014"/>
              </a:lnTo>
              <a:lnTo>
                <a:pt x="642" y="1008"/>
              </a:lnTo>
              <a:lnTo>
                <a:pt x="630" y="1008"/>
              </a:lnTo>
              <a:lnTo>
                <a:pt x="624" y="1008"/>
              </a:lnTo>
              <a:lnTo>
                <a:pt x="618" y="1014"/>
              </a:lnTo>
              <a:lnTo>
                <a:pt x="618" y="1020"/>
              </a:lnTo>
              <a:lnTo>
                <a:pt x="618" y="1026"/>
              </a:lnTo>
              <a:lnTo>
                <a:pt x="618" y="1032"/>
              </a:lnTo>
              <a:lnTo>
                <a:pt x="618" y="1050"/>
              </a:lnTo>
              <a:lnTo>
                <a:pt x="606" y="1056"/>
              </a:lnTo>
              <a:lnTo>
                <a:pt x="600" y="1056"/>
              </a:lnTo>
              <a:lnTo>
                <a:pt x="588" y="1068"/>
              </a:lnTo>
              <a:lnTo>
                <a:pt x="576" y="1068"/>
              </a:lnTo>
              <a:lnTo>
                <a:pt x="570" y="1074"/>
              </a:lnTo>
              <a:lnTo>
                <a:pt x="558" y="1062"/>
              </a:lnTo>
              <a:lnTo>
                <a:pt x="540" y="1050"/>
              </a:lnTo>
              <a:lnTo>
                <a:pt x="522" y="1050"/>
              </a:lnTo>
              <a:lnTo>
                <a:pt x="510" y="1044"/>
              </a:lnTo>
              <a:lnTo>
                <a:pt x="504" y="1044"/>
              </a:lnTo>
              <a:lnTo>
                <a:pt x="498" y="1038"/>
              </a:lnTo>
              <a:lnTo>
                <a:pt x="486" y="1020"/>
              </a:lnTo>
              <a:lnTo>
                <a:pt x="486" y="1014"/>
              </a:lnTo>
              <a:lnTo>
                <a:pt x="480" y="1008"/>
              </a:lnTo>
              <a:lnTo>
                <a:pt x="474" y="1002"/>
              </a:lnTo>
              <a:lnTo>
                <a:pt x="462" y="1002"/>
              </a:lnTo>
              <a:lnTo>
                <a:pt x="456" y="1002"/>
              </a:lnTo>
              <a:lnTo>
                <a:pt x="444" y="1008"/>
              </a:lnTo>
              <a:lnTo>
                <a:pt x="432" y="1002"/>
              </a:lnTo>
              <a:lnTo>
                <a:pt x="426" y="996"/>
              </a:lnTo>
              <a:lnTo>
                <a:pt x="420" y="984"/>
              </a:lnTo>
              <a:lnTo>
                <a:pt x="414" y="972"/>
              </a:lnTo>
              <a:lnTo>
                <a:pt x="408" y="966"/>
              </a:lnTo>
              <a:lnTo>
                <a:pt x="396" y="954"/>
              </a:lnTo>
              <a:lnTo>
                <a:pt x="390" y="948"/>
              </a:lnTo>
              <a:lnTo>
                <a:pt x="390" y="936"/>
              </a:lnTo>
              <a:lnTo>
                <a:pt x="390" y="930"/>
              </a:lnTo>
              <a:lnTo>
                <a:pt x="384" y="930"/>
              </a:lnTo>
              <a:lnTo>
                <a:pt x="378" y="924"/>
              </a:lnTo>
              <a:lnTo>
                <a:pt x="372" y="906"/>
              </a:lnTo>
              <a:lnTo>
                <a:pt x="360" y="888"/>
              </a:lnTo>
              <a:lnTo>
                <a:pt x="360" y="876"/>
              </a:lnTo>
              <a:lnTo>
                <a:pt x="354" y="870"/>
              </a:lnTo>
              <a:lnTo>
                <a:pt x="348" y="864"/>
              </a:lnTo>
              <a:lnTo>
                <a:pt x="354" y="858"/>
              </a:lnTo>
              <a:lnTo>
                <a:pt x="360" y="864"/>
              </a:lnTo>
              <a:lnTo>
                <a:pt x="360" y="870"/>
              </a:lnTo>
              <a:lnTo>
                <a:pt x="366" y="882"/>
              </a:lnTo>
              <a:lnTo>
                <a:pt x="372" y="888"/>
              </a:lnTo>
              <a:lnTo>
                <a:pt x="378" y="882"/>
              </a:lnTo>
              <a:lnTo>
                <a:pt x="384" y="876"/>
              </a:lnTo>
              <a:lnTo>
                <a:pt x="384" y="870"/>
              </a:lnTo>
              <a:lnTo>
                <a:pt x="378" y="876"/>
              </a:lnTo>
              <a:lnTo>
                <a:pt x="372" y="870"/>
              </a:lnTo>
              <a:lnTo>
                <a:pt x="366" y="870"/>
              </a:lnTo>
              <a:lnTo>
                <a:pt x="366" y="864"/>
              </a:lnTo>
              <a:lnTo>
                <a:pt x="372" y="858"/>
              </a:lnTo>
              <a:lnTo>
                <a:pt x="372" y="852"/>
              </a:lnTo>
              <a:lnTo>
                <a:pt x="372" y="846"/>
              </a:lnTo>
              <a:lnTo>
                <a:pt x="366" y="846"/>
              </a:lnTo>
              <a:lnTo>
                <a:pt x="360" y="840"/>
              </a:lnTo>
              <a:lnTo>
                <a:pt x="360" y="834"/>
              </a:lnTo>
              <a:lnTo>
                <a:pt x="354" y="834"/>
              </a:lnTo>
              <a:lnTo>
                <a:pt x="342" y="828"/>
              </a:lnTo>
              <a:lnTo>
                <a:pt x="324" y="828"/>
              </a:lnTo>
              <a:lnTo>
                <a:pt x="318" y="822"/>
              </a:lnTo>
              <a:lnTo>
                <a:pt x="318" y="816"/>
              </a:lnTo>
              <a:lnTo>
                <a:pt x="318" y="810"/>
              </a:lnTo>
              <a:lnTo>
                <a:pt x="312" y="804"/>
              </a:lnTo>
              <a:lnTo>
                <a:pt x="312" y="792"/>
              </a:lnTo>
              <a:lnTo>
                <a:pt x="312" y="786"/>
              </a:lnTo>
              <a:lnTo>
                <a:pt x="312" y="780"/>
              </a:lnTo>
              <a:lnTo>
                <a:pt x="318" y="774"/>
              </a:lnTo>
              <a:lnTo>
                <a:pt x="330" y="762"/>
              </a:lnTo>
              <a:lnTo>
                <a:pt x="336" y="762"/>
              </a:lnTo>
              <a:lnTo>
                <a:pt x="342" y="762"/>
              </a:lnTo>
              <a:lnTo>
                <a:pt x="342" y="756"/>
              </a:lnTo>
              <a:lnTo>
                <a:pt x="342" y="750"/>
              </a:lnTo>
              <a:lnTo>
                <a:pt x="342" y="744"/>
              </a:lnTo>
              <a:lnTo>
                <a:pt x="336" y="744"/>
              </a:lnTo>
              <a:lnTo>
                <a:pt x="336" y="738"/>
              </a:lnTo>
              <a:lnTo>
                <a:pt x="336" y="726"/>
              </a:lnTo>
              <a:lnTo>
                <a:pt x="348" y="720"/>
              </a:lnTo>
              <a:lnTo>
                <a:pt x="354" y="720"/>
              </a:lnTo>
              <a:lnTo>
                <a:pt x="360" y="714"/>
              </a:lnTo>
              <a:lnTo>
                <a:pt x="354" y="714"/>
              </a:lnTo>
              <a:lnTo>
                <a:pt x="342" y="720"/>
              </a:lnTo>
              <a:lnTo>
                <a:pt x="336" y="726"/>
              </a:lnTo>
              <a:lnTo>
                <a:pt x="336" y="732"/>
              </a:lnTo>
              <a:lnTo>
                <a:pt x="336" y="744"/>
              </a:lnTo>
              <a:lnTo>
                <a:pt x="336" y="756"/>
              </a:lnTo>
              <a:lnTo>
                <a:pt x="336" y="762"/>
              </a:lnTo>
              <a:lnTo>
                <a:pt x="324" y="756"/>
              </a:lnTo>
              <a:lnTo>
                <a:pt x="318" y="750"/>
              </a:lnTo>
              <a:lnTo>
                <a:pt x="318" y="732"/>
              </a:lnTo>
              <a:lnTo>
                <a:pt x="312" y="720"/>
              </a:lnTo>
              <a:lnTo>
                <a:pt x="300" y="708"/>
              </a:lnTo>
              <a:lnTo>
                <a:pt x="288" y="696"/>
              </a:lnTo>
              <a:lnTo>
                <a:pt x="270" y="678"/>
              </a:lnTo>
              <a:lnTo>
                <a:pt x="264" y="672"/>
              </a:lnTo>
              <a:lnTo>
                <a:pt x="258" y="666"/>
              </a:lnTo>
              <a:lnTo>
                <a:pt x="252" y="660"/>
              </a:lnTo>
              <a:lnTo>
                <a:pt x="240" y="654"/>
              </a:lnTo>
              <a:lnTo>
                <a:pt x="216" y="636"/>
              </a:lnTo>
              <a:lnTo>
                <a:pt x="186" y="624"/>
              </a:lnTo>
              <a:lnTo>
                <a:pt x="174" y="612"/>
              </a:lnTo>
              <a:lnTo>
                <a:pt x="156" y="594"/>
              </a:lnTo>
              <a:lnTo>
                <a:pt x="168" y="588"/>
              </a:lnTo>
              <a:lnTo>
                <a:pt x="174" y="582"/>
              </a:lnTo>
              <a:lnTo>
                <a:pt x="174" y="570"/>
              </a:lnTo>
              <a:lnTo>
                <a:pt x="156" y="594"/>
              </a:lnTo>
              <a:lnTo>
                <a:pt x="156" y="588"/>
              </a:lnTo>
              <a:lnTo>
                <a:pt x="150" y="576"/>
              </a:lnTo>
              <a:lnTo>
                <a:pt x="156" y="564"/>
              </a:lnTo>
              <a:lnTo>
                <a:pt x="156" y="558"/>
              </a:lnTo>
              <a:lnTo>
                <a:pt x="156" y="552"/>
              </a:lnTo>
              <a:lnTo>
                <a:pt x="156" y="546"/>
              </a:lnTo>
              <a:lnTo>
                <a:pt x="150" y="564"/>
              </a:lnTo>
              <a:lnTo>
                <a:pt x="150" y="576"/>
              </a:lnTo>
              <a:lnTo>
                <a:pt x="156" y="600"/>
              </a:lnTo>
              <a:lnTo>
                <a:pt x="162" y="606"/>
              </a:lnTo>
              <a:lnTo>
                <a:pt x="168" y="612"/>
              </a:lnTo>
              <a:lnTo>
                <a:pt x="150" y="606"/>
              </a:lnTo>
              <a:lnTo>
                <a:pt x="138" y="600"/>
              </a:lnTo>
              <a:lnTo>
                <a:pt x="114" y="594"/>
              </a:lnTo>
              <a:lnTo>
                <a:pt x="96" y="588"/>
              </a:lnTo>
              <a:lnTo>
                <a:pt x="54" y="588"/>
              </a:lnTo>
              <a:lnTo>
                <a:pt x="42" y="594"/>
              </a:lnTo>
              <a:lnTo>
                <a:pt x="24" y="600"/>
              </a:lnTo>
              <a:close/>
            </a:path>
          </a:pathLst>
        </a:custGeom>
        <a:solidFill>
          <a:schemeClr val="accent5">
            <a:lumMod val="75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130603</xdr:colOff>
      <xdr:row>12</xdr:row>
      <xdr:rowOff>173596</xdr:rowOff>
    </xdr:from>
    <xdr:to>
      <xdr:col>5</xdr:col>
      <xdr:colOff>264659</xdr:colOff>
      <xdr:row>20</xdr:row>
      <xdr:rowOff>72760</xdr:rowOff>
    </xdr:to>
    <xdr:sp macro="" textlink="">
      <xdr:nvSpPr>
        <xdr:cNvPr id="12" name="Extremadur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/>
        </xdr:cNvSpPr>
      </xdr:nvSpPr>
      <xdr:spPr bwMode="auto">
        <a:xfrm>
          <a:off x="2473753" y="3107296"/>
          <a:ext cx="1315156" cy="1413639"/>
        </a:xfrm>
        <a:custGeom>
          <a:avLst/>
          <a:gdLst/>
          <a:ahLst/>
          <a:cxnLst>
            <a:cxn ang="0">
              <a:pos x="186" y="144"/>
            </a:cxn>
            <a:cxn ang="0">
              <a:pos x="192" y="252"/>
            </a:cxn>
            <a:cxn ang="0">
              <a:pos x="36" y="300"/>
            </a:cxn>
            <a:cxn ang="0">
              <a:pos x="90" y="408"/>
            </a:cxn>
            <a:cxn ang="0">
              <a:pos x="144" y="504"/>
            </a:cxn>
            <a:cxn ang="0">
              <a:pos x="192" y="540"/>
            </a:cxn>
            <a:cxn ang="0">
              <a:pos x="114" y="654"/>
            </a:cxn>
            <a:cxn ang="0">
              <a:pos x="60" y="768"/>
            </a:cxn>
            <a:cxn ang="0">
              <a:pos x="132" y="888"/>
            </a:cxn>
            <a:cxn ang="0">
              <a:pos x="192" y="882"/>
            </a:cxn>
            <a:cxn ang="0">
              <a:pos x="222" y="900"/>
            </a:cxn>
            <a:cxn ang="0">
              <a:pos x="240" y="924"/>
            </a:cxn>
            <a:cxn ang="0">
              <a:pos x="270" y="930"/>
            </a:cxn>
            <a:cxn ang="0">
              <a:pos x="318" y="954"/>
            </a:cxn>
            <a:cxn ang="0">
              <a:pos x="366" y="954"/>
            </a:cxn>
            <a:cxn ang="0">
              <a:pos x="408" y="978"/>
            </a:cxn>
            <a:cxn ang="0">
              <a:pos x="450" y="972"/>
            </a:cxn>
            <a:cxn ang="0">
              <a:pos x="492" y="942"/>
            </a:cxn>
            <a:cxn ang="0">
              <a:pos x="522" y="894"/>
            </a:cxn>
            <a:cxn ang="0">
              <a:pos x="540" y="888"/>
            </a:cxn>
            <a:cxn ang="0">
              <a:pos x="552" y="912"/>
            </a:cxn>
            <a:cxn ang="0">
              <a:pos x="564" y="930"/>
            </a:cxn>
            <a:cxn ang="0">
              <a:pos x="600" y="900"/>
            </a:cxn>
            <a:cxn ang="0">
              <a:pos x="612" y="864"/>
            </a:cxn>
            <a:cxn ang="0">
              <a:pos x="600" y="822"/>
            </a:cxn>
            <a:cxn ang="0">
              <a:pos x="612" y="780"/>
            </a:cxn>
            <a:cxn ang="0">
              <a:pos x="654" y="744"/>
            </a:cxn>
            <a:cxn ang="0">
              <a:pos x="696" y="714"/>
            </a:cxn>
            <a:cxn ang="0">
              <a:pos x="720" y="690"/>
            </a:cxn>
            <a:cxn ang="0">
              <a:pos x="780" y="678"/>
            </a:cxn>
            <a:cxn ang="0">
              <a:pos x="792" y="636"/>
            </a:cxn>
            <a:cxn ang="0">
              <a:pos x="828" y="600"/>
            </a:cxn>
            <a:cxn ang="0">
              <a:pos x="798" y="588"/>
            </a:cxn>
            <a:cxn ang="0">
              <a:pos x="804" y="564"/>
            </a:cxn>
            <a:cxn ang="0">
              <a:pos x="822" y="528"/>
            </a:cxn>
            <a:cxn ang="0">
              <a:pos x="876" y="516"/>
            </a:cxn>
            <a:cxn ang="0">
              <a:pos x="864" y="486"/>
            </a:cxn>
            <a:cxn ang="0">
              <a:pos x="870" y="438"/>
            </a:cxn>
            <a:cxn ang="0">
              <a:pos x="870" y="396"/>
            </a:cxn>
            <a:cxn ang="0">
              <a:pos x="858" y="414"/>
            </a:cxn>
            <a:cxn ang="0">
              <a:pos x="804" y="426"/>
            </a:cxn>
            <a:cxn ang="0">
              <a:pos x="762" y="390"/>
            </a:cxn>
            <a:cxn ang="0">
              <a:pos x="726" y="318"/>
            </a:cxn>
            <a:cxn ang="0">
              <a:pos x="720" y="264"/>
            </a:cxn>
            <a:cxn ang="0">
              <a:pos x="678" y="252"/>
            </a:cxn>
            <a:cxn ang="0">
              <a:pos x="654" y="234"/>
            </a:cxn>
            <a:cxn ang="0">
              <a:pos x="678" y="144"/>
            </a:cxn>
            <a:cxn ang="0">
              <a:pos x="666" y="102"/>
            </a:cxn>
            <a:cxn ang="0">
              <a:pos x="642" y="96"/>
            </a:cxn>
            <a:cxn ang="0">
              <a:pos x="588" y="102"/>
            </a:cxn>
            <a:cxn ang="0">
              <a:pos x="570" y="84"/>
            </a:cxn>
            <a:cxn ang="0">
              <a:pos x="540" y="84"/>
            </a:cxn>
            <a:cxn ang="0">
              <a:pos x="522" y="54"/>
            </a:cxn>
            <a:cxn ang="0">
              <a:pos x="492" y="84"/>
            </a:cxn>
            <a:cxn ang="0">
              <a:pos x="474" y="60"/>
            </a:cxn>
            <a:cxn ang="0">
              <a:pos x="420" y="6"/>
            </a:cxn>
            <a:cxn ang="0">
              <a:pos x="396" y="12"/>
            </a:cxn>
            <a:cxn ang="0">
              <a:pos x="348" y="30"/>
            </a:cxn>
            <a:cxn ang="0">
              <a:pos x="318" y="42"/>
            </a:cxn>
            <a:cxn ang="0">
              <a:pos x="300" y="84"/>
            </a:cxn>
            <a:cxn ang="0">
              <a:pos x="258" y="84"/>
            </a:cxn>
          </a:cxnLst>
          <a:rect l="0" t="0" r="r" b="b"/>
          <a:pathLst>
            <a:path w="882" h="984">
              <a:moveTo>
                <a:pt x="240" y="84"/>
              </a:moveTo>
              <a:lnTo>
                <a:pt x="204" y="90"/>
              </a:lnTo>
              <a:lnTo>
                <a:pt x="174" y="120"/>
              </a:lnTo>
              <a:lnTo>
                <a:pt x="186" y="144"/>
              </a:lnTo>
              <a:lnTo>
                <a:pt x="210" y="144"/>
              </a:lnTo>
              <a:lnTo>
                <a:pt x="228" y="180"/>
              </a:lnTo>
              <a:lnTo>
                <a:pt x="222" y="222"/>
              </a:lnTo>
              <a:lnTo>
                <a:pt x="192" y="252"/>
              </a:lnTo>
              <a:lnTo>
                <a:pt x="180" y="306"/>
              </a:lnTo>
              <a:lnTo>
                <a:pt x="132" y="318"/>
              </a:lnTo>
              <a:lnTo>
                <a:pt x="78" y="318"/>
              </a:lnTo>
              <a:lnTo>
                <a:pt x="36" y="300"/>
              </a:lnTo>
              <a:lnTo>
                <a:pt x="0" y="300"/>
              </a:lnTo>
              <a:lnTo>
                <a:pt x="30" y="354"/>
              </a:lnTo>
              <a:lnTo>
                <a:pt x="78" y="378"/>
              </a:lnTo>
              <a:lnTo>
                <a:pt x="90" y="408"/>
              </a:lnTo>
              <a:lnTo>
                <a:pt x="78" y="444"/>
              </a:lnTo>
              <a:lnTo>
                <a:pt x="108" y="468"/>
              </a:lnTo>
              <a:lnTo>
                <a:pt x="102" y="498"/>
              </a:lnTo>
              <a:lnTo>
                <a:pt x="144" y="504"/>
              </a:lnTo>
              <a:lnTo>
                <a:pt x="132" y="528"/>
              </a:lnTo>
              <a:lnTo>
                <a:pt x="144" y="540"/>
              </a:lnTo>
              <a:lnTo>
                <a:pt x="180" y="516"/>
              </a:lnTo>
              <a:lnTo>
                <a:pt x="192" y="540"/>
              </a:lnTo>
              <a:lnTo>
                <a:pt x="192" y="564"/>
              </a:lnTo>
              <a:lnTo>
                <a:pt x="168" y="600"/>
              </a:lnTo>
              <a:lnTo>
                <a:pt x="174" y="624"/>
              </a:lnTo>
              <a:lnTo>
                <a:pt x="114" y="654"/>
              </a:lnTo>
              <a:lnTo>
                <a:pt x="90" y="678"/>
              </a:lnTo>
              <a:lnTo>
                <a:pt x="72" y="708"/>
              </a:lnTo>
              <a:lnTo>
                <a:pt x="96" y="714"/>
              </a:lnTo>
              <a:lnTo>
                <a:pt x="60" y="768"/>
              </a:lnTo>
              <a:lnTo>
                <a:pt x="72" y="804"/>
              </a:lnTo>
              <a:lnTo>
                <a:pt x="96" y="828"/>
              </a:lnTo>
              <a:lnTo>
                <a:pt x="126" y="858"/>
              </a:lnTo>
              <a:lnTo>
                <a:pt x="132" y="888"/>
              </a:lnTo>
              <a:lnTo>
                <a:pt x="138" y="900"/>
              </a:lnTo>
              <a:lnTo>
                <a:pt x="168" y="888"/>
              </a:lnTo>
              <a:lnTo>
                <a:pt x="180" y="870"/>
              </a:lnTo>
              <a:lnTo>
                <a:pt x="192" y="882"/>
              </a:lnTo>
              <a:lnTo>
                <a:pt x="210" y="894"/>
              </a:lnTo>
              <a:lnTo>
                <a:pt x="216" y="894"/>
              </a:lnTo>
              <a:lnTo>
                <a:pt x="222" y="894"/>
              </a:lnTo>
              <a:lnTo>
                <a:pt x="222" y="900"/>
              </a:lnTo>
              <a:lnTo>
                <a:pt x="222" y="912"/>
              </a:lnTo>
              <a:lnTo>
                <a:pt x="222" y="918"/>
              </a:lnTo>
              <a:lnTo>
                <a:pt x="228" y="918"/>
              </a:lnTo>
              <a:lnTo>
                <a:pt x="240" y="924"/>
              </a:lnTo>
              <a:lnTo>
                <a:pt x="246" y="924"/>
              </a:lnTo>
              <a:lnTo>
                <a:pt x="258" y="924"/>
              </a:lnTo>
              <a:lnTo>
                <a:pt x="264" y="930"/>
              </a:lnTo>
              <a:lnTo>
                <a:pt x="270" y="930"/>
              </a:lnTo>
              <a:lnTo>
                <a:pt x="288" y="930"/>
              </a:lnTo>
              <a:lnTo>
                <a:pt x="288" y="942"/>
              </a:lnTo>
              <a:lnTo>
                <a:pt x="294" y="948"/>
              </a:lnTo>
              <a:lnTo>
                <a:pt x="318" y="954"/>
              </a:lnTo>
              <a:lnTo>
                <a:pt x="318" y="960"/>
              </a:lnTo>
              <a:lnTo>
                <a:pt x="330" y="948"/>
              </a:lnTo>
              <a:lnTo>
                <a:pt x="348" y="942"/>
              </a:lnTo>
              <a:lnTo>
                <a:pt x="366" y="954"/>
              </a:lnTo>
              <a:lnTo>
                <a:pt x="366" y="960"/>
              </a:lnTo>
              <a:lnTo>
                <a:pt x="378" y="972"/>
              </a:lnTo>
              <a:lnTo>
                <a:pt x="396" y="978"/>
              </a:lnTo>
              <a:lnTo>
                <a:pt x="408" y="978"/>
              </a:lnTo>
              <a:lnTo>
                <a:pt x="414" y="984"/>
              </a:lnTo>
              <a:lnTo>
                <a:pt x="432" y="978"/>
              </a:lnTo>
              <a:lnTo>
                <a:pt x="438" y="972"/>
              </a:lnTo>
              <a:lnTo>
                <a:pt x="450" y="972"/>
              </a:lnTo>
              <a:lnTo>
                <a:pt x="462" y="960"/>
              </a:lnTo>
              <a:lnTo>
                <a:pt x="474" y="954"/>
              </a:lnTo>
              <a:lnTo>
                <a:pt x="486" y="948"/>
              </a:lnTo>
              <a:lnTo>
                <a:pt x="492" y="942"/>
              </a:lnTo>
              <a:lnTo>
                <a:pt x="492" y="924"/>
              </a:lnTo>
              <a:lnTo>
                <a:pt x="510" y="918"/>
              </a:lnTo>
              <a:lnTo>
                <a:pt x="510" y="900"/>
              </a:lnTo>
              <a:lnTo>
                <a:pt x="522" y="894"/>
              </a:lnTo>
              <a:lnTo>
                <a:pt x="528" y="894"/>
              </a:lnTo>
              <a:lnTo>
                <a:pt x="534" y="894"/>
              </a:lnTo>
              <a:lnTo>
                <a:pt x="540" y="894"/>
              </a:lnTo>
              <a:lnTo>
                <a:pt x="540" y="888"/>
              </a:lnTo>
              <a:lnTo>
                <a:pt x="552" y="888"/>
              </a:lnTo>
              <a:lnTo>
                <a:pt x="564" y="894"/>
              </a:lnTo>
              <a:lnTo>
                <a:pt x="558" y="900"/>
              </a:lnTo>
              <a:lnTo>
                <a:pt x="552" y="912"/>
              </a:lnTo>
              <a:lnTo>
                <a:pt x="540" y="924"/>
              </a:lnTo>
              <a:lnTo>
                <a:pt x="540" y="930"/>
              </a:lnTo>
              <a:lnTo>
                <a:pt x="552" y="930"/>
              </a:lnTo>
              <a:lnTo>
                <a:pt x="564" y="930"/>
              </a:lnTo>
              <a:lnTo>
                <a:pt x="570" y="918"/>
              </a:lnTo>
              <a:lnTo>
                <a:pt x="588" y="912"/>
              </a:lnTo>
              <a:lnTo>
                <a:pt x="594" y="912"/>
              </a:lnTo>
              <a:lnTo>
                <a:pt x="600" y="900"/>
              </a:lnTo>
              <a:lnTo>
                <a:pt x="606" y="894"/>
              </a:lnTo>
              <a:lnTo>
                <a:pt x="606" y="888"/>
              </a:lnTo>
              <a:lnTo>
                <a:pt x="612" y="882"/>
              </a:lnTo>
              <a:lnTo>
                <a:pt x="612" y="864"/>
              </a:lnTo>
              <a:lnTo>
                <a:pt x="606" y="858"/>
              </a:lnTo>
              <a:lnTo>
                <a:pt x="600" y="840"/>
              </a:lnTo>
              <a:lnTo>
                <a:pt x="594" y="834"/>
              </a:lnTo>
              <a:lnTo>
                <a:pt x="600" y="822"/>
              </a:lnTo>
              <a:lnTo>
                <a:pt x="600" y="810"/>
              </a:lnTo>
              <a:lnTo>
                <a:pt x="594" y="798"/>
              </a:lnTo>
              <a:lnTo>
                <a:pt x="606" y="792"/>
              </a:lnTo>
              <a:lnTo>
                <a:pt x="612" y="780"/>
              </a:lnTo>
              <a:lnTo>
                <a:pt x="630" y="774"/>
              </a:lnTo>
              <a:lnTo>
                <a:pt x="636" y="768"/>
              </a:lnTo>
              <a:lnTo>
                <a:pt x="648" y="756"/>
              </a:lnTo>
              <a:lnTo>
                <a:pt x="654" y="744"/>
              </a:lnTo>
              <a:lnTo>
                <a:pt x="672" y="738"/>
              </a:lnTo>
              <a:lnTo>
                <a:pt x="678" y="738"/>
              </a:lnTo>
              <a:lnTo>
                <a:pt x="690" y="720"/>
              </a:lnTo>
              <a:lnTo>
                <a:pt x="696" y="714"/>
              </a:lnTo>
              <a:lnTo>
                <a:pt x="708" y="714"/>
              </a:lnTo>
              <a:lnTo>
                <a:pt x="714" y="708"/>
              </a:lnTo>
              <a:lnTo>
                <a:pt x="720" y="696"/>
              </a:lnTo>
              <a:lnTo>
                <a:pt x="720" y="690"/>
              </a:lnTo>
              <a:lnTo>
                <a:pt x="726" y="684"/>
              </a:lnTo>
              <a:lnTo>
                <a:pt x="750" y="684"/>
              </a:lnTo>
              <a:lnTo>
                <a:pt x="768" y="678"/>
              </a:lnTo>
              <a:lnTo>
                <a:pt x="780" y="678"/>
              </a:lnTo>
              <a:lnTo>
                <a:pt x="786" y="666"/>
              </a:lnTo>
              <a:lnTo>
                <a:pt x="786" y="660"/>
              </a:lnTo>
              <a:lnTo>
                <a:pt x="792" y="654"/>
              </a:lnTo>
              <a:lnTo>
                <a:pt x="792" y="636"/>
              </a:lnTo>
              <a:lnTo>
                <a:pt x="792" y="624"/>
              </a:lnTo>
              <a:lnTo>
                <a:pt x="822" y="624"/>
              </a:lnTo>
              <a:lnTo>
                <a:pt x="828" y="606"/>
              </a:lnTo>
              <a:lnTo>
                <a:pt x="828" y="600"/>
              </a:lnTo>
              <a:lnTo>
                <a:pt x="822" y="600"/>
              </a:lnTo>
              <a:lnTo>
                <a:pt x="810" y="594"/>
              </a:lnTo>
              <a:lnTo>
                <a:pt x="798" y="594"/>
              </a:lnTo>
              <a:lnTo>
                <a:pt x="798" y="588"/>
              </a:lnTo>
              <a:lnTo>
                <a:pt x="792" y="570"/>
              </a:lnTo>
              <a:lnTo>
                <a:pt x="792" y="558"/>
              </a:lnTo>
              <a:lnTo>
                <a:pt x="798" y="558"/>
              </a:lnTo>
              <a:lnTo>
                <a:pt x="804" y="564"/>
              </a:lnTo>
              <a:lnTo>
                <a:pt x="822" y="564"/>
              </a:lnTo>
              <a:lnTo>
                <a:pt x="822" y="546"/>
              </a:lnTo>
              <a:lnTo>
                <a:pt x="810" y="540"/>
              </a:lnTo>
              <a:lnTo>
                <a:pt x="822" y="528"/>
              </a:lnTo>
              <a:lnTo>
                <a:pt x="822" y="516"/>
              </a:lnTo>
              <a:lnTo>
                <a:pt x="834" y="504"/>
              </a:lnTo>
              <a:lnTo>
                <a:pt x="846" y="504"/>
              </a:lnTo>
              <a:lnTo>
                <a:pt x="876" y="516"/>
              </a:lnTo>
              <a:lnTo>
                <a:pt x="882" y="510"/>
              </a:lnTo>
              <a:lnTo>
                <a:pt x="882" y="504"/>
              </a:lnTo>
              <a:lnTo>
                <a:pt x="876" y="504"/>
              </a:lnTo>
              <a:lnTo>
                <a:pt x="864" y="486"/>
              </a:lnTo>
              <a:lnTo>
                <a:pt x="858" y="474"/>
              </a:lnTo>
              <a:lnTo>
                <a:pt x="858" y="456"/>
              </a:lnTo>
              <a:lnTo>
                <a:pt x="864" y="450"/>
              </a:lnTo>
              <a:lnTo>
                <a:pt x="870" y="438"/>
              </a:lnTo>
              <a:lnTo>
                <a:pt x="876" y="426"/>
              </a:lnTo>
              <a:lnTo>
                <a:pt x="876" y="414"/>
              </a:lnTo>
              <a:lnTo>
                <a:pt x="876" y="408"/>
              </a:lnTo>
              <a:lnTo>
                <a:pt x="870" y="396"/>
              </a:lnTo>
              <a:lnTo>
                <a:pt x="876" y="408"/>
              </a:lnTo>
              <a:lnTo>
                <a:pt x="870" y="396"/>
              </a:lnTo>
              <a:lnTo>
                <a:pt x="858" y="408"/>
              </a:lnTo>
              <a:lnTo>
                <a:pt x="858" y="414"/>
              </a:lnTo>
              <a:lnTo>
                <a:pt x="840" y="414"/>
              </a:lnTo>
              <a:lnTo>
                <a:pt x="834" y="420"/>
              </a:lnTo>
              <a:lnTo>
                <a:pt x="822" y="426"/>
              </a:lnTo>
              <a:lnTo>
                <a:pt x="804" y="426"/>
              </a:lnTo>
              <a:lnTo>
                <a:pt x="798" y="420"/>
              </a:lnTo>
              <a:lnTo>
                <a:pt x="792" y="426"/>
              </a:lnTo>
              <a:lnTo>
                <a:pt x="792" y="414"/>
              </a:lnTo>
              <a:lnTo>
                <a:pt x="762" y="390"/>
              </a:lnTo>
              <a:lnTo>
                <a:pt x="756" y="390"/>
              </a:lnTo>
              <a:lnTo>
                <a:pt x="714" y="348"/>
              </a:lnTo>
              <a:lnTo>
                <a:pt x="726" y="330"/>
              </a:lnTo>
              <a:lnTo>
                <a:pt x="726" y="318"/>
              </a:lnTo>
              <a:lnTo>
                <a:pt x="732" y="300"/>
              </a:lnTo>
              <a:lnTo>
                <a:pt x="726" y="294"/>
              </a:lnTo>
              <a:lnTo>
                <a:pt x="726" y="276"/>
              </a:lnTo>
              <a:lnTo>
                <a:pt x="720" y="264"/>
              </a:lnTo>
              <a:lnTo>
                <a:pt x="690" y="276"/>
              </a:lnTo>
              <a:lnTo>
                <a:pt x="684" y="276"/>
              </a:lnTo>
              <a:lnTo>
                <a:pt x="678" y="270"/>
              </a:lnTo>
              <a:lnTo>
                <a:pt x="678" y="252"/>
              </a:lnTo>
              <a:lnTo>
                <a:pt x="684" y="246"/>
              </a:lnTo>
              <a:lnTo>
                <a:pt x="684" y="240"/>
              </a:lnTo>
              <a:lnTo>
                <a:pt x="678" y="234"/>
              </a:lnTo>
              <a:lnTo>
                <a:pt x="654" y="234"/>
              </a:lnTo>
              <a:lnTo>
                <a:pt x="648" y="222"/>
              </a:lnTo>
              <a:lnTo>
                <a:pt x="666" y="210"/>
              </a:lnTo>
              <a:lnTo>
                <a:pt x="666" y="156"/>
              </a:lnTo>
              <a:lnTo>
                <a:pt x="678" y="144"/>
              </a:lnTo>
              <a:lnTo>
                <a:pt x="672" y="144"/>
              </a:lnTo>
              <a:lnTo>
                <a:pt x="672" y="126"/>
              </a:lnTo>
              <a:lnTo>
                <a:pt x="666" y="126"/>
              </a:lnTo>
              <a:lnTo>
                <a:pt x="666" y="102"/>
              </a:lnTo>
              <a:lnTo>
                <a:pt x="672" y="96"/>
              </a:lnTo>
              <a:lnTo>
                <a:pt x="672" y="90"/>
              </a:lnTo>
              <a:lnTo>
                <a:pt x="648" y="90"/>
              </a:lnTo>
              <a:lnTo>
                <a:pt x="642" y="96"/>
              </a:lnTo>
              <a:lnTo>
                <a:pt x="618" y="114"/>
              </a:lnTo>
              <a:lnTo>
                <a:pt x="606" y="114"/>
              </a:lnTo>
              <a:lnTo>
                <a:pt x="594" y="102"/>
              </a:lnTo>
              <a:lnTo>
                <a:pt x="588" y="102"/>
              </a:lnTo>
              <a:lnTo>
                <a:pt x="576" y="96"/>
              </a:lnTo>
              <a:lnTo>
                <a:pt x="576" y="90"/>
              </a:lnTo>
              <a:lnTo>
                <a:pt x="570" y="90"/>
              </a:lnTo>
              <a:lnTo>
                <a:pt x="570" y="84"/>
              </a:lnTo>
              <a:lnTo>
                <a:pt x="564" y="72"/>
              </a:lnTo>
              <a:lnTo>
                <a:pt x="558" y="72"/>
              </a:lnTo>
              <a:lnTo>
                <a:pt x="552" y="72"/>
              </a:lnTo>
              <a:lnTo>
                <a:pt x="540" y="84"/>
              </a:lnTo>
              <a:lnTo>
                <a:pt x="540" y="60"/>
              </a:lnTo>
              <a:lnTo>
                <a:pt x="534" y="60"/>
              </a:lnTo>
              <a:lnTo>
                <a:pt x="534" y="54"/>
              </a:lnTo>
              <a:lnTo>
                <a:pt x="522" y="54"/>
              </a:lnTo>
              <a:lnTo>
                <a:pt x="510" y="66"/>
              </a:lnTo>
              <a:lnTo>
                <a:pt x="510" y="72"/>
              </a:lnTo>
              <a:lnTo>
                <a:pt x="498" y="84"/>
              </a:lnTo>
              <a:lnTo>
                <a:pt x="492" y="84"/>
              </a:lnTo>
              <a:lnTo>
                <a:pt x="486" y="72"/>
              </a:lnTo>
              <a:lnTo>
                <a:pt x="480" y="72"/>
              </a:lnTo>
              <a:lnTo>
                <a:pt x="474" y="66"/>
              </a:lnTo>
              <a:lnTo>
                <a:pt x="474" y="60"/>
              </a:lnTo>
              <a:lnTo>
                <a:pt x="450" y="36"/>
              </a:lnTo>
              <a:lnTo>
                <a:pt x="450" y="30"/>
              </a:lnTo>
              <a:lnTo>
                <a:pt x="432" y="6"/>
              </a:lnTo>
              <a:lnTo>
                <a:pt x="420" y="6"/>
              </a:lnTo>
              <a:lnTo>
                <a:pt x="420" y="0"/>
              </a:lnTo>
              <a:lnTo>
                <a:pt x="402" y="0"/>
              </a:lnTo>
              <a:lnTo>
                <a:pt x="396" y="6"/>
              </a:lnTo>
              <a:lnTo>
                <a:pt x="396" y="12"/>
              </a:lnTo>
              <a:lnTo>
                <a:pt x="372" y="12"/>
              </a:lnTo>
              <a:lnTo>
                <a:pt x="366" y="24"/>
              </a:lnTo>
              <a:lnTo>
                <a:pt x="360" y="30"/>
              </a:lnTo>
              <a:lnTo>
                <a:pt x="348" y="30"/>
              </a:lnTo>
              <a:lnTo>
                <a:pt x="342" y="36"/>
              </a:lnTo>
              <a:lnTo>
                <a:pt x="336" y="36"/>
              </a:lnTo>
              <a:lnTo>
                <a:pt x="330" y="42"/>
              </a:lnTo>
              <a:lnTo>
                <a:pt x="318" y="42"/>
              </a:lnTo>
              <a:lnTo>
                <a:pt x="318" y="54"/>
              </a:lnTo>
              <a:lnTo>
                <a:pt x="306" y="60"/>
              </a:lnTo>
              <a:lnTo>
                <a:pt x="306" y="72"/>
              </a:lnTo>
              <a:lnTo>
                <a:pt x="300" y="84"/>
              </a:lnTo>
              <a:lnTo>
                <a:pt x="282" y="84"/>
              </a:lnTo>
              <a:lnTo>
                <a:pt x="270" y="90"/>
              </a:lnTo>
              <a:lnTo>
                <a:pt x="264" y="90"/>
              </a:lnTo>
              <a:lnTo>
                <a:pt x="258" y="84"/>
              </a:lnTo>
              <a:lnTo>
                <a:pt x="252" y="90"/>
              </a:lnTo>
              <a:lnTo>
                <a:pt x="234" y="84"/>
              </a:lnTo>
              <a:lnTo>
                <a:pt x="240" y="84"/>
              </a:lnTo>
              <a:close/>
            </a:path>
          </a:pathLst>
        </a:custGeom>
        <a:solidFill>
          <a:schemeClr val="accent5">
            <a:lumMod val="20000"/>
            <a:lumOff val="8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5</xdr:col>
      <xdr:colOff>300108</xdr:colOff>
      <xdr:row>10</xdr:row>
      <xdr:rowOff>175753</xdr:rowOff>
    </xdr:from>
    <xdr:to>
      <xdr:col>6</xdr:col>
      <xdr:colOff>375160</xdr:colOff>
      <xdr:row>14</xdr:row>
      <xdr:rowOff>128388</xdr:rowOff>
    </xdr:to>
    <xdr:sp macro="" textlink="">
      <xdr:nvSpPr>
        <xdr:cNvPr id="13" name="Madrid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/>
        </xdr:cNvSpPr>
      </xdr:nvSpPr>
      <xdr:spPr bwMode="auto">
        <a:xfrm>
          <a:off x="3824358" y="2728453"/>
          <a:ext cx="637027" cy="714635"/>
        </a:xfrm>
        <a:custGeom>
          <a:avLst/>
          <a:gdLst/>
          <a:ahLst/>
          <a:cxnLst>
            <a:cxn ang="0">
              <a:pos x="120" y="216"/>
            </a:cxn>
            <a:cxn ang="0">
              <a:pos x="132" y="174"/>
            </a:cxn>
            <a:cxn ang="0">
              <a:pos x="144" y="156"/>
            </a:cxn>
            <a:cxn ang="0">
              <a:pos x="162" y="150"/>
            </a:cxn>
            <a:cxn ang="0">
              <a:pos x="186" y="114"/>
            </a:cxn>
            <a:cxn ang="0">
              <a:pos x="222" y="66"/>
            </a:cxn>
            <a:cxn ang="0">
              <a:pos x="240" y="54"/>
            </a:cxn>
            <a:cxn ang="0">
              <a:pos x="270" y="24"/>
            </a:cxn>
            <a:cxn ang="0">
              <a:pos x="306" y="6"/>
            </a:cxn>
            <a:cxn ang="0">
              <a:pos x="318" y="30"/>
            </a:cxn>
            <a:cxn ang="0">
              <a:pos x="330" y="54"/>
            </a:cxn>
            <a:cxn ang="0">
              <a:pos x="342" y="78"/>
            </a:cxn>
            <a:cxn ang="0">
              <a:pos x="324" y="126"/>
            </a:cxn>
            <a:cxn ang="0">
              <a:pos x="330" y="150"/>
            </a:cxn>
            <a:cxn ang="0">
              <a:pos x="324" y="180"/>
            </a:cxn>
            <a:cxn ang="0">
              <a:pos x="342" y="180"/>
            </a:cxn>
            <a:cxn ang="0">
              <a:pos x="366" y="198"/>
            </a:cxn>
            <a:cxn ang="0">
              <a:pos x="378" y="234"/>
            </a:cxn>
            <a:cxn ang="0">
              <a:pos x="396" y="246"/>
            </a:cxn>
            <a:cxn ang="0">
              <a:pos x="420" y="276"/>
            </a:cxn>
            <a:cxn ang="0">
              <a:pos x="414" y="330"/>
            </a:cxn>
            <a:cxn ang="0">
              <a:pos x="420" y="354"/>
            </a:cxn>
            <a:cxn ang="0">
              <a:pos x="432" y="354"/>
            </a:cxn>
            <a:cxn ang="0">
              <a:pos x="444" y="384"/>
            </a:cxn>
            <a:cxn ang="0">
              <a:pos x="444" y="408"/>
            </a:cxn>
            <a:cxn ang="0">
              <a:pos x="420" y="420"/>
            </a:cxn>
            <a:cxn ang="0">
              <a:pos x="384" y="426"/>
            </a:cxn>
            <a:cxn ang="0">
              <a:pos x="348" y="438"/>
            </a:cxn>
            <a:cxn ang="0">
              <a:pos x="318" y="426"/>
            </a:cxn>
            <a:cxn ang="0">
              <a:pos x="288" y="444"/>
            </a:cxn>
            <a:cxn ang="0">
              <a:pos x="246" y="480"/>
            </a:cxn>
            <a:cxn ang="0">
              <a:pos x="204" y="486"/>
            </a:cxn>
            <a:cxn ang="0">
              <a:pos x="228" y="474"/>
            </a:cxn>
            <a:cxn ang="0">
              <a:pos x="246" y="450"/>
            </a:cxn>
            <a:cxn ang="0">
              <a:pos x="276" y="438"/>
            </a:cxn>
            <a:cxn ang="0">
              <a:pos x="282" y="408"/>
            </a:cxn>
            <a:cxn ang="0">
              <a:pos x="234" y="396"/>
            </a:cxn>
            <a:cxn ang="0">
              <a:pos x="204" y="384"/>
            </a:cxn>
            <a:cxn ang="0">
              <a:pos x="174" y="378"/>
            </a:cxn>
            <a:cxn ang="0">
              <a:pos x="156" y="354"/>
            </a:cxn>
            <a:cxn ang="0">
              <a:pos x="120" y="348"/>
            </a:cxn>
            <a:cxn ang="0">
              <a:pos x="114" y="348"/>
            </a:cxn>
            <a:cxn ang="0">
              <a:pos x="84" y="366"/>
            </a:cxn>
            <a:cxn ang="0">
              <a:pos x="72" y="348"/>
            </a:cxn>
            <a:cxn ang="0">
              <a:pos x="54" y="336"/>
            </a:cxn>
            <a:cxn ang="0">
              <a:pos x="42" y="360"/>
            </a:cxn>
            <a:cxn ang="0">
              <a:pos x="12" y="366"/>
            </a:cxn>
            <a:cxn ang="0">
              <a:pos x="0" y="366"/>
            </a:cxn>
            <a:cxn ang="0">
              <a:pos x="6" y="336"/>
            </a:cxn>
            <a:cxn ang="0">
              <a:pos x="36" y="330"/>
            </a:cxn>
            <a:cxn ang="0">
              <a:pos x="42" y="306"/>
            </a:cxn>
            <a:cxn ang="0">
              <a:pos x="54" y="288"/>
            </a:cxn>
            <a:cxn ang="0">
              <a:pos x="78" y="240"/>
            </a:cxn>
          </a:cxnLst>
          <a:rect l="0" t="0" r="r" b="b"/>
          <a:pathLst>
            <a:path w="444" h="498">
              <a:moveTo>
                <a:pt x="90" y="228"/>
              </a:moveTo>
              <a:lnTo>
                <a:pt x="96" y="216"/>
              </a:lnTo>
              <a:lnTo>
                <a:pt x="120" y="216"/>
              </a:lnTo>
              <a:lnTo>
                <a:pt x="120" y="198"/>
              </a:lnTo>
              <a:lnTo>
                <a:pt x="126" y="174"/>
              </a:lnTo>
              <a:lnTo>
                <a:pt x="132" y="174"/>
              </a:lnTo>
              <a:lnTo>
                <a:pt x="132" y="168"/>
              </a:lnTo>
              <a:lnTo>
                <a:pt x="144" y="168"/>
              </a:lnTo>
              <a:lnTo>
                <a:pt x="144" y="156"/>
              </a:lnTo>
              <a:lnTo>
                <a:pt x="150" y="144"/>
              </a:lnTo>
              <a:lnTo>
                <a:pt x="156" y="144"/>
              </a:lnTo>
              <a:lnTo>
                <a:pt x="162" y="150"/>
              </a:lnTo>
              <a:lnTo>
                <a:pt x="174" y="150"/>
              </a:lnTo>
              <a:lnTo>
                <a:pt x="174" y="126"/>
              </a:lnTo>
              <a:lnTo>
                <a:pt x="186" y="114"/>
              </a:lnTo>
              <a:lnTo>
                <a:pt x="186" y="96"/>
              </a:lnTo>
              <a:lnTo>
                <a:pt x="204" y="78"/>
              </a:lnTo>
              <a:lnTo>
                <a:pt x="222" y="66"/>
              </a:lnTo>
              <a:lnTo>
                <a:pt x="234" y="66"/>
              </a:lnTo>
              <a:lnTo>
                <a:pt x="240" y="60"/>
              </a:lnTo>
              <a:lnTo>
                <a:pt x="240" y="54"/>
              </a:lnTo>
              <a:lnTo>
                <a:pt x="252" y="36"/>
              </a:lnTo>
              <a:lnTo>
                <a:pt x="264" y="36"/>
              </a:lnTo>
              <a:lnTo>
                <a:pt x="270" y="24"/>
              </a:lnTo>
              <a:lnTo>
                <a:pt x="282" y="6"/>
              </a:lnTo>
              <a:lnTo>
                <a:pt x="300" y="0"/>
              </a:lnTo>
              <a:lnTo>
                <a:pt x="306" y="6"/>
              </a:lnTo>
              <a:lnTo>
                <a:pt x="312" y="12"/>
              </a:lnTo>
              <a:lnTo>
                <a:pt x="318" y="24"/>
              </a:lnTo>
              <a:lnTo>
                <a:pt x="318" y="30"/>
              </a:lnTo>
              <a:lnTo>
                <a:pt x="324" y="30"/>
              </a:lnTo>
              <a:lnTo>
                <a:pt x="330" y="42"/>
              </a:lnTo>
              <a:lnTo>
                <a:pt x="330" y="54"/>
              </a:lnTo>
              <a:lnTo>
                <a:pt x="342" y="60"/>
              </a:lnTo>
              <a:lnTo>
                <a:pt x="342" y="66"/>
              </a:lnTo>
              <a:lnTo>
                <a:pt x="342" y="78"/>
              </a:lnTo>
              <a:lnTo>
                <a:pt x="330" y="90"/>
              </a:lnTo>
              <a:lnTo>
                <a:pt x="324" y="96"/>
              </a:lnTo>
              <a:lnTo>
                <a:pt x="324" y="126"/>
              </a:lnTo>
              <a:lnTo>
                <a:pt x="312" y="144"/>
              </a:lnTo>
              <a:lnTo>
                <a:pt x="318" y="150"/>
              </a:lnTo>
              <a:lnTo>
                <a:pt x="330" y="150"/>
              </a:lnTo>
              <a:lnTo>
                <a:pt x="330" y="156"/>
              </a:lnTo>
              <a:lnTo>
                <a:pt x="330" y="174"/>
              </a:lnTo>
              <a:lnTo>
                <a:pt x="324" y="180"/>
              </a:lnTo>
              <a:lnTo>
                <a:pt x="324" y="186"/>
              </a:lnTo>
              <a:lnTo>
                <a:pt x="342" y="186"/>
              </a:lnTo>
              <a:lnTo>
                <a:pt x="342" y="180"/>
              </a:lnTo>
              <a:lnTo>
                <a:pt x="348" y="180"/>
              </a:lnTo>
              <a:lnTo>
                <a:pt x="360" y="198"/>
              </a:lnTo>
              <a:lnTo>
                <a:pt x="366" y="198"/>
              </a:lnTo>
              <a:lnTo>
                <a:pt x="366" y="216"/>
              </a:lnTo>
              <a:lnTo>
                <a:pt x="378" y="228"/>
              </a:lnTo>
              <a:lnTo>
                <a:pt x="378" y="234"/>
              </a:lnTo>
              <a:lnTo>
                <a:pt x="384" y="240"/>
              </a:lnTo>
              <a:lnTo>
                <a:pt x="390" y="240"/>
              </a:lnTo>
              <a:lnTo>
                <a:pt x="396" y="246"/>
              </a:lnTo>
              <a:lnTo>
                <a:pt x="402" y="258"/>
              </a:lnTo>
              <a:lnTo>
                <a:pt x="402" y="276"/>
              </a:lnTo>
              <a:lnTo>
                <a:pt x="420" y="276"/>
              </a:lnTo>
              <a:lnTo>
                <a:pt x="426" y="294"/>
              </a:lnTo>
              <a:lnTo>
                <a:pt x="426" y="318"/>
              </a:lnTo>
              <a:lnTo>
                <a:pt x="414" y="330"/>
              </a:lnTo>
              <a:lnTo>
                <a:pt x="402" y="348"/>
              </a:lnTo>
              <a:lnTo>
                <a:pt x="402" y="354"/>
              </a:lnTo>
              <a:lnTo>
                <a:pt x="420" y="354"/>
              </a:lnTo>
              <a:lnTo>
                <a:pt x="426" y="348"/>
              </a:lnTo>
              <a:lnTo>
                <a:pt x="432" y="348"/>
              </a:lnTo>
              <a:lnTo>
                <a:pt x="432" y="354"/>
              </a:lnTo>
              <a:lnTo>
                <a:pt x="438" y="360"/>
              </a:lnTo>
              <a:lnTo>
                <a:pt x="438" y="384"/>
              </a:lnTo>
              <a:lnTo>
                <a:pt x="444" y="384"/>
              </a:lnTo>
              <a:lnTo>
                <a:pt x="438" y="390"/>
              </a:lnTo>
              <a:lnTo>
                <a:pt x="432" y="390"/>
              </a:lnTo>
              <a:lnTo>
                <a:pt x="444" y="408"/>
              </a:lnTo>
              <a:lnTo>
                <a:pt x="444" y="414"/>
              </a:lnTo>
              <a:lnTo>
                <a:pt x="432" y="426"/>
              </a:lnTo>
              <a:lnTo>
                <a:pt x="420" y="420"/>
              </a:lnTo>
              <a:lnTo>
                <a:pt x="402" y="420"/>
              </a:lnTo>
              <a:lnTo>
                <a:pt x="390" y="426"/>
              </a:lnTo>
              <a:lnTo>
                <a:pt x="384" y="426"/>
              </a:lnTo>
              <a:lnTo>
                <a:pt x="366" y="420"/>
              </a:lnTo>
              <a:lnTo>
                <a:pt x="354" y="420"/>
              </a:lnTo>
              <a:lnTo>
                <a:pt x="348" y="438"/>
              </a:lnTo>
              <a:lnTo>
                <a:pt x="342" y="438"/>
              </a:lnTo>
              <a:lnTo>
                <a:pt x="330" y="426"/>
              </a:lnTo>
              <a:lnTo>
                <a:pt x="318" y="426"/>
              </a:lnTo>
              <a:lnTo>
                <a:pt x="312" y="438"/>
              </a:lnTo>
              <a:lnTo>
                <a:pt x="306" y="444"/>
              </a:lnTo>
              <a:lnTo>
                <a:pt x="288" y="444"/>
              </a:lnTo>
              <a:lnTo>
                <a:pt x="276" y="456"/>
              </a:lnTo>
              <a:lnTo>
                <a:pt x="264" y="474"/>
              </a:lnTo>
              <a:lnTo>
                <a:pt x="246" y="480"/>
              </a:lnTo>
              <a:lnTo>
                <a:pt x="234" y="498"/>
              </a:lnTo>
              <a:lnTo>
                <a:pt x="210" y="498"/>
              </a:lnTo>
              <a:lnTo>
                <a:pt x="204" y="486"/>
              </a:lnTo>
              <a:lnTo>
                <a:pt x="204" y="480"/>
              </a:lnTo>
              <a:lnTo>
                <a:pt x="210" y="474"/>
              </a:lnTo>
              <a:lnTo>
                <a:pt x="228" y="474"/>
              </a:lnTo>
              <a:lnTo>
                <a:pt x="234" y="468"/>
              </a:lnTo>
              <a:lnTo>
                <a:pt x="246" y="468"/>
              </a:lnTo>
              <a:lnTo>
                <a:pt x="246" y="450"/>
              </a:lnTo>
              <a:lnTo>
                <a:pt x="252" y="444"/>
              </a:lnTo>
              <a:lnTo>
                <a:pt x="270" y="444"/>
              </a:lnTo>
              <a:lnTo>
                <a:pt x="276" y="438"/>
              </a:lnTo>
              <a:lnTo>
                <a:pt x="276" y="426"/>
              </a:lnTo>
              <a:lnTo>
                <a:pt x="282" y="414"/>
              </a:lnTo>
              <a:lnTo>
                <a:pt x="282" y="408"/>
              </a:lnTo>
              <a:lnTo>
                <a:pt x="270" y="408"/>
              </a:lnTo>
              <a:lnTo>
                <a:pt x="270" y="396"/>
              </a:lnTo>
              <a:lnTo>
                <a:pt x="234" y="396"/>
              </a:lnTo>
              <a:lnTo>
                <a:pt x="228" y="390"/>
              </a:lnTo>
              <a:lnTo>
                <a:pt x="222" y="390"/>
              </a:lnTo>
              <a:lnTo>
                <a:pt x="204" y="384"/>
              </a:lnTo>
              <a:lnTo>
                <a:pt x="198" y="384"/>
              </a:lnTo>
              <a:lnTo>
                <a:pt x="192" y="378"/>
              </a:lnTo>
              <a:lnTo>
                <a:pt x="174" y="378"/>
              </a:lnTo>
              <a:lnTo>
                <a:pt x="168" y="366"/>
              </a:lnTo>
              <a:lnTo>
                <a:pt x="162" y="366"/>
              </a:lnTo>
              <a:lnTo>
                <a:pt x="156" y="354"/>
              </a:lnTo>
              <a:lnTo>
                <a:pt x="144" y="354"/>
              </a:lnTo>
              <a:lnTo>
                <a:pt x="132" y="360"/>
              </a:lnTo>
              <a:lnTo>
                <a:pt x="120" y="348"/>
              </a:lnTo>
              <a:lnTo>
                <a:pt x="120" y="336"/>
              </a:lnTo>
              <a:lnTo>
                <a:pt x="114" y="336"/>
              </a:lnTo>
              <a:lnTo>
                <a:pt x="114" y="348"/>
              </a:lnTo>
              <a:lnTo>
                <a:pt x="108" y="354"/>
              </a:lnTo>
              <a:lnTo>
                <a:pt x="96" y="354"/>
              </a:lnTo>
              <a:lnTo>
                <a:pt x="84" y="366"/>
              </a:lnTo>
              <a:lnTo>
                <a:pt x="78" y="360"/>
              </a:lnTo>
              <a:lnTo>
                <a:pt x="72" y="360"/>
              </a:lnTo>
              <a:lnTo>
                <a:pt x="72" y="348"/>
              </a:lnTo>
              <a:lnTo>
                <a:pt x="60" y="336"/>
              </a:lnTo>
              <a:lnTo>
                <a:pt x="60" y="330"/>
              </a:lnTo>
              <a:lnTo>
                <a:pt x="54" y="336"/>
              </a:lnTo>
              <a:lnTo>
                <a:pt x="54" y="348"/>
              </a:lnTo>
              <a:lnTo>
                <a:pt x="48" y="354"/>
              </a:lnTo>
              <a:lnTo>
                <a:pt x="42" y="360"/>
              </a:lnTo>
              <a:lnTo>
                <a:pt x="30" y="360"/>
              </a:lnTo>
              <a:lnTo>
                <a:pt x="18" y="366"/>
              </a:lnTo>
              <a:lnTo>
                <a:pt x="12" y="366"/>
              </a:lnTo>
              <a:lnTo>
                <a:pt x="6" y="378"/>
              </a:lnTo>
              <a:lnTo>
                <a:pt x="0" y="378"/>
              </a:lnTo>
              <a:lnTo>
                <a:pt x="0" y="366"/>
              </a:lnTo>
              <a:lnTo>
                <a:pt x="0" y="354"/>
              </a:lnTo>
              <a:lnTo>
                <a:pt x="6" y="348"/>
              </a:lnTo>
              <a:lnTo>
                <a:pt x="6" y="336"/>
              </a:lnTo>
              <a:lnTo>
                <a:pt x="12" y="336"/>
              </a:lnTo>
              <a:lnTo>
                <a:pt x="18" y="330"/>
              </a:lnTo>
              <a:lnTo>
                <a:pt x="36" y="330"/>
              </a:lnTo>
              <a:lnTo>
                <a:pt x="36" y="324"/>
              </a:lnTo>
              <a:lnTo>
                <a:pt x="42" y="318"/>
              </a:lnTo>
              <a:lnTo>
                <a:pt x="42" y="306"/>
              </a:lnTo>
              <a:lnTo>
                <a:pt x="48" y="300"/>
              </a:lnTo>
              <a:lnTo>
                <a:pt x="48" y="294"/>
              </a:lnTo>
              <a:lnTo>
                <a:pt x="54" y="288"/>
              </a:lnTo>
              <a:lnTo>
                <a:pt x="72" y="288"/>
              </a:lnTo>
              <a:lnTo>
                <a:pt x="78" y="276"/>
              </a:lnTo>
              <a:lnTo>
                <a:pt x="78" y="240"/>
              </a:lnTo>
              <a:lnTo>
                <a:pt x="90" y="228"/>
              </a:lnTo>
              <a:close/>
            </a:path>
          </a:pathLst>
        </a:custGeom>
        <a:solidFill>
          <a:schemeClr val="accent5">
            <a:lumMod val="60000"/>
            <a:lumOff val="4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9</xdr:col>
      <xdr:colOff>37330</xdr:colOff>
      <xdr:row>5</xdr:row>
      <xdr:rowOff>153049</xdr:rowOff>
    </xdr:from>
    <xdr:to>
      <xdr:col>10</xdr:col>
      <xdr:colOff>713259</xdr:colOff>
      <xdr:row>12</xdr:row>
      <xdr:rowOff>122842</xdr:rowOff>
    </xdr:to>
    <xdr:sp macro="" textlink="">
      <xdr:nvSpPr>
        <xdr:cNvPr id="16" name="Cataluña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/>
        </xdr:cNvSpPr>
      </xdr:nvSpPr>
      <xdr:spPr bwMode="auto">
        <a:xfrm>
          <a:off x="5876155" y="1753249"/>
          <a:ext cx="1314104" cy="1303293"/>
        </a:xfrm>
        <a:custGeom>
          <a:avLst/>
          <a:gdLst/>
          <a:ahLst/>
          <a:cxnLst>
            <a:cxn ang="0">
              <a:pos x="144" y="876"/>
            </a:cxn>
            <a:cxn ang="0">
              <a:pos x="180" y="870"/>
            </a:cxn>
            <a:cxn ang="0">
              <a:pos x="162" y="882"/>
            </a:cxn>
            <a:cxn ang="0">
              <a:pos x="144" y="900"/>
            </a:cxn>
            <a:cxn ang="0">
              <a:pos x="180" y="882"/>
            </a:cxn>
            <a:cxn ang="0">
              <a:pos x="216" y="846"/>
            </a:cxn>
            <a:cxn ang="0">
              <a:pos x="210" y="828"/>
            </a:cxn>
            <a:cxn ang="0">
              <a:pos x="186" y="804"/>
            </a:cxn>
            <a:cxn ang="0">
              <a:pos x="192" y="816"/>
            </a:cxn>
            <a:cxn ang="0">
              <a:pos x="162" y="810"/>
            </a:cxn>
            <a:cxn ang="0">
              <a:pos x="192" y="780"/>
            </a:cxn>
            <a:cxn ang="0">
              <a:pos x="246" y="714"/>
            </a:cxn>
            <a:cxn ang="0">
              <a:pos x="312" y="684"/>
            </a:cxn>
            <a:cxn ang="0">
              <a:pos x="378" y="654"/>
            </a:cxn>
            <a:cxn ang="0">
              <a:pos x="450" y="636"/>
            </a:cxn>
            <a:cxn ang="0">
              <a:pos x="528" y="606"/>
            </a:cxn>
            <a:cxn ang="0">
              <a:pos x="576" y="588"/>
            </a:cxn>
            <a:cxn ang="0">
              <a:pos x="606" y="540"/>
            </a:cxn>
            <a:cxn ang="0">
              <a:pos x="642" y="510"/>
            </a:cxn>
            <a:cxn ang="0">
              <a:pos x="768" y="420"/>
            </a:cxn>
            <a:cxn ang="0">
              <a:pos x="798" y="408"/>
            </a:cxn>
            <a:cxn ang="0">
              <a:pos x="840" y="372"/>
            </a:cxn>
            <a:cxn ang="0">
              <a:pos x="852" y="360"/>
            </a:cxn>
            <a:cxn ang="0">
              <a:pos x="876" y="318"/>
            </a:cxn>
            <a:cxn ang="0">
              <a:pos x="870" y="288"/>
            </a:cxn>
            <a:cxn ang="0">
              <a:pos x="852" y="252"/>
            </a:cxn>
            <a:cxn ang="0">
              <a:pos x="840" y="198"/>
            </a:cxn>
            <a:cxn ang="0">
              <a:pos x="870" y="198"/>
            </a:cxn>
            <a:cxn ang="0">
              <a:pos x="888" y="174"/>
            </a:cxn>
            <a:cxn ang="0">
              <a:pos x="876" y="168"/>
            </a:cxn>
            <a:cxn ang="0">
              <a:pos x="852" y="162"/>
            </a:cxn>
            <a:cxn ang="0">
              <a:pos x="828" y="138"/>
            </a:cxn>
            <a:cxn ang="0">
              <a:pos x="708" y="150"/>
            </a:cxn>
            <a:cxn ang="0">
              <a:pos x="642" y="168"/>
            </a:cxn>
            <a:cxn ang="0">
              <a:pos x="552" y="174"/>
            </a:cxn>
            <a:cxn ang="0">
              <a:pos x="456" y="120"/>
            </a:cxn>
            <a:cxn ang="0">
              <a:pos x="384" y="120"/>
            </a:cxn>
            <a:cxn ang="0">
              <a:pos x="360" y="48"/>
            </a:cxn>
            <a:cxn ang="0">
              <a:pos x="270" y="24"/>
            </a:cxn>
            <a:cxn ang="0">
              <a:pos x="144" y="0"/>
            </a:cxn>
            <a:cxn ang="0">
              <a:pos x="132" y="84"/>
            </a:cxn>
            <a:cxn ang="0">
              <a:pos x="132" y="120"/>
            </a:cxn>
            <a:cxn ang="0">
              <a:pos x="132" y="168"/>
            </a:cxn>
            <a:cxn ang="0">
              <a:pos x="132" y="234"/>
            </a:cxn>
            <a:cxn ang="0">
              <a:pos x="114" y="318"/>
            </a:cxn>
            <a:cxn ang="0">
              <a:pos x="66" y="414"/>
            </a:cxn>
            <a:cxn ang="0">
              <a:pos x="30" y="450"/>
            </a:cxn>
            <a:cxn ang="0">
              <a:pos x="54" y="480"/>
            </a:cxn>
            <a:cxn ang="0">
              <a:pos x="60" y="522"/>
            </a:cxn>
            <a:cxn ang="0">
              <a:pos x="36" y="564"/>
            </a:cxn>
            <a:cxn ang="0">
              <a:pos x="54" y="612"/>
            </a:cxn>
            <a:cxn ang="0">
              <a:pos x="30" y="648"/>
            </a:cxn>
            <a:cxn ang="0">
              <a:pos x="12" y="690"/>
            </a:cxn>
            <a:cxn ang="0">
              <a:pos x="24" y="714"/>
            </a:cxn>
            <a:cxn ang="0">
              <a:pos x="24" y="768"/>
            </a:cxn>
            <a:cxn ang="0">
              <a:pos x="18" y="804"/>
            </a:cxn>
            <a:cxn ang="0">
              <a:pos x="12" y="822"/>
            </a:cxn>
            <a:cxn ang="0">
              <a:pos x="36" y="828"/>
            </a:cxn>
            <a:cxn ang="0">
              <a:pos x="54" y="858"/>
            </a:cxn>
            <a:cxn ang="0">
              <a:pos x="90" y="882"/>
            </a:cxn>
            <a:cxn ang="0">
              <a:pos x="120" y="906"/>
            </a:cxn>
          </a:cxnLst>
          <a:rect l="0" t="0" r="r" b="b"/>
          <a:pathLst>
            <a:path w="894" h="906">
              <a:moveTo>
                <a:pt x="120" y="906"/>
              </a:moveTo>
              <a:lnTo>
                <a:pt x="120" y="900"/>
              </a:lnTo>
              <a:lnTo>
                <a:pt x="126" y="894"/>
              </a:lnTo>
              <a:lnTo>
                <a:pt x="144" y="876"/>
              </a:lnTo>
              <a:lnTo>
                <a:pt x="150" y="876"/>
              </a:lnTo>
              <a:lnTo>
                <a:pt x="156" y="876"/>
              </a:lnTo>
              <a:lnTo>
                <a:pt x="168" y="870"/>
              </a:lnTo>
              <a:lnTo>
                <a:pt x="180" y="870"/>
              </a:lnTo>
              <a:lnTo>
                <a:pt x="180" y="876"/>
              </a:lnTo>
              <a:lnTo>
                <a:pt x="168" y="888"/>
              </a:lnTo>
              <a:lnTo>
                <a:pt x="162" y="888"/>
              </a:lnTo>
              <a:lnTo>
                <a:pt x="162" y="882"/>
              </a:lnTo>
              <a:lnTo>
                <a:pt x="150" y="888"/>
              </a:lnTo>
              <a:lnTo>
                <a:pt x="144" y="888"/>
              </a:lnTo>
              <a:lnTo>
                <a:pt x="144" y="894"/>
              </a:lnTo>
              <a:lnTo>
                <a:pt x="144" y="900"/>
              </a:lnTo>
              <a:lnTo>
                <a:pt x="150" y="900"/>
              </a:lnTo>
              <a:lnTo>
                <a:pt x="168" y="894"/>
              </a:lnTo>
              <a:lnTo>
                <a:pt x="180" y="888"/>
              </a:lnTo>
              <a:lnTo>
                <a:pt x="180" y="882"/>
              </a:lnTo>
              <a:lnTo>
                <a:pt x="180" y="870"/>
              </a:lnTo>
              <a:lnTo>
                <a:pt x="198" y="858"/>
              </a:lnTo>
              <a:lnTo>
                <a:pt x="216" y="852"/>
              </a:lnTo>
              <a:lnTo>
                <a:pt x="216" y="846"/>
              </a:lnTo>
              <a:lnTo>
                <a:pt x="222" y="840"/>
              </a:lnTo>
              <a:lnTo>
                <a:pt x="228" y="834"/>
              </a:lnTo>
              <a:lnTo>
                <a:pt x="222" y="834"/>
              </a:lnTo>
              <a:lnTo>
                <a:pt x="210" y="828"/>
              </a:lnTo>
              <a:lnTo>
                <a:pt x="198" y="822"/>
              </a:lnTo>
              <a:lnTo>
                <a:pt x="198" y="810"/>
              </a:lnTo>
              <a:lnTo>
                <a:pt x="192" y="810"/>
              </a:lnTo>
              <a:lnTo>
                <a:pt x="186" y="804"/>
              </a:lnTo>
              <a:lnTo>
                <a:pt x="180" y="804"/>
              </a:lnTo>
              <a:lnTo>
                <a:pt x="180" y="810"/>
              </a:lnTo>
              <a:lnTo>
                <a:pt x="186" y="810"/>
              </a:lnTo>
              <a:lnTo>
                <a:pt x="192" y="816"/>
              </a:lnTo>
              <a:lnTo>
                <a:pt x="186" y="816"/>
              </a:lnTo>
              <a:lnTo>
                <a:pt x="174" y="816"/>
              </a:lnTo>
              <a:lnTo>
                <a:pt x="168" y="810"/>
              </a:lnTo>
              <a:lnTo>
                <a:pt x="162" y="810"/>
              </a:lnTo>
              <a:lnTo>
                <a:pt x="168" y="804"/>
              </a:lnTo>
              <a:lnTo>
                <a:pt x="180" y="798"/>
              </a:lnTo>
              <a:lnTo>
                <a:pt x="186" y="786"/>
              </a:lnTo>
              <a:lnTo>
                <a:pt x="192" y="780"/>
              </a:lnTo>
              <a:lnTo>
                <a:pt x="198" y="768"/>
              </a:lnTo>
              <a:lnTo>
                <a:pt x="210" y="744"/>
              </a:lnTo>
              <a:lnTo>
                <a:pt x="228" y="726"/>
              </a:lnTo>
              <a:lnTo>
                <a:pt x="246" y="714"/>
              </a:lnTo>
              <a:lnTo>
                <a:pt x="264" y="702"/>
              </a:lnTo>
              <a:lnTo>
                <a:pt x="282" y="696"/>
              </a:lnTo>
              <a:lnTo>
                <a:pt x="306" y="690"/>
              </a:lnTo>
              <a:lnTo>
                <a:pt x="312" y="684"/>
              </a:lnTo>
              <a:lnTo>
                <a:pt x="324" y="678"/>
              </a:lnTo>
              <a:lnTo>
                <a:pt x="342" y="672"/>
              </a:lnTo>
              <a:lnTo>
                <a:pt x="354" y="666"/>
              </a:lnTo>
              <a:lnTo>
                <a:pt x="378" y="654"/>
              </a:lnTo>
              <a:lnTo>
                <a:pt x="402" y="642"/>
              </a:lnTo>
              <a:lnTo>
                <a:pt x="420" y="642"/>
              </a:lnTo>
              <a:lnTo>
                <a:pt x="438" y="636"/>
              </a:lnTo>
              <a:lnTo>
                <a:pt x="450" y="636"/>
              </a:lnTo>
              <a:lnTo>
                <a:pt x="462" y="630"/>
              </a:lnTo>
              <a:lnTo>
                <a:pt x="492" y="618"/>
              </a:lnTo>
              <a:lnTo>
                <a:pt x="516" y="606"/>
              </a:lnTo>
              <a:lnTo>
                <a:pt x="528" y="606"/>
              </a:lnTo>
              <a:lnTo>
                <a:pt x="546" y="600"/>
              </a:lnTo>
              <a:lnTo>
                <a:pt x="558" y="600"/>
              </a:lnTo>
              <a:lnTo>
                <a:pt x="570" y="594"/>
              </a:lnTo>
              <a:lnTo>
                <a:pt x="576" y="588"/>
              </a:lnTo>
              <a:lnTo>
                <a:pt x="582" y="582"/>
              </a:lnTo>
              <a:lnTo>
                <a:pt x="588" y="558"/>
              </a:lnTo>
              <a:lnTo>
                <a:pt x="594" y="552"/>
              </a:lnTo>
              <a:lnTo>
                <a:pt x="606" y="540"/>
              </a:lnTo>
              <a:lnTo>
                <a:pt x="612" y="528"/>
              </a:lnTo>
              <a:lnTo>
                <a:pt x="618" y="522"/>
              </a:lnTo>
              <a:lnTo>
                <a:pt x="624" y="516"/>
              </a:lnTo>
              <a:lnTo>
                <a:pt x="642" y="510"/>
              </a:lnTo>
              <a:lnTo>
                <a:pt x="714" y="456"/>
              </a:lnTo>
              <a:lnTo>
                <a:pt x="738" y="450"/>
              </a:lnTo>
              <a:lnTo>
                <a:pt x="762" y="438"/>
              </a:lnTo>
              <a:lnTo>
                <a:pt x="768" y="420"/>
              </a:lnTo>
              <a:lnTo>
                <a:pt x="774" y="414"/>
              </a:lnTo>
              <a:lnTo>
                <a:pt x="786" y="414"/>
              </a:lnTo>
              <a:lnTo>
                <a:pt x="792" y="414"/>
              </a:lnTo>
              <a:lnTo>
                <a:pt x="798" y="408"/>
              </a:lnTo>
              <a:lnTo>
                <a:pt x="810" y="390"/>
              </a:lnTo>
              <a:lnTo>
                <a:pt x="822" y="384"/>
              </a:lnTo>
              <a:lnTo>
                <a:pt x="828" y="378"/>
              </a:lnTo>
              <a:lnTo>
                <a:pt x="840" y="372"/>
              </a:lnTo>
              <a:lnTo>
                <a:pt x="840" y="360"/>
              </a:lnTo>
              <a:lnTo>
                <a:pt x="846" y="354"/>
              </a:lnTo>
              <a:lnTo>
                <a:pt x="852" y="354"/>
              </a:lnTo>
              <a:lnTo>
                <a:pt x="852" y="360"/>
              </a:lnTo>
              <a:lnTo>
                <a:pt x="858" y="354"/>
              </a:lnTo>
              <a:lnTo>
                <a:pt x="864" y="348"/>
              </a:lnTo>
              <a:lnTo>
                <a:pt x="870" y="330"/>
              </a:lnTo>
              <a:lnTo>
                <a:pt x="876" y="318"/>
              </a:lnTo>
              <a:lnTo>
                <a:pt x="876" y="306"/>
              </a:lnTo>
              <a:lnTo>
                <a:pt x="876" y="300"/>
              </a:lnTo>
              <a:lnTo>
                <a:pt x="870" y="294"/>
              </a:lnTo>
              <a:lnTo>
                <a:pt x="870" y="288"/>
              </a:lnTo>
              <a:lnTo>
                <a:pt x="870" y="276"/>
              </a:lnTo>
              <a:lnTo>
                <a:pt x="870" y="264"/>
              </a:lnTo>
              <a:lnTo>
                <a:pt x="864" y="258"/>
              </a:lnTo>
              <a:lnTo>
                <a:pt x="852" y="252"/>
              </a:lnTo>
              <a:lnTo>
                <a:pt x="846" y="246"/>
              </a:lnTo>
              <a:lnTo>
                <a:pt x="840" y="228"/>
              </a:lnTo>
              <a:lnTo>
                <a:pt x="840" y="210"/>
              </a:lnTo>
              <a:lnTo>
                <a:pt x="840" y="198"/>
              </a:lnTo>
              <a:lnTo>
                <a:pt x="846" y="198"/>
              </a:lnTo>
              <a:lnTo>
                <a:pt x="858" y="204"/>
              </a:lnTo>
              <a:lnTo>
                <a:pt x="870" y="204"/>
              </a:lnTo>
              <a:lnTo>
                <a:pt x="870" y="198"/>
              </a:lnTo>
              <a:lnTo>
                <a:pt x="882" y="198"/>
              </a:lnTo>
              <a:lnTo>
                <a:pt x="888" y="192"/>
              </a:lnTo>
              <a:lnTo>
                <a:pt x="882" y="186"/>
              </a:lnTo>
              <a:lnTo>
                <a:pt x="888" y="174"/>
              </a:lnTo>
              <a:lnTo>
                <a:pt x="894" y="168"/>
              </a:lnTo>
              <a:lnTo>
                <a:pt x="888" y="168"/>
              </a:lnTo>
              <a:lnTo>
                <a:pt x="876" y="162"/>
              </a:lnTo>
              <a:lnTo>
                <a:pt x="876" y="168"/>
              </a:lnTo>
              <a:lnTo>
                <a:pt x="870" y="168"/>
              </a:lnTo>
              <a:lnTo>
                <a:pt x="864" y="162"/>
              </a:lnTo>
              <a:lnTo>
                <a:pt x="864" y="168"/>
              </a:lnTo>
              <a:lnTo>
                <a:pt x="852" y="162"/>
              </a:lnTo>
              <a:lnTo>
                <a:pt x="852" y="150"/>
              </a:lnTo>
              <a:lnTo>
                <a:pt x="852" y="138"/>
              </a:lnTo>
              <a:lnTo>
                <a:pt x="846" y="120"/>
              </a:lnTo>
              <a:lnTo>
                <a:pt x="828" y="138"/>
              </a:lnTo>
              <a:lnTo>
                <a:pt x="792" y="114"/>
              </a:lnTo>
              <a:lnTo>
                <a:pt x="756" y="138"/>
              </a:lnTo>
              <a:lnTo>
                <a:pt x="726" y="138"/>
              </a:lnTo>
              <a:lnTo>
                <a:pt x="708" y="150"/>
              </a:lnTo>
              <a:lnTo>
                <a:pt x="714" y="180"/>
              </a:lnTo>
              <a:lnTo>
                <a:pt x="684" y="174"/>
              </a:lnTo>
              <a:lnTo>
                <a:pt x="666" y="180"/>
              </a:lnTo>
              <a:lnTo>
                <a:pt x="642" y="168"/>
              </a:lnTo>
              <a:lnTo>
                <a:pt x="630" y="150"/>
              </a:lnTo>
              <a:lnTo>
                <a:pt x="582" y="150"/>
              </a:lnTo>
              <a:lnTo>
                <a:pt x="558" y="156"/>
              </a:lnTo>
              <a:lnTo>
                <a:pt x="552" y="174"/>
              </a:lnTo>
              <a:lnTo>
                <a:pt x="528" y="180"/>
              </a:lnTo>
              <a:lnTo>
                <a:pt x="504" y="156"/>
              </a:lnTo>
              <a:lnTo>
                <a:pt x="492" y="126"/>
              </a:lnTo>
              <a:lnTo>
                <a:pt x="456" y="120"/>
              </a:lnTo>
              <a:lnTo>
                <a:pt x="426" y="150"/>
              </a:lnTo>
              <a:lnTo>
                <a:pt x="378" y="150"/>
              </a:lnTo>
              <a:lnTo>
                <a:pt x="366" y="138"/>
              </a:lnTo>
              <a:lnTo>
                <a:pt x="384" y="120"/>
              </a:lnTo>
              <a:lnTo>
                <a:pt x="372" y="96"/>
              </a:lnTo>
              <a:lnTo>
                <a:pt x="384" y="78"/>
              </a:lnTo>
              <a:lnTo>
                <a:pt x="378" y="60"/>
              </a:lnTo>
              <a:lnTo>
                <a:pt x="360" y="48"/>
              </a:lnTo>
              <a:lnTo>
                <a:pt x="330" y="30"/>
              </a:lnTo>
              <a:lnTo>
                <a:pt x="300" y="24"/>
              </a:lnTo>
              <a:lnTo>
                <a:pt x="288" y="36"/>
              </a:lnTo>
              <a:lnTo>
                <a:pt x="270" y="24"/>
              </a:lnTo>
              <a:lnTo>
                <a:pt x="234" y="24"/>
              </a:lnTo>
              <a:lnTo>
                <a:pt x="192" y="24"/>
              </a:lnTo>
              <a:lnTo>
                <a:pt x="174" y="6"/>
              </a:lnTo>
              <a:lnTo>
                <a:pt x="144" y="0"/>
              </a:lnTo>
              <a:lnTo>
                <a:pt x="96" y="0"/>
              </a:lnTo>
              <a:lnTo>
                <a:pt x="108" y="36"/>
              </a:lnTo>
              <a:lnTo>
                <a:pt x="120" y="66"/>
              </a:lnTo>
              <a:lnTo>
                <a:pt x="132" y="84"/>
              </a:lnTo>
              <a:lnTo>
                <a:pt x="138" y="90"/>
              </a:lnTo>
              <a:lnTo>
                <a:pt x="138" y="108"/>
              </a:lnTo>
              <a:lnTo>
                <a:pt x="132" y="114"/>
              </a:lnTo>
              <a:lnTo>
                <a:pt x="132" y="120"/>
              </a:lnTo>
              <a:lnTo>
                <a:pt x="126" y="126"/>
              </a:lnTo>
              <a:lnTo>
                <a:pt x="126" y="150"/>
              </a:lnTo>
              <a:lnTo>
                <a:pt x="132" y="156"/>
              </a:lnTo>
              <a:lnTo>
                <a:pt x="132" y="168"/>
              </a:lnTo>
              <a:lnTo>
                <a:pt x="138" y="174"/>
              </a:lnTo>
              <a:lnTo>
                <a:pt x="138" y="204"/>
              </a:lnTo>
              <a:lnTo>
                <a:pt x="132" y="216"/>
              </a:lnTo>
              <a:lnTo>
                <a:pt x="132" y="234"/>
              </a:lnTo>
              <a:lnTo>
                <a:pt x="126" y="240"/>
              </a:lnTo>
              <a:lnTo>
                <a:pt x="126" y="276"/>
              </a:lnTo>
              <a:lnTo>
                <a:pt x="114" y="294"/>
              </a:lnTo>
              <a:lnTo>
                <a:pt x="114" y="318"/>
              </a:lnTo>
              <a:lnTo>
                <a:pt x="102" y="330"/>
              </a:lnTo>
              <a:lnTo>
                <a:pt x="102" y="378"/>
              </a:lnTo>
              <a:lnTo>
                <a:pt x="78" y="396"/>
              </a:lnTo>
              <a:lnTo>
                <a:pt x="66" y="414"/>
              </a:lnTo>
              <a:lnTo>
                <a:pt x="54" y="414"/>
              </a:lnTo>
              <a:lnTo>
                <a:pt x="42" y="420"/>
              </a:lnTo>
              <a:lnTo>
                <a:pt x="30" y="444"/>
              </a:lnTo>
              <a:lnTo>
                <a:pt x="30" y="450"/>
              </a:lnTo>
              <a:lnTo>
                <a:pt x="36" y="468"/>
              </a:lnTo>
              <a:lnTo>
                <a:pt x="36" y="474"/>
              </a:lnTo>
              <a:lnTo>
                <a:pt x="42" y="474"/>
              </a:lnTo>
              <a:lnTo>
                <a:pt x="54" y="480"/>
              </a:lnTo>
              <a:lnTo>
                <a:pt x="60" y="480"/>
              </a:lnTo>
              <a:lnTo>
                <a:pt x="66" y="492"/>
              </a:lnTo>
              <a:lnTo>
                <a:pt x="66" y="510"/>
              </a:lnTo>
              <a:lnTo>
                <a:pt x="60" y="522"/>
              </a:lnTo>
              <a:lnTo>
                <a:pt x="42" y="528"/>
              </a:lnTo>
              <a:lnTo>
                <a:pt x="36" y="528"/>
              </a:lnTo>
              <a:lnTo>
                <a:pt x="36" y="552"/>
              </a:lnTo>
              <a:lnTo>
                <a:pt x="36" y="564"/>
              </a:lnTo>
              <a:lnTo>
                <a:pt x="42" y="570"/>
              </a:lnTo>
              <a:lnTo>
                <a:pt x="54" y="588"/>
              </a:lnTo>
              <a:lnTo>
                <a:pt x="42" y="594"/>
              </a:lnTo>
              <a:lnTo>
                <a:pt x="54" y="612"/>
              </a:lnTo>
              <a:lnTo>
                <a:pt x="54" y="618"/>
              </a:lnTo>
              <a:lnTo>
                <a:pt x="42" y="624"/>
              </a:lnTo>
              <a:lnTo>
                <a:pt x="36" y="630"/>
              </a:lnTo>
              <a:lnTo>
                <a:pt x="30" y="648"/>
              </a:lnTo>
              <a:lnTo>
                <a:pt x="12" y="672"/>
              </a:lnTo>
              <a:lnTo>
                <a:pt x="0" y="672"/>
              </a:lnTo>
              <a:lnTo>
                <a:pt x="0" y="690"/>
              </a:lnTo>
              <a:lnTo>
                <a:pt x="12" y="690"/>
              </a:lnTo>
              <a:lnTo>
                <a:pt x="12" y="702"/>
              </a:lnTo>
              <a:lnTo>
                <a:pt x="18" y="690"/>
              </a:lnTo>
              <a:lnTo>
                <a:pt x="24" y="702"/>
              </a:lnTo>
              <a:lnTo>
                <a:pt x="24" y="714"/>
              </a:lnTo>
              <a:lnTo>
                <a:pt x="30" y="720"/>
              </a:lnTo>
              <a:lnTo>
                <a:pt x="24" y="738"/>
              </a:lnTo>
              <a:lnTo>
                <a:pt x="24" y="744"/>
              </a:lnTo>
              <a:lnTo>
                <a:pt x="24" y="768"/>
              </a:lnTo>
              <a:lnTo>
                <a:pt x="24" y="774"/>
              </a:lnTo>
              <a:lnTo>
                <a:pt x="30" y="780"/>
              </a:lnTo>
              <a:lnTo>
                <a:pt x="30" y="792"/>
              </a:lnTo>
              <a:lnTo>
                <a:pt x="18" y="804"/>
              </a:lnTo>
              <a:lnTo>
                <a:pt x="12" y="804"/>
              </a:lnTo>
              <a:lnTo>
                <a:pt x="0" y="810"/>
              </a:lnTo>
              <a:lnTo>
                <a:pt x="0" y="822"/>
              </a:lnTo>
              <a:lnTo>
                <a:pt x="12" y="822"/>
              </a:lnTo>
              <a:lnTo>
                <a:pt x="18" y="810"/>
              </a:lnTo>
              <a:lnTo>
                <a:pt x="24" y="822"/>
              </a:lnTo>
              <a:lnTo>
                <a:pt x="30" y="822"/>
              </a:lnTo>
              <a:lnTo>
                <a:pt x="36" y="828"/>
              </a:lnTo>
              <a:lnTo>
                <a:pt x="30" y="834"/>
              </a:lnTo>
              <a:lnTo>
                <a:pt x="30" y="852"/>
              </a:lnTo>
              <a:lnTo>
                <a:pt x="36" y="858"/>
              </a:lnTo>
              <a:lnTo>
                <a:pt x="54" y="858"/>
              </a:lnTo>
              <a:lnTo>
                <a:pt x="66" y="864"/>
              </a:lnTo>
              <a:lnTo>
                <a:pt x="78" y="864"/>
              </a:lnTo>
              <a:lnTo>
                <a:pt x="90" y="870"/>
              </a:lnTo>
              <a:lnTo>
                <a:pt x="90" y="882"/>
              </a:lnTo>
              <a:lnTo>
                <a:pt x="96" y="888"/>
              </a:lnTo>
              <a:lnTo>
                <a:pt x="102" y="888"/>
              </a:lnTo>
              <a:lnTo>
                <a:pt x="102" y="894"/>
              </a:lnTo>
              <a:lnTo>
                <a:pt x="120" y="906"/>
              </a:lnTo>
              <a:close/>
            </a:path>
          </a:pathLst>
        </a:custGeom>
        <a:solidFill>
          <a:schemeClr val="accent5">
            <a:lumMod val="60000"/>
            <a:lumOff val="4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1</xdr:col>
      <xdr:colOff>351153</xdr:colOff>
      <xdr:row>25</xdr:row>
      <xdr:rowOff>83014</xdr:rowOff>
    </xdr:from>
    <xdr:to>
      <xdr:col>3</xdr:col>
      <xdr:colOff>8445</xdr:colOff>
      <xdr:row>28</xdr:row>
      <xdr:rowOff>148660</xdr:rowOff>
    </xdr:to>
    <xdr:grpSp>
      <xdr:nvGrpSpPr>
        <xdr:cNvPr id="19" name="Islas Canarias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532128" y="5483689"/>
          <a:ext cx="1819467" cy="637146"/>
          <a:chOff x="981075" y="5364163"/>
          <a:chExt cx="1685925" cy="704850"/>
        </a:xfrm>
        <a:solidFill>
          <a:schemeClr val="accent5">
            <a:lumMod val="75000"/>
          </a:schemeClr>
        </a:solidFill>
      </xdr:grpSpPr>
      <xdr:sp macro="" textlink="">
        <xdr:nvSpPr>
          <xdr:cNvPr id="20" name="Freeform 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>
            <a:spLocks/>
          </xdr:cNvSpPr>
        </xdr:nvSpPr>
        <xdr:spPr bwMode="auto">
          <a:xfrm>
            <a:off x="1047750" y="5583238"/>
            <a:ext cx="104775" cy="161925"/>
          </a:xfrm>
          <a:custGeom>
            <a:avLst/>
            <a:gdLst/>
            <a:ahLst/>
            <a:cxnLst>
              <a:cxn ang="0">
                <a:pos x="42" y="6"/>
              </a:cxn>
              <a:cxn ang="0">
                <a:pos x="30" y="6"/>
              </a:cxn>
              <a:cxn ang="0">
                <a:pos x="24" y="6"/>
              </a:cxn>
              <a:cxn ang="0">
                <a:pos x="18" y="0"/>
              </a:cxn>
              <a:cxn ang="0">
                <a:pos x="18" y="6"/>
              </a:cxn>
              <a:cxn ang="0">
                <a:pos x="6" y="12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6" y="36"/>
              </a:cxn>
              <a:cxn ang="0">
                <a:pos x="6" y="42"/>
              </a:cxn>
              <a:cxn ang="0">
                <a:pos x="6" y="48"/>
              </a:cxn>
              <a:cxn ang="0">
                <a:pos x="18" y="54"/>
              </a:cxn>
              <a:cxn ang="0">
                <a:pos x="18" y="66"/>
              </a:cxn>
              <a:cxn ang="0">
                <a:pos x="24" y="72"/>
              </a:cxn>
              <a:cxn ang="0">
                <a:pos x="24" y="78"/>
              </a:cxn>
              <a:cxn ang="0">
                <a:pos x="24" y="90"/>
              </a:cxn>
              <a:cxn ang="0">
                <a:pos x="30" y="90"/>
              </a:cxn>
              <a:cxn ang="0">
                <a:pos x="30" y="102"/>
              </a:cxn>
              <a:cxn ang="0">
                <a:pos x="36" y="102"/>
              </a:cxn>
              <a:cxn ang="0">
                <a:pos x="36" y="96"/>
              </a:cxn>
              <a:cxn ang="0">
                <a:pos x="48" y="84"/>
              </a:cxn>
              <a:cxn ang="0">
                <a:pos x="54" y="72"/>
              </a:cxn>
              <a:cxn ang="0">
                <a:pos x="54" y="60"/>
              </a:cxn>
              <a:cxn ang="0">
                <a:pos x="54" y="48"/>
              </a:cxn>
              <a:cxn ang="0">
                <a:pos x="54" y="42"/>
              </a:cxn>
              <a:cxn ang="0">
                <a:pos x="60" y="36"/>
              </a:cxn>
              <a:cxn ang="0">
                <a:pos x="66" y="30"/>
              </a:cxn>
              <a:cxn ang="0">
                <a:pos x="60" y="24"/>
              </a:cxn>
              <a:cxn ang="0">
                <a:pos x="54" y="18"/>
              </a:cxn>
              <a:cxn ang="0">
                <a:pos x="54" y="6"/>
              </a:cxn>
              <a:cxn ang="0">
                <a:pos x="48" y="6"/>
              </a:cxn>
              <a:cxn ang="0">
                <a:pos x="42" y="6"/>
              </a:cxn>
            </a:cxnLst>
            <a:rect l="0" t="0" r="r" b="b"/>
            <a:pathLst>
              <a:path w="66" h="102">
                <a:moveTo>
                  <a:pt x="42" y="6"/>
                </a:moveTo>
                <a:lnTo>
                  <a:pt x="30" y="6"/>
                </a:lnTo>
                <a:lnTo>
                  <a:pt x="24" y="6"/>
                </a:lnTo>
                <a:lnTo>
                  <a:pt x="18" y="0"/>
                </a:lnTo>
                <a:lnTo>
                  <a:pt x="18" y="6"/>
                </a:lnTo>
                <a:lnTo>
                  <a:pt x="6" y="12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6" y="36"/>
                </a:lnTo>
                <a:lnTo>
                  <a:pt x="6" y="42"/>
                </a:lnTo>
                <a:lnTo>
                  <a:pt x="6" y="48"/>
                </a:lnTo>
                <a:lnTo>
                  <a:pt x="18" y="54"/>
                </a:lnTo>
                <a:lnTo>
                  <a:pt x="18" y="66"/>
                </a:lnTo>
                <a:lnTo>
                  <a:pt x="24" y="72"/>
                </a:lnTo>
                <a:lnTo>
                  <a:pt x="24" y="78"/>
                </a:lnTo>
                <a:lnTo>
                  <a:pt x="24" y="90"/>
                </a:lnTo>
                <a:lnTo>
                  <a:pt x="30" y="90"/>
                </a:lnTo>
                <a:lnTo>
                  <a:pt x="30" y="102"/>
                </a:lnTo>
                <a:lnTo>
                  <a:pt x="36" y="102"/>
                </a:lnTo>
                <a:lnTo>
                  <a:pt x="36" y="96"/>
                </a:lnTo>
                <a:lnTo>
                  <a:pt x="48" y="84"/>
                </a:lnTo>
                <a:lnTo>
                  <a:pt x="54" y="72"/>
                </a:lnTo>
                <a:lnTo>
                  <a:pt x="54" y="60"/>
                </a:lnTo>
                <a:lnTo>
                  <a:pt x="54" y="48"/>
                </a:lnTo>
                <a:lnTo>
                  <a:pt x="54" y="42"/>
                </a:lnTo>
                <a:lnTo>
                  <a:pt x="60" y="36"/>
                </a:lnTo>
                <a:lnTo>
                  <a:pt x="66" y="30"/>
                </a:lnTo>
                <a:lnTo>
                  <a:pt x="60" y="24"/>
                </a:lnTo>
                <a:lnTo>
                  <a:pt x="54" y="18"/>
                </a:lnTo>
                <a:lnTo>
                  <a:pt x="54" y="6"/>
                </a:lnTo>
                <a:lnTo>
                  <a:pt x="48" y="6"/>
                </a:lnTo>
                <a:lnTo>
                  <a:pt x="42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1" name="Freeform 1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>
            <a:spLocks/>
          </xdr:cNvSpPr>
        </xdr:nvSpPr>
        <xdr:spPr bwMode="auto">
          <a:xfrm>
            <a:off x="2619375" y="5364163"/>
            <a:ext cx="19050" cy="9525"/>
          </a:xfrm>
          <a:custGeom>
            <a:avLst/>
            <a:gdLst/>
            <a:ahLst/>
            <a:cxnLst>
              <a:cxn ang="0">
                <a:pos x="6" y="0"/>
              </a:cxn>
              <a:cxn ang="0">
                <a:pos x="0" y="6"/>
              </a:cxn>
              <a:cxn ang="0">
                <a:pos x="6" y="6"/>
              </a:cxn>
              <a:cxn ang="0">
                <a:pos x="12" y="0"/>
              </a:cxn>
              <a:cxn ang="0">
                <a:pos x="6" y="0"/>
              </a:cxn>
            </a:cxnLst>
            <a:rect l="0" t="0" r="r" b="b"/>
            <a:pathLst>
              <a:path w="12" h="6">
                <a:moveTo>
                  <a:pt x="6" y="0"/>
                </a:moveTo>
                <a:lnTo>
                  <a:pt x="0" y="6"/>
                </a:lnTo>
                <a:lnTo>
                  <a:pt x="6" y="6"/>
                </a:lnTo>
                <a:lnTo>
                  <a:pt x="12" y="0"/>
                </a:lnTo>
                <a:lnTo>
                  <a:pt x="6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2" name="Freeform 1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>
            <a:spLocks/>
          </xdr:cNvSpPr>
        </xdr:nvSpPr>
        <xdr:spPr bwMode="auto">
          <a:xfrm>
            <a:off x="2619375" y="5411788"/>
            <a:ext cx="28575" cy="28575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8"/>
              </a:cxn>
              <a:cxn ang="0">
                <a:pos x="6" y="12"/>
              </a:cxn>
              <a:cxn ang="0">
                <a:pos x="12" y="12"/>
              </a:cxn>
              <a:cxn ang="0">
                <a:pos x="18" y="6"/>
              </a:cxn>
              <a:cxn ang="0">
                <a:pos x="1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18" h="18">
                <a:moveTo>
                  <a:pt x="6" y="6"/>
                </a:moveTo>
                <a:lnTo>
                  <a:pt x="0" y="12"/>
                </a:lnTo>
                <a:lnTo>
                  <a:pt x="0" y="18"/>
                </a:lnTo>
                <a:lnTo>
                  <a:pt x="6" y="18"/>
                </a:lnTo>
                <a:lnTo>
                  <a:pt x="6" y="12"/>
                </a:lnTo>
                <a:lnTo>
                  <a:pt x="12" y="12"/>
                </a:lnTo>
                <a:lnTo>
                  <a:pt x="18" y="6"/>
                </a:lnTo>
                <a:lnTo>
                  <a:pt x="1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3" name="Freeform 1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>
            <a:spLocks/>
          </xdr:cNvSpPr>
        </xdr:nvSpPr>
        <xdr:spPr bwMode="auto">
          <a:xfrm>
            <a:off x="2505075" y="5430838"/>
            <a:ext cx="161925" cy="161925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18"/>
              </a:cxn>
              <a:cxn ang="0">
                <a:pos x="78" y="24"/>
              </a:cxn>
              <a:cxn ang="0">
                <a:pos x="72" y="30"/>
              </a:cxn>
              <a:cxn ang="0">
                <a:pos x="66" y="30"/>
              </a:cxn>
              <a:cxn ang="0">
                <a:pos x="60" y="24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0" y="42"/>
              </a:cxn>
              <a:cxn ang="0">
                <a:pos x="24" y="42"/>
              </a:cxn>
              <a:cxn ang="0">
                <a:pos x="18" y="48"/>
              </a:cxn>
              <a:cxn ang="0">
                <a:pos x="12" y="60"/>
              </a:cxn>
              <a:cxn ang="0">
                <a:pos x="12" y="66"/>
              </a:cxn>
              <a:cxn ang="0">
                <a:pos x="12" y="72"/>
              </a:cxn>
              <a:cxn ang="0">
                <a:pos x="12" y="84"/>
              </a:cxn>
              <a:cxn ang="0">
                <a:pos x="6" y="84"/>
              </a:cxn>
              <a:cxn ang="0">
                <a:pos x="0" y="90"/>
              </a:cxn>
              <a:cxn ang="0">
                <a:pos x="6" y="96"/>
              </a:cxn>
              <a:cxn ang="0">
                <a:pos x="12" y="96"/>
              </a:cxn>
              <a:cxn ang="0">
                <a:pos x="18" y="96"/>
              </a:cxn>
              <a:cxn ang="0">
                <a:pos x="24" y="102"/>
              </a:cxn>
              <a:cxn ang="0">
                <a:pos x="24" y="96"/>
              </a:cxn>
              <a:cxn ang="0">
                <a:pos x="30" y="96"/>
              </a:cxn>
              <a:cxn ang="0">
                <a:pos x="30" y="90"/>
              </a:cxn>
              <a:cxn ang="0">
                <a:pos x="36" y="84"/>
              </a:cxn>
              <a:cxn ang="0">
                <a:pos x="54" y="78"/>
              </a:cxn>
              <a:cxn ang="0">
                <a:pos x="66" y="78"/>
              </a:cxn>
              <a:cxn ang="0">
                <a:pos x="72" y="72"/>
              </a:cxn>
              <a:cxn ang="0">
                <a:pos x="90" y="60"/>
              </a:cxn>
              <a:cxn ang="0">
                <a:pos x="90" y="48"/>
              </a:cxn>
              <a:cxn ang="0">
                <a:pos x="90" y="42"/>
              </a:cxn>
              <a:cxn ang="0">
                <a:pos x="96" y="36"/>
              </a:cxn>
              <a:cxn ang="0">
                <a:pos x="90" y="30"/>
              </a:cxn>
              <a:cxn ang="0">
                <a:pos x="96" y="24"/>
              </a:cxn>
              <a:cxn ang="0">
                <a:pos x="102" y="12"/>
              </a:cxn>
              <a:cxn ang="0">
                <a:pos x="96" y="6"/>
              </a:cxn>
              <a:cxn ang="0">
                <a:pos x="90" y="0"/>
              </a:cxn>
            </a:cxnLst>
            <a:rect l="0" t="0" r="r" b="b"/>
            <a:pathLst>
              <a:path w="102" h="102">
                <a:moveTo>
                  <a:pt x="90" y="0"/>
                </a:moveTo>
                <a:lnTo>
                  <a:pt x="84" y="6"/>
                </a:lnTo>
                <a:lnTo>
                  <a:pt x="78" y="18"/>
                </a:lnTo>
                <a:lnTo>
                  <a:pt x="78" y="24"/>
                </a:lnTo>
                <a:lnTo>
                  <a:pt x="72" y="30"/>
                </a:lnTo>
                <a:lnTo>
                  <a:pt x="66" y="30"/>
                </a:lnTo>
                <a:lnTo>
                  <a:pt x="60" y="24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0" y="42"/>
                </a:lnTo>
                <a:lnTo>
                  <a:pt x="24" y="42"/>
                </a:lnTo>
                <a:lnTo>
                  <a:pt x="18" y="48"/>
                </a:lnTo>
                <a:lnTo>
                  <a:pt x="12" y="60"/>
                </a:lnTo>
                <a:lnTo>
                  <a:pt x="12" y="66"/>
                </a:lnTo>
                <a:lnTo>
                  <a:pt x="12" y="72"/>
                </a:lnTo>
                <a:lnTo>
                  <a:pt x="12" y="84"/>
                </a:lnTo>
                <a:lnTo>
                  <a:pt x="6" y="84"/>
                </a:lnTo>
                <a:lnTo>
                  <a:pt x="0" y="90"/>
                </a:lnTo>
                <a:lnTo>
                  <a:pt x="6" y="96"/>
                </a:lnTo>
                <a:lnTo>
                  <a:pt x="12" y="96"/>
                </a:lnTo>
                <a:lnTo>
                  <a:pt x="18" y="96"/>
                </a:lnTo>
                <a:lnTo>
                  <a:pt x="24" y="102"/>
                </a:lnTo>
                <a:lnTo>
                  <a:pt x="24" y="96"/>
                </a:lnTo>
                <a:lnTo>
                  <a:pt x="30" y="96"/>
                </a:lnTo>
                <a:lnTo>
                  <a:pt x="30" y="90"/>
                </a:lnTo>
                <a:lnTo>
                  <a:pt x="36" y="84"/>
                </a:lnTo>
                <a:lnTo>
                  <a:pt x="54" y="78"/>
                </a:lnTo>
                <a:lnTo>
                  <a:pt x="66" y="78"/>
                </a:lnTo>
                <a:lnTo>
                  <a:pt x="72" y="72"/>
                </a:lnTo>
                <a:lnTo>
                  <a:pt x="90" y="60"/>
                </a:lnTo>
                <a:lnTo>
                  <a:pt x="90" y="48"/>
                </a:lnTo>
                <a:lnTo>
                  <a:pt x="90" y="42"/>
                </a:lnTo>
                <a:lnTo>
                  <a:pt x="96" y="36"/>
                </a:lnTo>
                <a:lnTo>
                  <a:pt x="90" y="30"/>
                </a:lnTo>
                <a:lnTo>
                  <a:pt x="96" y="24"/>
                </a:lnTo>
                <a:lnTo>
                  <a:pt x="102" y="12"/>
                </a:lnTo>
                <a:lnTo>
                  <a:pt x="96" y="6"/>
                </a:lnTo>
                <a:lnTo>
                  <a:pt x="9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4" name="Freeform 1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>
            <a:spLocks/>
          </xdr:cNvSpPr>
        </xdr:nvSpPr>
        <xdr:spPr bwMode="auto">
          <a:xfrm>
            <a:off x="2286000" y="5630863"/>
            <a:ext cx="238125" cy="285750"/>
          </a:xfrm>
          <a:custGeom>
            <a:avLst/>
            <a:gdLst/>
            <a:ahLst/>
            <a:cxnLst>
              <a:cxn ang="0">
                <a:pos x="132" y="0"/>
              </a:cxn>
              <a:cxn ang="0">
                <a:pos x="126" y="0"/>
              </a:cxn>
              <a:cxn ang="0">
                <a:pos x="120" y="0"/>
              </a:cxn>
              <a:cxn ang="0">
                <a:pos x="108" y="6"/>
              </a:cxn>
              <a:cxn ang="0">
                <a:pos x="108" y="12"/>
              </a:cxn>
              <a:cxn ang="0">
                <a:pos x="108" y="24"/>
              </a:cxn>
              <a:cxn ang="0">
                <a:pos x="102" y="36"/>
              </a:cxn>
              <a:cxn ang="0">
                <a:pos x="96" y="48"/>
              </a:cxn>
              <a:cxn ang="0">
                <a:pos x="90" y="66"/>
              </a:cxn>
              <a:cxn ang="0">
                <a:pos x="90" y="72"/>
              </a:cxn>
              <a:cxn ang="0">
                <a:pos x="84" y="72"/>
              </a:cxn>
              <a:cxn ang="0">
                <a:pos x="78" y="78"/>
              </a:cxn>
              <a:cxn ang="0">
                <a:pos x="78" y="84"/>
              </a:cxn>
              <a:cxn ang="0">
                <a:pos x="78" y="90"/>
              </a:cxn>
              <a:cxn ang="0">
                <a:pos x="78" y="96"/>
              </a:cxn>
              <a:cxn ang="0">
                <a:pos x="72" y="96"/>
              </a:cxn>
              <a:cxn ang="0">
                <a:pos x="66" y="108"/>
              </a:cxn>
              <a:cxn ang="0">
                <a:pos x="66" y="120"/>
              </a:cxn>
              <a:cxn ang="0">
                <a:pos x="66" y="126"/>
              </a:cxn>
              <a:cxn ang="0">
                <a:pos x="66" y="132"/>
              </a:cxn>
              <a:cxn ang="0">
                <a:pos x="60" y="138"/>
              </a:cxn>
              <a:cxn ang="0">
                <a:pos x="42" y="150"/>
              </a:cxn>
              <a:cxn ang="0">
                <a:pos x="42" y="156"/>
              </a:cxn>
              <a:cxn ang="0">
                <a:pos x="24" y="162"/>
              </a:cxn>
              <a:cxn ang="0">
                <a:pos x="12" y="162"/>
              </a:cxn>
              <a:cxn ang="0">
                <a:pos x="6" y="162"/>
              </a:cxn>
              <a:cxn ang="0">
                <a:pos x="0" y="162"/>
              </a:cxn>
              <a:cxn ang="0">
                <a:pos x="6" y="168"/>
              </a:cxn>
              <a:cxn ang="0">
                <a:pos x="0" y="168"/>
              </a:cxn>
              <a:cxn ang="0">
                <a:pos x="0" y="174"/>
              </a:cxn>
              <a:cxn ang="0">
                <a:pos x="6" y="168"/>
              </a:cxn>
              <a:cxn ang="0">
                <a:pos x="18" y="174"/>
              </a:cxn>
              <a:cxn ang="0">
                <a:pos x="30" y="174"/>
              </a:cxn>
              <a:cxn ang="0">
                <a:pos x="36" y="180"/>
              </a:cxn>
              <a:cxn ang="0">
                <a:pos x="42" y="174"/>
              </a:cxn>
              <a:cxn ang="0">
                <a:pos x="48" y="168"/>
              </a:cxn>
              <a:cxn ang="0">
                <a:pos x="54" y="162"/>
              </a:cxn>
              <a:cxn ang="0">
                <a:pos x="60" y="162"/>
              </a:cxn>
              <a:cxn ang="0">
                <a:pos x="60" y="156"/>
              </a:cxn>
              <a:cxn ang="0">
                <a:pos x="66" y="150"/>
              </a:cxn>
              <a:cxn ang="0">
                <a:pos x="66" y="144"/>
              </a:cxn>
              <a:cxn ang="0">
                <a:pos x="72" y="144"/>
              </a:cxn>
              <a:cxn ang="0">
                <a:pos x="84" y="144"/>
              </a:cxn>
              <a:cxn ang="0">
                <a:pos x="102" y="138"/>
              </a:cxn>
              <a:cxn ang="0">
                <a:pos x="120" y="132"/>
              </a:cxn>
              <a:cxn ang="0">
                <a:pos x="126" y="132"/>
              </a:cxn>
              <a:cxn ang="0">
                <a:pos x="132" y="120"/>
              </a:cxn>
              <a:cxn ang="0">
                <a:pos x="138" y="108"/>
              </a:cxn>
              <a:cxn ang="0">
                <a:pos x="138" y="102"/>
              </a:cxn>
              <a:cxn ang="0">
                <a:pos x="144" y="96"/>
              </a:cxn>
              <a:cxn ang="0">
                <a:pos x="144" y="84"/>
              </a:cxn>
              <a:cxn ang="0">
                <a:pos x="144" y="78"/>
              </a:cxn>
              <a:cxn ang="0">
                <a:pos x="144" y="72"/>
              </a:cxn>
              <a:cxn ang="0">
                <a:pos x="144" y="66"/>
              </a:cxn>
              <a:cxn ang="0">
                <a:pos x="150" y="60"/>
              </a:cxn>
              <a:cxn ang="0">
                <a:pos x="150" y="42"/>
              </a:cxn>
              <a:cxn ang="0">
                <a:pos x="150" y="36"/>
              </a:cxn>
              <a:cxn ang="0">
                <a:pos x="150" y="18"/>
              </a:cxn>
              <a:cxn ang="0">
                <a:pos x="150" y="12"/>
              </a:cxn>
              <a:cxn ang="0">
                <a:pos x="144" y="6"/>
              </a:cxn>
              <a:cxn ang="0">
                <a:pos x="144" y="0"/>
              </a:cxn>
              <a:cxn ang="0">
                <a:pos x="138" y="0"/>
              </a:cxn>
              <a:cxn ang="0">
                <a:pos x="132" y="0"/>
              </a:cxn>
            </a:cxnLst>
            <a:rect l="0" t="0" r="r" b="b"/>
            <a:pathLst>
              <a:path w="150" h="180">
                <a:moveTo>
                  <a:pt x="132" y="0"/>
                </a:moveTo>
                <a:lnTo>
                  <a:pt x="126" y="0"/>
                </a:lnTo>
                <a:lnTo>
                  <a:pt x="120" y="0"/>
                </a:lnTo>
                <a:lnTo>
                  <a:pt x="108" y="6"/>
                </a:lnTo>
                <a:lnTo>
                  <a:pt x="108" y="12"/>
                </a:lnTo>
                <a:lnTo>
                  <a:pt x="108" y="24"/>
                </a:lnTo>
                <a:lnTo>
                  <a:pt x="102" y="36"/>
                </a:lnTo>
                <a:lnTo>
                  <a:pt x="96" y="48"/>
                </a:lnTo>
                <a:lnTo>
                  <a:pt x="90" y="66"/>
                </a:lnTo>
                <a:lnTo>
                  <a:pt x="90" y="72"/>
                </a:lnTo>
                <a:lnTo>
                  <a:pt x="84" y="72"/>
                </a:lnTo>
                <a:lnTo>
                  <a:pt x="78" y="78"/>
                </a:lnTo>
                <a:lnTo>
                  <a:pt x="78" y="84"/>
                </a:lnTo>
                <a:lnTo>
                  <a:pt x="78" y="90"/>
                </a:lnTo>
                <a:lnTo>
                  <a:pt x="78" y="96"/>
                </a:lnTo>
                <a:lnTo>
                  <a:pt x="72" y="96"/>
                </a:lnTo>
                <a:lnTo>
                  <a:pt x="66" y="108"/>
                </a:lnTo>
                <a:lnTo>
                  <a:pt x="66" y="120"/>
                </a:lnTo>
                <a:lnTo>
                  <a:pt x="66" y="126"/>
                </a:lnTo>
                <a:lnTo>
                  <a:pt x="66" y="132"/>
                </a:lnTo>
                <a:lnTo>
                  <a:pt x="60" y="138"/>
                </a:lnTo>
                <a:lnTo>
                  <a:pt x="42" y="150"/>
                </a:lnTo>
                <a:lnTo>
                  <a:pt x="42" y="156"/>
                </a:lnTo>
                <a:lnTo>
                  <a:pt x="24" y="162"/>
                </a:lnTo>
                <a:lnTo>
                  <a:pt x="12" y="162"/>
                </a:lnTo>
                <a:lnTo>
                  <a:pt x="6" y="162"/>
                </a:lnTo>
                <a:lnTo>
                  <a:pt x="0" y="162"/>
                </a:lnTo>
                <a:lnTo>
                  <a:pt x="6" y="168"/>
                </a:lnTo>
                <a:lnTo>
                  <a:pt x="0" y="168"/>
                </a:lnTo>
                <a:lnTo>
                  <a:pt x="0" y="174"/>
                </a:lnTo>
                <a:lnTo>
                  <a:pt x="6" y="168"/>
                </a:lnTo>
                <a:lnTo>
                  <a:pt x="18" y="174"/>
                </a:lnTo>
                <a:lnTo>
                  <a:pt x="30" y="174"/>
                </a:lnTo>
                <a:lnTo>
                  <a:pt x="36" y="180"/>
                </a:lnTo>
                <a:lnTo>
                  <a:pt x="42" y="174"/>
                </a:lnTo>
                <a:lnTo>
                  <a:pt x="48" y="168"/>
                </a:lnTo>
                <a:lnTo>
                  <a:pt x="54" y="162"/>
                </a:lnTo>
                <a:lnTo>
                  <a:pt x="60" y="162"/>
                </a:lnTo>
                <a:lnTo>
                  <a:pt x="60" y="156"/>
                </a:lnTo>
                <a:lnTo>
                  <a:pt x="66" y="150"/>
                </a:lnTo>
                <a:lnTo>
                  <a:pt x="66" y="144"/>
                </a:lnTo>
                <a:lnTo>
                  <a:pt x="72" y="144"/>
                </a:lnTo>
                <a:lnTo>
                  <a:pt x="84" y="144"/>
                </a:lnTo>
                <a:lnTo>
                  <a:pt x="102" y="138"/>
                </a:lnTo>
                <a:lnTo>
                  <a:pt x="120" y="132"/>
                </a:lnTo>
                <a:lnTo>
                  <a:pt x="126" y="132"/>
                </a:lnTo>
                <a:lnTo>
                  <a:pt x="132" y="120"/>
                </a:lnTo>
                <a:lnTo>
                  <a:pt x="138" y="108"/>
                </a:lnTo>
                <a:lnTo>
                  <a:pt x="138" y="102"/>
                </a:lnTo>
                <a:lnTo>
                  <a:pt x="144" y="96"/>
                </a:lnTo>
                <a:lnTo>
                  <a:pt x="144" y="84"/>
                </a:lnTo>
                <a:lnTo>
                  <a:pt x="144" y="78"/>
                </a:lnTo>
                <a:lnTo>
                  <a:pt x="144" y="72"/>
                </a:lnTo>
                <a:lnTo>
                  <a:pt x="144" y="66"/>
                </a:lnTo>
                <a:lnTo>
                  <a:pt x="150" y="60"/>
                </a:lnTo>
                <a:lnTo>
                  <a:pt x="150" y="42"/>
                </a:lnTo>
                <a:lnTo>
                  <a:pt x="150" y="36"/>
                </a:lnTo>
                <a:lnTo>
                  <a:pt x="150" y="18"/>
                </a:lnTo>
                <a:lnTo>
                  <a:pt x="150" y="12"/>
                </a:lnTo>
                <a:lnTo>
                  <a:pt x="144" y="6"/>
                </a:lnTo>
                <a:lnTo>
                  <a:pt x="144" y="0"/>
                </a:lnTo>
                <a:lnTo>
                  <a:pt x="138" y="0"/>
                </a:lnTo>
                <a:lnTo>
                  <a:pt x="132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5" name="Freeform 1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>
            <a:spLocks/>
          </xdr:cNvSpPr>
        </xdr:nvSpPr>
        <xdr:spPr bwMode="auto">
          <a:xfrm>
            <a:off x="1276350" y="5849938"/>
            <a:ext cx="85725" cy="76200"/>
          </a:xfrm>
          <a:custGeom>
            <a:avLst/>
            <a:gdLst/>
            <a:ahLst/>
            <a:cxnLst>
              <a:cxn ang="0">
                <a:pos x="24" y="0"/>
              </a:cxn>
              <a:cxn ang="0">
                <a:pos x="18" y="0"/>
              </a:cxn>
              <a:cxn ang="0">
                <a:pos x="6" y="0"/>
              </a:cxn>
              <a:cxn ang="0">
                <a:pos x="6" y="6"/>
              </a:cxn>
              <a:cxn ang="0">
                <a:pos x="0" y="12"/>
              </a:cxn>
              <a:cxn ang="0">
                <a:pos x="0" y="24"/>
              </a:cxn>
              <a:cxn ang="0">
                <a:pos x="6" y="30"/>
              </a:cxn>
              <a:cxn ang="0">
                <a:pos x="12" y="36"/>
              </a:cxn>
              <a:cxn ang="0">
                <a:pos x="18" y="42"/>
              </a:cxn>
              <a:cxn ang="0">
                <a:pos x="24" y="48"/>
              </a:cxn>
              <a:cxn ang="0">
                <a:pos x="36" y="48"/>
              </a:cxn>
              <a:cxn ang="0">
                <a:pos x="42" y="42"/>
              </a:cxn>
              <a:cxn ang="0">
                <a:pos x="54" y="36"/>
              </a:cxn>
              <a:cxn ang="0">
                <a:pos x="54" y="30"/>
              </a:cxn>
              <a:cxn ang="0">
                <a:pos x="54" y="24"/>
              </a:cxn>
              <a:cxn ang="0">
                <a:pos x="54" y="18"/>
              </a:cxn>
              <a:cxn ang="0">
                <a:pos x="48" y="12"/>
              </a:cxn>
              <a:cxn ang="0">
                <a:pos x="42" y="6"/>
              </a:cxn>
              <a:cxn ang="0">
                <a:pos x="36" y="0"/>
              </a:cxn>
              <a:cxn ang="0">
                <a:pos x="24" y="0"/>
              </a:cxn>
            </a:cxnLst>
            <a:rect l="0" t="0" r="r" b="b"/>
            <a:pathLst>
              <a:path w="54" h="48">
                <a:moveTo>
                  <a:pt x="24" y="0"/>
                </a:moveTo>
                <a:lnTo>
                  <a:pt x="18" y="0"/>
                </a:lnTo>
                <a:lnTo>
                  <a:pt x="6" y="0"/>
                </a:lnTo>
                <a:lnTo>
                  <a:pt x="6" y="6"/>
                </a:lnTo>
                <a:lnTo>
                  <a:pt x="0" y="12"/>
                </a:lnTo>
                <a:lnTo>
                  <a:pt x="0" y="24"/>
                </a:lnTo>
                <a:lnTo>
                  <a:pt x="6" y="30"/>
                </a:lnTo>
                <a:lnTo>
                  <a:pt x="12" y="36"/>
                </a:lnTo>
                <a:lnTo>
                  <a:pt x="18" y="42"/>
                </a:lnTo>
                <a:lnTo>
                  <a:pt x="24" y="48"/>
                </a:lnTo>
                <a:lnTo>
                  <a:pt x="36" y="48"/>
                </a:lnTo>
                <a:lnTo>
                  <a:pt x="42" y="42"/>
                </a:lnTo>
                <a:lnTo>
                  <a:pt x="54" y="36"/>
                </a:lnTo>
                <a:lnTo>
                  <a:pt x="54" y="30"/>
                </a:lnTo>
                <a:lnTo>
                  <a:pt x="54" y="24"/>
                </a:lnTo>
                <a:lnTo>
                  <a:pt x="54" y="18"/>
                </a:lnTo>
                <a:lnTo>
                  <a:pt x="48" y="12"/>
                </a:lnTo>
                <a:lnTo>
                  <a:pt x="42" y="6"/>
                </a:lnTo>
                <a:lnTo>
                  <a:pt x="36" y="0"/>
                </a:lnTo>
                <a:lnTo>
                  <a:pt x="24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6" name="Freeform 1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>
            <a:spLocks/>
          </xdr:cNvSpPr>
        </xdr:nvSpPr>
        <xdr:spPr bwMode="auto">
          <a:xfrm>
            <a:off x="981075" y="5983288"/>
            <a:ext cx="104775" cy="85725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0"/>
              </a:cxn>
              <a:cxn ang="0">
                <a:pos x="48" y="6"/>
              </a:cxn>
              <a:cxn ang="0">
                <a:pos x="42" y="6"/>
              </a:cxn>
              <a:cxn ang="0">
                <a:pos x="42" y="12"/>
              </a:cxn>
              <a:cxn ang="0">
                <a:pos x="36" y="18"/>
              </a:cxn>
              <a:cxn ang="0">
                <a:pos x="30" y="24"/>
              </a:cxn>
              <a:cxn ang="0">
                <a:pos x="18" y="24"/>
              </a:cxn>
              <a:cxn ang="0">
                <a:pos x="6" y="24"/>
              </a:cxn>
              <a:cxn ang="0">
                <a:pos x="0" y="24"/>
              </a:cxn>
              <a:cxn ang="0">
                <a:pos x="0" y="30"/>
              </a:cxn>
              <a:cxn ang="0">
                <a:pos x="0" y="36"/>
              </a:cxn>
              <a:cxn ang="0">
                <a:pos x="6" y="36"/>
              </a:cxn>
              <a:cxn ang="0">
                <a:pos x="18" y="42"/>
              </a:cxn>
              <a:cxn ang="0">
                <a:pos x="24" y="42"/>
              </a:cxn>
              <a:cxn ang="0">
                <a:pos x="30" y="48"/>
              </a:cxn>
              <a:cxn ang="0">
                <a:pos x="36" y="54"/>
              </a:cxn>
              <a:cxn ang="0">
                <a:pos x="42" y="54"/>
              </a:cxn>
              <a:cxn ang="0">
                <a:pos x="48" y="48"/>
              </a:cxn>
              <a:cxn ang="0">
                <a:pos x="48" y="36"/>
              </a:cxn>
              <a:cxn ang="0">
                <a:pos x="54" y="36"/>
              </a:cxn>
              <a:cxn ang="0">
                <a:pos x="54" y="30"/>
              </a:cxn>
              <a:cxn ang="0">
                <a:pos x="60" y="18"/>
              </a:cxn>
              <a:cxn ang="0">
                <a:pos x="66" y="18"/>
              </a:cxn>
              <a:cxn ang="0">
                <a:pos x="66" y="12"/>
              </a:cxn>
              <a:cxn ang="0">
                <a:pos x="60" y="6"/>
              </a:cxn>
              <a:cxn ang="0">
                <a:pos x="54" y="0"/>
              </a:cxn>
            </a:cxnLst>
            <a:rect l="0" t="0" r="r" b="b"/>
            <a:pathLst>
              <a:path w="66" h="54">
                <a:moveTo>
                  <a:pt x="54" y="0"/>
                </a:moveTo>
                <a:lnTo>
                  <a:pt x="48" y="0"/>
                </a:lnTo>
                <a:lnTo>
                  <a:pt x="48" y="6"/>
                </a:lnTo>
                <a:lnTo>
                  <a:pt x="42" y="6"/>
                </a:lnTo>
                <a:lnTo>
                  <a:pt x="42" y="12"/>
                </a:lnTo>
                <a:lnTo>
                  <a:pt x="36" y="18"/>
                </a:lnTo>
                <a:lnTo>
                  <a:pt x="30" y="24"/>
                </a:lnTo>
                <a:lnTo>
                  <a:pt x="18" y="24"/>
                </a:lnTo>
                <a:lnTo>
                  <a:pt x="6" y="24"/>
                </a:lnTo>
                <a:lnTo>
                  <a:pt x="0" y="24"/>
                </a:lnTo>
                <a:lnTo>
                  <a:pt x="0" y="30"/>
                </a:lnTo>
                <a:lnTo>
                  <a:pt x="0" y="36"/>
                </a:lnTo>
                <a:lnTo>
                  <a:pt x="6" y="36"/>
                </a:lnTo>
                <a:lnTo>
                  <a:pt x="18" y="42"/>
                </a:lnTo>
                <a:lnTo>
                  <a:pt x="24" y="42"/>
                </a:lnTo>
                <a:lnTo>
                  <a:pt x="30" y="48"/>
                </a:lnTo>
                <a:lnTo>
                  <a:pt x="36" y="54"/>
                </a:lnTo>
                <a:lnTo>
                  <a:pt x="42" y="54"/>
                </a:lnTo>
                <a:lnTo>
                  <a:pt x="48" y="48"/>
                </a:lnTo>
                <a:lnTo>
                  <a:pt x="48" y="36"/>
                </a:lnTo>
                <a:lnTo>
                  <a:pt x="54" y="36"/>
                </a:lnTo>
                <a:lnTo>
                  <a:pt x="54" y="30"/>
                </a:lnTo>
                <a:lnTo>
                  <a:pt x="60" y="18"/>
                </a:lnTo>
                <a:lnTo>
                  <a:pt x="66" y="18"/>
                </a:lnTo>
                <a:lnTo>
                  <a:pt x="66" y="12"/>
                </a:lnTo>
                <a:lnTo>
                  <a:pt x="60" y="6"/>
                </a:lnTo>
                <a:lnTo>
                  <a:pt x="54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7" name="Freeform 1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>
            <a:spLocks/>
          </xdr:cNvSpPr>
        </xdr:nvSpPr>
        <xdr:spPr bwMode="auto">
          <a:xfrm>
            <a:off x="1428750" y="5697538"/>
            <a:ext cx="285750" cy="238125"/>
          </a:xfrm>
          <a:custGeom>
            <a:avLst/>
            <a:gdLst/>
            <a:ahLst/>
            <a:cxnLst>
              <a:cxn ang="0">
                <a:pos x="156" y="6"/>
              </a:cxn>
              <a:cxn ang="0">
                <a:pos x="144" y="6"/>
              </a:cxn>
              <a:cxn ang="0">
                <a:pos x="132" y="6"/>
              </a:cxn>
              <a:cxn ang="0">
                <a:pos x="114" y="18"/>
              </a:cxn>
              <a:cxn ang="0">
                <a:pos x="108" y="30"/>
              </a:cxn>
              <a:cxn ang="0">
                <a:pos x="90" y="42"/>
              </a:cxn>
              <a:cxn ang="0">
                <a:pos x="78" y="48"/>
              </a:cxn>
              <a:cxn ang="0">
                <a:pos x="60" y="48"/>
              </a:cxn>
              <a:cxn ang="0">
                <a:pos x="30" y="54"/>
              </a:cxn>
              <a:cxn ang="0">
                <a:pos x="18" y="48"/>
              </a:cxn>
              <a:cxn ang="0">
                <a:pos x="6" y="54"/>
              </a:cxn>
              <a:cxn ang="0">
                <a:pos x="6" y="66"/>
              </a:cxn>
              <a:cxn ang="0">
                <a:pos x="12" y="72"/>
              </a:cxn>
              <a:cxn ang="0">
                <a:pos x="18" y="96"/>
              </a:cxn>
              <a:cxn ang="0">
                <a:pos x="30" y="120"/>
              </a:cxn>
              <a:cxn ang="0">
                <a:pos x="42" y="126"/>
              </a:cxn>
              <a:cxn ang="0">
                <a:pos x="48" y="138"/>
              </a:cxn>
              <a:cxn ang="0">
                <a:pos x="54" y="150"/>
              </a:cxn>
              <a:cxn ang="0">
                <a:pos x="66" y="150"/>
              </a:cxn>
              <a:cxn ang="0">
                <a:pos x="84" y="144"/>
              </a:cxn>
              <a:cxn ang="0">
                <a:pos x="90" y="138"/>
              </a:cxn>
              <a:cxn ang="0">
                <a:pos x="96" y="126"/>
              </a:cxn>
              <a:cxn ang="0">
                <a:pos x="108" y="114"/>
              </a:cxn>
              <a:cxn ang="0">
                <a:pos x="114" y="102"/>
              </a:cxn>
              <a:cxn ang="0">
                <a:pos x="120" y="78"/>
              </a:cxn>
              <a:cxn ang="0">
                <a:pos x="126" y="66"/>
              </a:cxn>
              <a:cxn ang="0">
                <a:pos x="132" y="54"/>
              </a:cxn>
              <a:cxn ang="0">
                <a:pos x="144" y="42"/>
              </a:cxn>
              <a:cxn ang="0">
                <a:pos x="156" y="30"/>
              </a:cxn>
              <a:cxn ang="0">
                <a:pos x="168" y="18"/>
              </a:cxn>
              <a:cxn ang="0">
                <a:pos x="180" y="12"/>
              </a:cxn>
              <a:cxn ang="0">
                <a:pos x="180" y="0"/>
              </a:cxn>
              <a:cxn ang="0">
                <a:pos x="168" y="0"/>
              </a:cxn>
            </a:cxnLst>
            <a:rect l="0" t="0" r="r" b="b"/>
            <a:pathLst>
              <a:path w="180" h="150">
                <a:moveTo>
                  <a:pt x="168" y="0"/>
                </a:moveTo>
                <a:lnTo>
                  <a:pt x="156" y="6"/>
                </a:lnTo>
                <a:lnTo>
                  <a:pt x="150" y="6"/>
                </a:lnTo>
                <a:lnTo>
                  <a:pt x="144" y="6"/>
                </a:lnTo>
                <a:lnTo>
                  <a:pt x="138" y="0"/>
                </a:lnTo>
                <a:lnTo>
                  <a:pt x="132" y="6"/>
                </a:lnTo>
                <a:lnTo>
                  <a:pt x="120" y="12"/>
                </a:lnTo>
                <a:lnTo>
                  <a:pt x="114" y="18"/>
                </a:lnTo>
                <a:lnTo>
                  <a:pt x="114" y="24"/>
                </a:lnTo>
                <a:lnTo>
                  <a:pt x="108" y="30"/>
                </a:lnTo>
                <a:lnTo>
                  <a:pt x="96" y="36"/>
                </a:lnTo>
                <a:lnTo>
                  <a:pt x="90" y="42"/>
                </a:lnTo>
                <a:lnTo>
                  <a:pt x="84" y="42"/>
                </a:lnTo>
                <a:lnTo>
                  <a:pt x="78" y="48"/>
                </a:lnTo>
                <a:lnTo>
                  <a:pt x="72" y="48"/>
                </a:lnTo>
                <a:lnTo>
                  <a:pt x="60" y="48"/>
                </a:lnTo>
                <a:lnTo>
                  <a:pt x="48" y="54"/>
                </a:lnTo>
                <a:lnTo>
                  <a:pt x="30" y="54"/>
                </a:lnTo>
                <a:lnTo>
                  <a:pt x="24" y="54"/>
                </a:lnTo>
                <a:lnTo>
                  <a:pt x="18" y="48"/>
                </a:lnTo>
                <a:lnTo>
                  <a:pt x="12" y="54"/>
                </a:lnTo>
                <a:lnTo>
                  <a:pt x="6" y="54"/>
                </a:lnTo>
                <a:lnTo>
                  <a:pt x="0" y="60"/>
                </a:lnTo>
                <a:lnTo>
                  <a:pt x="6" y="66"/>
                </a:lnTo>
                <a:lnTo>
                  <a:pt x="12" y="66"/>
                </a:lnTo>
                <a:lnTo>
                  <a:pt x="12" y="72"/>
                </a:lnTo>
                <a:lnTo>
                  <a:pt x="18" y="78"/>
                </a:lnTo>
                <a:lnTo>
                  <a:pt x="18" y="96"/>
                </a:lnTo>
                <a:lnTo>
                  <a:pt x="24" y="102"/>
                </a:lnTo>
                <a:lnTo>
                  <a:pt x="30" y="120"/>
                </a:lnTo>
                <a:lnTo>
                  <a:pt x="36" y="126"/>
                </a:lnTo>
                <a:lnTo>
                  <a:pt x="42" y="126"/>
                </a:lnTo>
                <a:lnTo>
                  <a:pt x="42" y="132"/>
                </a:lnTo>
                <a:lnTo>
                  <a:pt x="48" y="138"/>
                </a:lnTo>
                <a:lnTo>
                  <a:pt x="48" y="144"/>
                </a:lnTo>
                <a:lnTo>
                  <a:pt x="54" y="150"/>
                </a:lnTo>
                <a:lnTo>
                  <a:pt x="60" y="150"/>
                </a:lnTo>
                <a:lnTo>
                  <a:pt x="66" y="150"/>
                </a:lnTo>
                <a:lnTo>
                  <a:pt x="72" y="144"/>
                </a:lnTo>
                <a:lnTo>
                  <a:pt x="84" y="144"/>
                </a:lnTo>
                <a:lnTo>
                  <a:pt x="90" y="144"/>
                </a:lnTo>
                <a:lnTo>
                  <a:pt x="90" y="138"/>
                </a:lnTo>
                <a:lnTo>
                  <a:pt x="90" y="132"/>
                </a:lnTo>
                <a:lnTo>
                  <a:pt x="96" y="126"/>
                </a:lnTo>
                <a:lnTo>
                  <a:pt x="102" y="126"/>
                </a:lnTo>
                <a:lnTo>
                  <a:pt x="108" y="114"/>
                </a:lnTo>
                <a:lnTo>
                  <a:pt x="114" y="108"/>
                </a:lnTo>
                <a:lnTo>
                  <a:pt x="114" y="102"/>
                </a:lnTo>
                <a:lnTo>
                  <a:pt x="120" y="84"/>
                </a:lnTo>
                <a:lnTo>
                  <a:pt x="120" y="78"/>
                </a:lnTo>
                <a:lnTo>
                  <a:pt x="126" y="72"/>
                </a:lnTo>
                <a:lnTo>
                  <a:pt x="126" y="66"/>
                </a:lnTo>
                <a:lnTo>
                  <a:pt x="126" y="60"/>
                </a:lnTo>
                <a:lnTo>
                  <a:pt x="132" y="54"/>
                </a:lnTo>
                <a:lnTo>
                  <a:pt x="138" y="48"/>
                </a:lnTo>
                <a:lnTo>
                  <a:pt x="144" y="42"/>
                </a:lnTo>
                <a:lnTo>
                  <a:pt x="150" y="36"/>
                </a:lnTo>
                <a:lnTo>
                  <a:pt x="156" y="30"/>
                </a:lnTo>
                <a:lnTo>
                  <a:pt x="156" y="24"/>
                </a:lnTo>
                <a:lnTo>
                  <a:pt x="168" y="18"/>
                </a:lnTo>
                <a:lnTo>
                  <a:pt x="174" y="18"/>
                </a:lnTo>
                <a:lnTo>
                  <a:pt x="180" y="12"/>
                </a:lnTo>
                <a:lnTo>
                  <a:pt x="180" y="6"/>
                </a:lnTo>
                <a:lnTo>
                  <a:pt x="180" y="0"/>
                </a:lnTo>
                <a:lnTo>
                  <a:pt x="174" y="0"/>
                </a:lnTo>
                <a:lnTo>
                  <a:pt x="168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8" name="Freeform 1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>
            <a:spLocks/>
          </xdr:cNvSpPr>
        </xdr:nvSpPr>
        <xdr:spPr bwMode="auto">
          <a:xfrm>
            <a:off x="1819275" y="5859463"/>
            <a:ext cx="161925" cy="180975"/>
          </a:xfrm>
          <a:custGeom>
            <a:avLst/>
            <a:gdLst/>
            <a:ahLst/>
            <a:cxnLst>
              <a:cxn ang="0">
                <a:pos x="96" y="18"/>
              </a:cxn>
              <a:cxn ang="0">
                <a:pos x="90" y="12"/>
              </a:cxn>
              <a:cxn ang="0">
                <a:pos x="90" y="6"/>
              </a:cxn>
              <a:cxn ang="0">
                <a:pos x="96" y="6"/>
              </a:cxn>
              <a:cxn ang="0">
                <a:pos x="96" y="0"/>
              </a:cxn>
              <a:cxn ang="0">
                <a:pos x="90" y="0"/>
              </a:cxn>
              <a:cxn ang="0">
                <a:pos x="84" y="0"/>
              </a:cxn>
              <a:cxn ang="0">
                <a:pos x="84" y="6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6" y="6"/>
              </a:cxn>
              <a:cxn ang="0">
                <a:pos x="60" y="6"/>
              </a:cxn>
              <a:cxn ang="0">
                <a:pos x="48" y="12"/>
              </a:cxn>
              <a:cxn ang="0">
                <a:pos x="48" y="6"/>
              </a:cxn>
              <a:cxn ang="0">
                <a:pos x="42" y="6"/>
              </a:cxn>
              <a:cxn ang="0">
                <a:pos x="36" y="6"/>
              </a:cxn>
              <a:cxn ang="0">
                <a:pos x="30" y="6"/>
              </a:cxn>
              <a:cxn ang="0">
                <a:pos x="24" y="12"/>
              </a:cxn>
              <a:cxn ang="0">
                <a:pos x="24" y="18"/>
              </a:cxn>
              <a:cxn ang="0">
                <a:pos x="24" y="24"/>
              </a:cxn>
              <a:cxn ang="0">
                <a:pos x="24" y="30"/>
              </a:cxn>
              <a:cxn ang="0">
                <a:pos x="18" y="36"/>
              </a:cxn>
              <a:cxn ang="0">
                <a:pos x="6" y="42"/>
              </a:cxn>
              <a:cxn ang="0">
                <a:pos x="0" y="42"/>
              </a:cxn>
              <a:cxn ang="0">
                <a:pos x="0" y="48"/>
              </a:cxn>
              <a:cxn ang="0">
                <a:pos x="0" y="60"/>
              </a:cxn>
              <a:cxn ang="0">
                <a:pos x="0" y="66"/>
              </a:cxn>
              <a:cxn ang="0">
                <a:pos x="0" y="72"/>
              </a:cxn>
              <a:cxn ang="0">
                <a:pos x="0" y="78"/>
              </a:cxn>
              <a:cxn ang="0">
                <a:pos x="6" y="84"/>
              </a:cxn>
              <a:cxn ang="0">
                <a:pos x="12" y="96"/>
              </a:cxn>
              <a:cxn ang="0">
                <a:pos x="30" y="108"/>
              </a:cxn>
              <a:cxn ang="0">
                <a:pos x="42" y="108"/>
              </a:cxn>
              <a:cxn ang="0">
                <a:pos x="54" y="114"/>
              </a:cxn>
              <a:cxn ang="0">
                <a:pos x="60" y="114"/>
              </a:cxn>
              <a:cxn ang="0">
                <a:pos x="60" y="108"/>
              </a:cxn>
              <a:cxn ang="0">
                <a:pos x="66" y="108"/>
              </a:cxn>
              <a:cxn ang="0">
                <a:pos x="78" y="96"/>
              </a:cxn>
              <a:cxn ang="0">
                <a:pos x="84" y="96"/>
              </a:cxn>
              <a:cxn ang="0">
                <a:pos x="90" y="90"/>
              </a:cxn>
              <a:cxn ang="0">
                <a:pos x="90" y="84"/>
              </a:cxn>
              <a:cxn ang="0">
                <a:pos x="96" y="84"/>
              </a:cxn>
              <a:cxn ang="0">
                <a:pos x="102" y="78"/>
              </a:cxn>
              <a:cxn ang="0">
                <a:pos x="96" y="72"/>
              </a:cxn>
              <a:cxn ang="0">
                <a:pos x="102" y="66"/>
              </a:cxn>
              <a:cxn ang="0">
                <a:pos x="102" y="60"/>
              </a:cxn>
              <a:cxn ang="0">
                <a:pos x="102" y="48"/>
              </a:cxn>
              <a:cxn ang="0">
                <a:pos x="102" y="42"/>
              </a:cxn>
              <a:cxn ang="0">
                <a:pos x="96" y="36"/>
              </a:cxn>
              <a:cxn ang="0">
                <a:pos x="96" y="30"/>
              </a:cxn>
              <a:cxn ang="0">
                <a:pos x="90" y="24"/>
              </a:cxn>
              <a:cxn ang="0">
                <a:pos x="90" y="18"/>
              </a:cxn>
              <a:cxn ang="0">
                <a:pos x="96" y="18"/>
              </a:cxn>
            </a:cxnLst>
            <a:rect l="0" t="0" r="r" b="b"/>
            <a:pathLst>
              <a:path w="102" h="114">
                <a:moveTo>
                  <a:pt x="96" y="18"/>
                </a:moveTo>
                <a:lnTo>
                  <a:pt x="90" y="12"/>
                </a:lnTo>
                <a:lnTo>
                  <a:pt x="90" y="6"/>
                </a:lnTo>
                <a:lnTo>
                  <a:pt x="96" y="6"/>
                </a:lnTo>
                <a:lnTo>
                  <a:pt x="96" y="0"/>
                </a:lnTo>
                <a:lnTo>
                  <a:pt x="90" y="0"/>
                </a:lnTo>
                <a:lnTo>
                  <a:pt x="84" y="0"/>
                </a:lnTo>
                <a:lnTo>
                  <a:pt x="84" y="6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6" y="6"/>
                </a:lnTo>
                <a:lnTo>
                  <a:pt x="60" y="6"/>
                </a:lnTo>
                <a:lnTo>
                  <a:pt x="48" y="12"/>
                </a:lnTo>
                <a:lnTo>
                  <a:pt x="48" y="6"/>
                </a:lnTo>
                <a:lnTo>
                  <a:pt x="42" y="6"/>
                </a:lnTo>
                <a:lnTo>
                  <a:pt x="36" y="6"/>
                </a:lnTo>
                <a:lnTo>
                  <a:pt x="30" y="6"/>
                </a:lnTo>
                <a:lnTo>
                  <a:pt x="24" y="12"/>
                </a:lnTo>
                <a:lnTo>
                  <a:pt x="24" y="18"/>
                </a:lnTo>
                <a:lnTo>
                  <a:pt x="24" y="24"/>
                </a:lnTo>
                <a:lnTo>
                  <a:pt x="24" y="30"/>
                </a:lnTo>
                <a:lnTo>
                  <a:pt x="18" y="36"/>
                </a:lnTo>
                <a:lnTo>
                  <a:pt x="6" y="42"/>
                </a:lnTo>
                <a:lnTo>
                  <a:pt x="0" y="42"/>
                </a:lnTo>
                <a:lnTo>
                  <a:pt x="0" y="48"/>
                </a:lnTo>
                <a:lnTo>
                  <a:pt x="0" y="60"/>
                </a:lnTo>
                <a:lnTo>
                  <a:pt x="0" y="66"/>
                </a:lnTo>
                <a:lnTo>
                  <a:pt x="0" y="72"/>
                </a:lnTo>
                <a:lnTo>
                  <a:pt x="0" y="78"/>
                </a:lnTo>
                <a:lnTo>
                  <a:pt x="6" y="84"/>
                </a:lnTo>
                <a:lnTo>
                  <a:pt x="12" y="96"/>
                </a:lnTo>
                <a:lnTo>
                  <a:pt x="30" y="108"/>
                </a:lnTo>
                <a:lnTo>
                  <a:pt x="42" y="108"/>
                </a:lnTo>
                <a:lnTo>
                  <a:pt x="54" y="114"/>
                </a:lnTo>
                <a:lnTo>
                  <a:pt x="60" y="114"/>
                </a:lnTo>
                <a:lnTo>
                  <a:pt x="60" y="108"/>
                </a:lnTo>
                <a:lnTo>
                  <a:pt x="66" y="108"/>
                </a:lnTo>
                <a:lnTo>
                  <a:pt x="78" y="96"/>
                </a:lnTo>
                <a:lnTo>
                  <a:pt x="84" y="96"/>
                </a:lnTo>
                <a:lnTo>
                  <a:pt x="90" y="90"/>
                </a:lnTo>
                <a:lnTo>
                  <a:pt x="90" y="84"/>
                </a:lnTo>
                <a:lnTo>
                  <a:pt x="96" y="84"/>
                </a:lnTo>
                <a:lnTo>
                  <a:pt x="102" y="78"/>
                </a:lnTo>
                <a:lnTo>
                  <a:pt x="96" y="72"/>
                </a:lnTo>
                <a:lnTo>
                  <a:pt x="102" y="66"/>
                </a:lnTo>
                <a:lnTo>
                  <a:pt x="102" y="60"/>
                </a:lnTo>
                <a:lnTo>
                  <a:pt x="102" y="48"/>
                </a:lnTo>
                <a:lnTo>
                  <a:pt x="102" y="42"/>
                </a:lnTo>
                <a:lnTo>
                  <a:pt x="96" y="36"/>
                </a:lnTo>
                <a:lnTo>
                  <a:pt x="96" y="30"/>
                </a:lnTo>
                <a:lnTo>
                  <a:pt x="90" y="24"/>
                </a:lnTo>
                <a:lnTo>
                  <a:pt x="90" y="18"/>
                </a:lnTo>
                <a:lnTo>
                  <a:pt x="96" y="18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116829</xdr:colOff>
      <xdr:row>26</xdr:row>
      <xdr:rowOff>142380</xdr:rowOff>
    </xdr:from>
    <xdr:to>
      <xdr:col>7</xdr:col>
      <xdr:colOff>405300</xdr:colOff>
      <xdr:row>29</xdr:row>
      <xdr:rowOff>121925</xdr:rowOff>
    </xdr:to>
    <xdr:grpSp>
      <xdr:nvGrpSpPr>
        <xdr:cNvPr id="29" name="123 Grupo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pSpPr/>
      </xdr:nvGrpSpPr>
      <xdr:grpSpPr>
        <a:xfrm>
          <a:off x="3002904" y="5733555"/>
          <a:ext cx="2060121" cy="551045"/>
          <a:chOff x="3028950" y="5690666"/>
          <a:chExt cx="2219325" cy="609600"/>
        </a:xfrm>
      </xdr:grpSpPr>
      <xdr:sp macro="" textlink="">
        <xdr:nvSpPr>
          <xdr:cNvPr id="30" name="Freeform 6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>
            <a:spLocks/>
          </xdr:cNvSpPr>
        </xdr:nvSpPr>
        <xdr:spPr bwMode="auto">
          <a:xfrm>
            <a:off x="3028950" y="5690666"/>
            <a:ext cx="1800225" cy="609600"/>
          </a:xfrm>
          <a:custGeom>
            <a:avLst/>
            <a:gdLst/>
            <a:ahLst/>
            <a:cxnLst>
              <a:cxn ang="0">
                <a:pos x="12" y="348"/>
              </a:cxn>
              <a:cxn ang="0">
                <a:pos x="30" y="288"/>
              </a:cxn>
              <a:cxn ang="0">
                <a:pos x="48" y="234"/>
              </a:cxn>
              <a:cxn ang="0">
                <a:pos x="78" y="168"/>
              </a:cxn>
              <a:cxn ang="0">
                <a:pos x="96" y="108"/>
              </a:cxn>
              <a:cxn ang="0">
                <a:pos x="108" y="66"/>
              </a:cxn>
              <a:cxn ang="0">
                <a:pos x="126" y="42"/>
              </a:cxn>
              <a:cxn ang="0">
                <a:pos x="156" y="54"/>
              </a:cxn>
              <a:cxn ang="0">
                <a:pos x="180" y="36"/>
              </a:cxn>
              <a:cxn ang="0">
                <a:pos x="210" y="36"/>
              </a:cxn>
              <a:cxn ang="0">
                <a:pos x="246" y="18"/>
              </a:cxn>
              <a:cxn ang="0">
                <a:pos x="282" y="0"/>
              </a:cxn>
              <a:cxn ang="0">
                <a:pos x="312" y="6"/>
              </a:cxn>
              <a:cxn ang="0">
                <a:pos x="318" y="18"/>
              </a:cxn>
              <a:cxn ang="0">
                <a:pos x="300" y="60"/>
              </a:cxn>
              <a:cxn ang="0">
                <a:pos x="312" y="90"/>
              </a:cxn>
              <a:cxn ang="0">
                <a:pos x="318" y="96"/>
              </a:cxn>
              <a:cxn ang="0">
                <a:pos x="330" y="126"/>
              </a:cxn>
              <a:cxn ang="0">
                <a:pos x="348" y="150"/>
              </a:cxn>
              <a:cxn ang="0">
                <a:pos x="372" y="168"/>
              </a:cxn>
              <a:cxn ang="0">
                <a:pos x="390" y="198"/>
              </a:cxn>
              <a:cxn ang="0">
                <a:pos x="432" y="222"/>
              </a:cxn>
              <a:cxn ang="0">
                <a:pos x="462" y="246"/>
              </a:cxn>
              <a:cxn ang="0">
                <a:pos x="516" y="276"/>
              </a:cxn>
              <a:cxn ang="0">
                <a:pos x="570" y="288"/>
              </a:cxn>
              <a:cxn ang="0">
                <a:pos x="630" y="294"/>
              </a:cxn>
              <a:cxn ang="0">
                <a:pos x="672" y="276"/>
              </a:cxn>
              <a:cxn ang="0">
                <a:pos x="720" y="264"/>
              </a:cxn>
              <a:cxn ang="0">
                <a:pos x="750" y="258"/>
              </a:cxn>
              <a:cxn ang="0">
                <a:pos x="774" y="276"/>
              </a:cxn>
              <a:cxn ang="0">
                <a:pos x="810" y="264"/>
              </a:cxn>
              <a:cxn ang="0">
                <a:pos x="822" y="246"/>
              </a:cxn>
              <a:cxn ang="0">
                <a:pos x="840" y="240"/>
              </a:cxn>
              <a:cxn ang="0">
                <a:pos x="870" y="264"/>
              </a:cxn>
              <a:cxn ang="0">
                <a:pos x="906" y="276"/>
              </a:cxn>
              <a:cxn ang="0">
                <a:pos x="936" y="282"/>
              </a:cxn>
              <a:cxn ang="0">
                <a:pos x="966" y="270"/>
              </a:cxn>
              <a:cxn ang="0">
                <a:pos x="1002" y="258"/>
              </a:cxn>
              <a:cxn ang="0">
                <a:pos x="1020" y="246"/>
              </a:cxn>
              <a:cxn ang="0">
                <a:pos x="1044" y="222"/>
              </a:cxn>
              <a:cxn ang="0">
                <a:pos x="1056" y="186"/>
              </a:cxn>
              <a:cxn ang="0">
                <a:pos x="1068" y="192"/>
              </a:cxn>
              <a:cxn ang="0">
                <a:pos x="1074" y="228"/>
              </a:cxn>
              <a:cxn ang="0">
                <a:pos x="1086" y="252"/>
              </a:cxn>
              <a:cxn ang="0">
                <a:pos x="1092" y="270"/>
              </a:cxn>
              <a:cxn ang="0">
                <a:pos x="1092" y="288"/>
              </a:cxn>
              <a:cxn ang="0">
                <a:pos x="1128" y="312"/>
              </a:cxn>
              <a:cxn ang="0">
                <a:pos x="1122" y="294"/>
              </a:cxn>
              <a:cxn ang="0">
                <a:pos x="1098" y="270"/>
              </a:cxn>
            </a:cxnLst>
            <a:rect l="0" t="0" r="r" b="b"/>
            <a:pathLst>
              <a:path w="1134" h="384">
                <a:moveTo>
                  <a:pt x="0" y="384"/>
                </a:moveTo>
                <a:lnTo>
                  <a:pt x="0" y="372"/>
                </a:lnTo>
                <a:lnTo>
                  <a:pt x="6" y="360"/>
                </a:lnTo>
                <a:lnTo>
                  <a:pt x="12" y="348"/>
                </a:lnTo>
                <a:lnTo>
                  <a:pt x="18" y="324"/>
                </a:lnTo>
                <a:lnTo>
                  <a:pt x="18" y="312"/>
                </a:lnTo>
                <a:lnTo>
                  <a:pt x="24" y="300"/>
                </a:lnTo>
                <a:lnTo>
                  <a:pt x="30" y="288"/>
                </a:lnTo>
                <a:lnTo>
                  <a:pt x="42" y="270"/>
                </a:lnTo>
                <a:lnTo>
                  <a:pt x="42" y="264"/>
                </a:lnTo>
                <a:lnTo>
                  <a:pt x="48" y="252"/>
                </a:lnTo>
                <a:lnTo>
                  <a:pt x="48" y="234"/>
                </a:lnTo>
                <a:lnTo>
                  <a:pt x="54" y="222"/>
                </a:lnTo>
                <a:lnTo>
                  <a:pt x="60" y="204"/>
                </a:lnTo>
                <a:lnTo>
                  <a:pt x="66" y="186"/>
                </a:lnTo>
                <a:lnTo>
                  <a:pt x="78" y="168"/>
                </a:lnTo>
                <a:lnTo>
                  <a:pt x="84" y="138"/>
                </a:lnTo>
                <a:lnTo>
                  <a:pt x="90" y="126"/>
                </a:lnTo>
                <a:lnTo>
                  <a:pt x="96" y="114"/>
                </a:lnTo>
                <a:lnTo>
                  <a:pt x="96" y="108"/>
                </a:lnTo>
                <a:lnTo>
                  <a:pt x="102" y="102"/>
                </a:lnTo>
                <a:lnTo>
                  <a:pt x="102" y="90"/>
                </a:lnTo>
                <a:lnTo>
                  <a:pt x="108" y="78"/>
                </a:lnTo>
                <a:lnTo>
                  <a:pt x="108" y="66"/>
                </a:lnTo>
                <a:lnTo>
                  <a:pt x="114" y="54"/>
                </a:lnTo>
                <a:lnTo>
                  <a:pt x="114" y="48"/>
                </a:lnTo>
                <a:lnTo>
                  <a:pt x="120" y="42"/>
                </a:lnTo>
                <a:lnTo>
                  <a:pt x="126" y="42"/>
                </a:lnTo>
                <a:lnTo>
                  <a:pt x="138" y="48"/>
                </a:lnTo>
                <a:lnTo>
                  <a:pt x="150" y="48"/>
                </a:lnTo>
                <a:lnTo>
                  <a:pt x="156" y="48"/>
                </a:lnTo>
                <a:lnTo>
                  <a:pt x="156" y="54"/>
                </a:lnTo>
                <a:lnTo>
                  <a:pt x="162" y="54"/>
                </a:lnTo>
                <a:lnTo>
                  <a:pt x="162" y="48"/>
                </a:lnTo>
                <a:lnTo>
                  <a:pt x="168" y="42"/>
                </a:lnTo>
                <a:lnTo>
                  <a:pt x="180" y="36"/>
                </a:lnTo>
                <a:lnTo>
                  <a:pt x="192" y="30"/>
                </a:lnTo>
                <a:lnTo>
                  <a:pt x="198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22" y="30"/>
                </a:lnTo>
                <a:lnTo>
                  <a:pt x="240" y="24"/>
                </a:lnTo>
                <a:lnTo>
                  <a:pt x="246" y="18"/>
                </a:lnTo>
                <a:lnTo>
                  <a:pt x="258" y="6"/>
                </a:lnTo>
                <a:lnTo>
                  <a:pt x="270" y="6"/>
                </a:lnTo>
                <a:lnTo>
                  <a:pt x="276" y="6"/>
                </a:lnTo>
                <a:lnTo>
                  <a:pt x="282" y="0"/>
                </a:lnTo>
                <a:lnTo>
                  <a:pt x="288" y="6"/>
                </a:lnTo>
                <a:lnTo>
                  <a:pt x="294" y="0"/>
                </a:lnTo>
                <a:lnTo>
                  <a:pt x="306" y="6"/>
                </a:lnTo>
                <a:lnTo>
                  <a:pt x="312" y="6"/>
                </a:lnTo>
                <a:lnTo>
                  <a:pt x="318" y="6"/>
                </a:lnTo>
                <a:lnTo>
                  <a:pt x="324" y="6"/>
                </a:lnTo>
                <a:lnTo>
                  <a:pt x="324" y="12"/>
                </a:lnTo>
                <a:lnTo>
                  <a:pt x="318" y="18"/>
                </a:lnTo>
                <a:lnTo>
                  <a:pt x="306" y="18"/>
                </a:lnTo>
                <a:lnTo>
                  <a:pt x="300" y="30"/>
                </a:lnTo>
                <a:lnTo>
                  <a:pt x="300" y="36"/>
                </a:lnTo>
                <a:lnTo>
                  <a:pt x="300" y="60"/>
                </a:lnTo>
                <a:lnTo>
                  <a:pt x="306" y="72"/>
                </a:lnTo>
                <a:lnTo>
                  <a:pt x="306" y="78"/>
                </a:lnTo>
                <a:lnTo>
                  <a:pt x="306" y="84"/>
                </a:lnTo>
                <a:lnTo>
                  <a:pt x="312" y="90"/>
                </a:lnTo>
                <a:lnTo>
                  <a:pt x="318" y="84"/>
                </a:lnTo>
                <a:lnTo>
                  <a:pt x="318" y="90"/>
                </a:lnTo>
                <a:lnTo>
                  <a:pt x="324" y="90"/>
                </a:lnTo>
                <a:lnTo>
                  <a:pt x="318" y="96"/>
                </a:lnTo>
                <a:lnTo>
                  <a:pt x="324" y="102"/>
                </a:lnTo>
                <a:lnTo>
                  <a:pt x="330" y="114"/>
                </a:lnTo>
                <a:lnTo>
                  <a:pt x="330" y="120"/>
                </a:lnTo>
                <a:lnTo>
                  <a:pt x="330" y="126"/>
                </a:lnTo>
                <a:lnTo>
                  <a:pt x="336" y="132"/>
                </a:lnTo>
                <a:lnTo>
                  <a:pt x="336" y="144"/>
                </a:lnTo>
                <a:lnTo>
                  <a:pt x="342" y="144"/>
                </a:lnTo>
                <a:lnTo>
                  <a:pt x="348" y="150"/>
                </a:lnTo>
                <a:lnTo>
                  <a:pt x="354" y="150"/>
                </a:lnTo>
                <a:lnTo>
                  <a:pt x="360" y="150"/>
                </a:lnTo>
                <a:lnTo>
                  <a:pt x="360" y="156"/>
                </a:lnTo>
                <a:lnTo>
                  <a:pt x="372" y="168"/>
                </a:lnTo>
                <a:lnTo>
                  <a:pt x="378" y="180"/>
                </a:lnTo>
                <a:lnTo>
                  <a:pt x="384" y="186"/>
                </a:lnTo>
                <a:lnTo>
                  <a:pt x="390" y="192"/>
                </a:lnTo>
                <a:lnTo>
                  <a:pt x="390" y="198"/>
                </a:lnTo>
                <a:lnTo>
                  <a:pt x="402" y="198"/>
                </a:lnTo>
                <a:lnTo>
                  <a:pt x="414" y="204"/>
                </a:lnTo>
                <a:lnTo>
                  <a:pt x="420" y="210"/>
                </a:lnTo>
                <a:lnTo>
                  <a:pt x="432" y="222"/>
                </a:lnTo>
                <a:lnTo>
                  <a:pt x="438" y="228"/>
                </a:lnTo>
                <a:lnTo>
                  <a:pt x="450" y="234"/>
                </a:lnTo>
                <a:lnTo>
                  <a:pt x="456" y="240"/>
                </a:lnTo>
                <a:lnTo>
                  <a:pt x="462" y="246"/>
                </a:lnTo>
                <a:lnTo>
                  <a:pt x="474" y="252"/>
                </a:lnTo>
                <a:lnTo>
                  <a:pt x="480" y="258"/>
                </a:lnTo>
                <a:lnTo>
                  <a:pt x="504" y="270"/>
                </a:lnTo>
                <a:lnTo>
                  <a:pt x="516" y="276"/>
                </a:lnTo>
                <a:lnTo>
                  <a:pt x="522" y="276"/>
                </a:lnTo>
                <a:lnTo>
                  <a:pt x="528" y="276"/>
                </a:lnTo>
                <a:lnTo>
                  <a:pt x="534" y="276"/>
                </a:lnTo>
                <a:lnTo>
                  <a:pt x="570" y="288"/>
                </a:lnTo>
                <a:lnTo>
                  <a:pt x="588" y="294"/>
                </a:lnTo>
                <a:lnTo>
                  <a:pt x="594" y="294"/>
                </a:lnTo>
                <a:lnTo>
                  <a:pt x="606" y="294"/>
                </a:lnTo>
                <a:lnTo>
                  <a:pt x="630" y="294"/>
                </a:lnTo>
                <a:lnTo>
                  <a:pt x="636" y="288"/>
                </a:lnTo>
                <a:lnTo>
                  <a:pt x="648" y="282"/>
                </a:lnTo>
                <a:lnTo>
                  <a:pt x="660" y="282"/>
                </a:lnTo>
                <a:lnTo>
                  <a:pt x="672" y="276"/>
                </a:lnTo>
                <a:lnTo>
                  <a:pt x="678" y="276"/>
                </a:lnTo>
                <a:lnTo>
                  <a:pt x="684" y="276"/>
                </a:lnTo>
                <a:lnTo>
                  <a:pt x="702" y="270"/>
                </a:lnTo>
                <a:lnTo>
                  <a:pt x="720" y="264"/>
                </a:lnTo>
                <a:lnTo>
                  <a:pt x="726" y="264"/>
                </a:lnTo>
                <a:lnTo>
                  <a:pt x="732" y="264"/>
                </a:lnTo>
                <a:lnTo>
                  <a:pt x="738" y="264"/>
                </a:lnTo>
                <a:lnTo>
                  <a:pt x="750" y="258"/>
                </a:lnTo>
                <a:lnTo>
                  <a:pt x="762" y="252"/>
                </a:lnTo>
                <a:lnTo>
                  <a:pt x="762" y="264"/>
                </a:lnTo>
                <a:lnTo>
                  <a:pt x="768" y="270"/>
                </a:lnTo>
                <a:lnTo>
                  <a:pt x="774" y="276"/>
                </a:lnTo>
                <a:lnTo>
                  <a:pt x="792" y="276"/>
                </a:lnTo>
                <a:lnTo>
                  <a:pt x="798" y="276"/>
                </a:lnTo>
                <a:lnTo>
                  <a:pt x="804" y="270"/>
                </a:lnTo>
                <a:lnTo>
                  <a:pt x="810" y="264"/>
                </a:lnTo>
                <a:lnTo>
                  <a:pt x="810" y="258"/>
                </a:lnTo>
                <a:lnTo>
                  <a:pt x="810" y="252"/>
                </a:lnTo>
                <a:lnTo>
                  <a:pt x="816" y="246"/>
                </a:lnTo>
                <a:lnTo>
                  <a:pt x="822" y="246"/>
                </a:lnTo>
                <a:lnTo>
                  <a:pt x="828" y="240"/>
                </a:lnTo>
                <a:lnTo>
                  <a:pt x="834" y="240"/>
                </a:lnTo>
                <a:lnTo>
                  <a:pt x="834" y="234"/>
                </a:lnTo>
                <a:lnTo>
                  <a:pt x="840" y="240"/>
                </a:lnTo>
                <a:lnTo>
                  <a:pt x="846" y="246"/>
                </a:lnTo>
                <a:lnTo>
                  <a:pt x="852" y="252"/>
                </a:lnTo>
                <a:lnTo>
                  <a:pt x="864" y="258"/>
                </a:lnTo>
                <a:lnTo>
                  <a:pt x="870" y="264"/>
                </a:lnTo>
                <a:lnTo>
                  <a:pt x="876" y="264"/>
                </a:lnTo>
                <a:lnTo>
                  <a:pt x="888" y="270"/>
                </a:lnTo>
                <a:lnTo>
                  <a:pt x="900" y="276"/>
                </a:lnTo>
                <a:lnTo>
                  <a:pt x="906" y="276"/>
                </a:lnTo>
                <a:lnTo>
                  <a:pt x="912" y="276"/>
                </a:lnTo>
                <a:lnTo>
                  <a:pt x="918" y="276"/>
                </a:lnTo>
                <a:lnTo>
                  <a:pt x="924" y="276"/>
                </a:lnTo>
                <a:lnTo>
                  <a:pt x="936" y="282"/>
                </a:lnTo>
                <a:lnTo>
                  <a:pt x="942" y="282"/>
                </a:lnTo>
                <a:lnTo>
                  <a:pt x="948" y="282"/>
                </a:lnTo>
                <a:lnTo>
                  <a:pt x="954" y="282"/>
                </a:lnTo>
                <a:lnTo>
                  <a:pt x="966" y="270"/>
                </a:lnTo>
                <a:lnTo>
                  <a:pt x="972" y="270"/>
                </a:lnTo>
                <a:lnTo>
                  <a:pt x="984" y="264"/>
                </a:lnTo>
                <a:lnTo>
                  <a:pt x="996" y="264"/>
                </a:lnTo>
                <a:lnTo>
                  <a:pt x="1002" y="258"/>
                </a:lnTo>
                <a:lnTo>
                  <a:pt x="1008" y="258"/>
                </a:lnTo>
                <a:lnTo>
                  <a:pt x="1008" y="252"/>
                </a:lnTo>
                <a:lnTo>
                  <a:pt x="1014" y="246"/>
                </a:lnTo>
                <a:lnTo>
                  <a:pt x="1020" y="246"/>
                </a:lnTo>
                <a:lnTo>
                  <a:pt x="1032" y="240"/>
                </a:lnTo>
                <a:lnTo>
                  <a:pt x="1032" y="234"/>
                </a:lnTo>
                <a:lnTo>
                  <a:pt x="1032" y="228"/>
                </a:lnTo>
                <a:lnTo>
                  <a:pt x="1044" y="222"/>
                </a:lnTo>
                <a:lnTo>
                  <a:pt x="1044" y="210"/>
                </a:lnTo>
                <a:lnTo>
                  <a:pt x="1056" y="198"/>
                </a:lnTo>
                <a:lnTo>
                  <a:pt x="1056" y="192"/>
                </a:lnTo>
                <a:lnTo>
                  <a:pt x="1056" y="186"/>
                </a:lnTo>
                <a:lnTo>
                  <a:pt x="1062" y="180"/>
                </a:lnTo>
                <a:lnTo>
                  <a:pt x="1068" y="174"/>
                </a:lnTo>
                <a:lnTo>
                  <a:pt x="1074" y="180"/>
                </a:lnTo>
                <a:lnTo>
                  <a:pt x="1068" y="192"/>
                </a:lnTo>
                <a:lnTo>
                  <a:pt x="1074" y="198"/>
                </a:lnTo>
                <a:lnTo>
                  <a:pt x="1068" y="204"/>
                </a:lnTo>
                <a:lnTo>
                  <a:pt x="1068" y="210"/>
                </a:lnTo>
                <a:lnTo>
                  <a:pt x="1074" y="228"/>
                </a:lnTo>
                <a:lnTo>
                  <a:pt x="1080" y="234"/>
                </a:lnTo>
                <a:lnTo>
                  <a:pt x="1080" y="240"/>
                </a:lnTo>
                <a:lnTo>
                  <a:pt x="1086" y="246"/>
                </a:lnTo>
                <a:lnTo>
                  <a:pt x="1086" y="252"/>
                </a:lnTo>
                <a:lnTo>
                  <a:pt x="1080" y="252"/>
                </a:lnTo>
                <a:lnTo>
                  <a:pt x="1080" y="258"/>
                </a:lnTo>
                <a:lnTo>
                  <a:pt x="1086" y="264"/>
                </a:lnTo>
                <a:lnTo>
                  <a:pt x="1092" y="270"/>
                </a:lnTo>
                <a:lnTo>
                  <a:pt x="1086" y="276"/>
                </a:lnTo>
                <a:lnTo>
                  <a:pt x="1080" y="276"/>
                </a:lnTo>
                <a:lnTo>
                  <a:pt x="1086" y="282"/>
                </a:lnTo>
                <a:lnTo>
                  <a:pt x="1092" y="288"/>
                </a:lnTo>
                <a:lnTo>
                  <a:pt x="1098" y="300"/>
                </a:lnTo>
                <a:lnTo>
                  <a:pt x="1104" y="306"/>
                </a:lnTo>
                <a:lnTo>
                  <a:pt x="1122" y="312"/>
                </a:lnTo>
                <a:lnTo>
                  <a:pt x="1128" y="312"/>
                </a:lnTo>
                <a:lnTo>
                  <a:pt x="1134" y="312"/>
                </a:lnTo>
                <a:lnTo>
                  <a:pt x="1134" y="306"/>
                </a:lnTo>
                <a:lnTo>
                  <a:pt x="1128" y="300"/>
                </a:lnTo>
                <a:lnTo>
                  <a:pt x="1122" y="294"/>
                </a:lnTo>
                <a:lnTo>
                  <a:pt x="1110" y="288"/>
                </a:lnTo>
                <a:lnTo>
                  <a:pt x="1110" y="282"/>
                </a:lnTo>
                <a:lnTo>
                  <a:pt x="1104" y="282"/>
                </a:lnTo>
                <a:lnTo>
                  <a:pt x="1098" y="270"/>
                </a:lnTo>
                <a:lnTo>
                  <a:pt x="1092" y="270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1" name="Freeform 7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>
            <a:spLocks/>
          </xdr:cNvSpPr>
        </xdr:nvSpPr>
        <xdr:spPr bwMode="auto">
          <a:xfrm>
            <a:off x="4762500" y="6109766"/>
            <a:ext cx="485775" cy="85725"/>
          </a:xfrm>
          <a:custGeom>
            <a:avLst/>
            <a:gdLst/>
            <a:ahLst/>
            <a:cxnLst>
              <a:cxn ang="0">
                <a:pos x="0" y="6"/>
              </a:cxn>
              <a:cxn ang="0">
                <a:pos x="0" y="0"/>
              </a:cxn>
              <a:cxn ang="0">
                <a:pos x="6" y="0"/>
              </a:cxn>
              <a:cxn ang="0">
                <a:pos x="6" y="6"/>
              </a:cxn>
              <a:cxn ang="0">
                <a:pos x="18" y="12"/>
              </a:cxn>
              <a:cxn ang="0">
                <a:pos x="36" y="24"/>
              </a:cxn>
              <a:cxn ang="0">
                <a:pos x="42" y="30"/>
              </a:cxn>
              <a:cxn ang="0">
                <a:pos x="60" y="48"/>
              </a:cxn>
              <a:cxn ang="0">
                <a:pos x="78" y="54"/>
              </a:cxn>
              <a:cxn ang="0">
                <a:pos x="96" y="54"/>
              </a:cxn>
              <a:cxn ang="0">
                <a:pos x="108" y="54"/>
              </a:cxn>
              <a:cxn ang="0">
                <a:pos x="114" y="54"/>
              </a:cxn>
              <a:cxn ang="0">
                <a:pos x="120" y="54"/>
              </a:cxn>
              <a:cxn ang="0">
                <a:pos x="132" y="48"/>
              </a:cxn>
              <a:cxn ang="0">
                <a:pos x="138" y="42"/>
              </a:cxn>
              <a:cxn ang="0">
                <a:pos x="144" y="30"/>
              </a:cxn>
              <a:cxn ang="0">
                <a:pos x="150" y="30"/>
              </a:cxn>
              <a:cxn ang="0">
                <a:pos x="156" y="36"/>
              </a:cxn>
              <a:cxn ang="0">
                <a:pos x="168" y="36"/>
              </a:cxn>
              <a:cxn ang="0">
                <a:pos x="174" y="36"/>
              </a:cxn>
              <a:cxn ang="0">
                <a:pos x="186" y="42"/>
              </a:cxn>
              <a:cxn ang="0">
                <a:pos x="192" y="48"/>
              </a:cxn>
              <a:cxn ang="0">
                <a:pos x="204" y="48"/>
              </a:cxn>
              <a:cxn ang="0">
                <a:pos x="210" y="48"/>
              </a:cxn>
              <a:cxn ang="0">
                <a:pos x="216" y="54"/>
              </a:cxn>
              <a:cxn ang="0">
                <a:pos x="222" y="48"/>
              </a:cxn>
              <a:cxn ang="0">
                <a:pos x="228" y="54"/>
              </a:cxn>
              <a:cxn ang="0">
                <a:pos x="228" y="48"/>
              </a:cxn>
              <a:cxn ang="0">
                <a:pos x="234" y="42"/>
              </a:cxn>
              <a:cxn ang="0">
                <a:pos x="246" y="48"/>
              </a:cxn>
              <a:cxn ang="0">
                <a:pos x="252" y="54"/>
              </a:cxn>
              <a:cxn ang="0">
                <a:pos x="264" y="54"/>
              </a:cxn>
              <a:cxn ang="0">
                <a:pos x="270" y="54"/>
              </a:cxn>
              <a:cxn ang="0">
                <a:pos x="276" y="54"/>
              </a:cxn>
              <a:cxn ang="0">
                <a:pos x="282" y="54"/>
              </a:cxn>
              <a:cxn ang="0">
                <a:pos x="288" y="54"/>
              </a:cxn>
              <a:cxn ang="0">
                <a:pos x="294" y="54"/>
              </a:cxn>
              <a:cxn ang="0">
                <a:pos x="306" y="54"/>
              </a:cxn>
            </a:cxnLst>
            <a:rect l="0" t="0" r="r" b="b"/>
            <a:pathLst>
              <a:path w="306" h="54">
                <a:moveTo>
                  <a:pt x="0" y="6"/>
                </a:moveTo>
                <a:lnTo>
                  <a:pt x="0" y="0"/>
                </a:lnTo>
                <a:lnTo>
                  <a:pt x="6" y="0"/>
                </a:lnTo>
                <a:lnTo>
                  <a:pt x="6" y="6"/>
                </a:lnTo>
                <a:lnTo>
                  <a:pt x="18" y="12"/>
                </a:lnTo>
                <a:lnTo>
                  <a:pt x="36" y="24"/>
                </a:lnTo>
                <a:lnTo>
                  <a:pt x="42" y="30"/>
                </a:lnTo>
                <a:lnTo>
                  <a:pt x="60" y="48"/>
                </a:lnTo>
                <a:lnTo>
                  <a:pt x="78" y="54"/>
                </a:lnTo>
                <a:lnTo>
                  <a:pt x="96" y="54"/>
                </a:lnTo>
                <a:lnTo>
                  <a:pt x="108" y="54"/>
                </a:lnTo>
                <a:lnTo>
                  <a:pt x="114" y="54"/>
                </a:lnTo>
                <a:lnTo>
                  <a:pt x="120" y="54"/>
                </a:lnTo>
                <a:lnTo>
                  <a:pt x="132" y="48"/>
                </a:lnTo>
                <a:lnTo>
                  <a:pt x="138" y="42"/>
                </a:lnTo>
                <a:lnTo>
                  <a:pt x="144" y="30"/>
                </a:lnTo>
                <a:lnTo>
                  <a:pt x="150" y="30"/>
                </a:lnTo>
                <a:lnTo>
                  <a:pt x="156" y="36"/>
                </a:lnTo>
                <a:lnTo>
                  <a:pt x="168" y="36"/>
                </a:lnTo>
                <a:lnTo>
                  <a:pt x="174" y="36"/>
                </a:lnTo>
                <a:lnTo>
                  <a:pt x="186" y="42"/>
                </a:lnTo>
                <a:lnTo>
                  <a:pt x="192" y="48"/>
                </a:lnTo>
                <a:lnTo>
                  <a:pt x="204" y="48"/>
                </a:lnTo>
                <a:lnTo>
                  <a:pt x="210" y="48"/>
                </a:lnTo>
                <a:lnTo>
                  <a:pt x="216" y="54"/>
                </a:lnTo>
                <a:lnTo>
                  <a:pt x="222" y="48"/>
                </a:lnTo>
                <a:lnTo>
                  <a:pt x="228" y="54"/>
                </a:lnTo>
                <a:lnTo>
                  <a:pt x="228" y="48"/>
                </a:lnTo>
                <a:lnTo>
                  <a:pt x="234" y="42"/>
                </a:lnTo>
                <a:lnTo>
                  <a:pt x="246" y="48"/>
                </a:lnTo>
                <a:lnTo>
                  <a:pt x="252" y="54"/>
                </a:lnTo>
                <a:lnTo>
                  <a:pt x="264" y="54"/>
                </a:lnTo>
                <a:lnTo>
                  <a:pt x="270" y="54"/>
                </a:lnTo>
                <a:lnTo>
                  <a:pt x="276" y="54"/>
                </a:lnTo>
                <a:lnTo>
                  <a:pt x="282" y="54"/>
                </a:lnTo>
                <a:lnTo>
                  <a:pt x="288" y="54"/>
                </a:lnTo>
                <a:lnTo>
                  <a:pt x="294" y="54"/>
                </a:lnTo>
                <a:lnTo>
                  <a:pt x="306" y="54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10</xdr:col>
      <xdr:colOff>101801</xdr:colOff>
      <xdr:row>13</xdr:row>
      <xdr:rowOff>109103</xdr:rowOff>
    </xdr:from>
    <xdr:to>
      <xdr:col>11</xdr:col>
      <xdr:colOff>683674</xdr:colOff>
      <xdr:row>18</xdr:row>
      <xdr:rowOff>54552</xdr:rowOff>
    </xdr:to>
    <xdr:grpSp>
      <xdr:nvGrpSpPr>
        <xdr:cNvPr id="32" name="Islas Baleares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pSpPr/>
      </xdr:nvGrpSpPr>
      <xdr:grpSpPr>
        <a:xfrm>
          <a:off x="6578801" y="3233303"/>
          <a:ext cx="1343873" cy="888424"/>
          <a:chOff x="6715125" y="2963863"/>
          <a:chExt cx="1447800" cy="981075"/>
        </a:xfrm>
        <a:solidFill>
          <a:schemeClr val="accent5">
            <a:lumMod val="50000"/>
          </a:schemeClr>
        </a:solidFill>
      </xdr:grpSpPr>
      <xdr:sp macro="" textlink="">
        <xdr:nvSpPr>
          <xdr:cNvPr id="33" name="Freeform 18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>
            <a:spLocks/>
          </xdr:cNvSpPr>
        </xdr:nvSpPr>
        <xdr:spPr bwMode="auto">
          <a:xfrm>
            <a:off x="6715125" y="3640138"/>
            <a:ext cx="200025" cy="190500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6"/>
              </a:cxn>
              <a:cxn ang="0">
                <a:pos x="72" y="12"/>
              </a:cxn>
              <a:cxn ang="0">
                <a:pos x="60" y="18"/>
              </a:cxn>
              <a:cxn ang="0">
                <a:pos x="42" y="24"/>
              </a:cxn>
              <a:cxn ang="0">
                <a:pos x="36" y="24"/>
              </a:cxn>
              <a:cxn ang="0">
                <a:pos x="30" y="30"/>
              </a:cxn>
              <a:cxn ang="0">
                <a:pos x="24" y="42"/>
              </a:cxn>
              <a:cxn ang="0">
                <a:pos x="24" y="48"/>
              </a:cxn>
              <a:cxn ang="0">
                <a:pos x="24" y="60"/>
              </a:cxn>
              <a:cxn ang="0">
                <a:pos x="30" y="60"/>
              </a:cxn>
              <a:cxn ang="0">
                <a:pos x="24" y="60"/>
              </a:cxn>
              <a:cxn ang="0">
                <a:pos x="12" y="66"/>
              </a:cxn>
              <a:cxn ang="0">
                <a:pos x="6" y="66"/>
              </a:cxn>
              <a:cxn ang="0">
                <a:pos x="0" y="72"/>
              </a:cxn>
              <a:cxn ang="0">
                <a:pos x="6" y="72"/>
              </a:cxn>
              <a:cxn ang="0">
                <a:pos x="6" y="78"/>
              </a:cxn>
              <a:cxn ang="0">
                <a:pos x="0" y="96"/>
              </a:cxn>
              <a:cxn ang="0">
                <a:pos x="12" y="108"/>
              </a:cxn>
              <a:cxn ang="0">
                <a:pos x="24" y="102"/>
              </a:cxn>
              <a:cxn ang="0">
                <a:pos x="30" y="102"/>
              </a:cxn>
              <a:cxn ang="0">
                <a:pos x="36" y="108"/>
              </a:cxn>
              <a:cxn ang="0">
                <a:pos x="42" y="102"/>
              </a:cxn>
              <a:cxn ang="0">
                <a:pos x="48" y="108"/>
              </a:cxn>
              <a:cxn ang="0">
                <a:pos x="48" y="114"/>
              </a:cxn>
              <a:cxn ang="0">
                <a:pos x="54" y="114"/>
              </a:cxn>
              <a:cxn ang="0">
                <a:pos x="60" y="120"/>
              </a:cxn>
              <a:cxn ang="0">
                <a:pos x="60" y="114"/>
              </a:cxn>
              <a:cxn ang="0">
                <a:pos x="66" y="108"/>
              </a:cxn>
              <a:cxn ang="0">
                <a:pos x="66" y="96"/>
              </a:cxn>
              <a:cxn ang="0">
                <a:pos x="72" y="90"/>
              </a:cxn>
              <a:cxn ang="0">
                <a:pos x="78" y="84"/>
              </a:cxn>
              <a:cxn ang="0">
                <a:pos x="84" y="84"/>
              </a:cxn>
              <a:cxn ang="0">
                <a:pos x="84" y="78"/>
              </a:cxn>
              <a:cxn ang="0">
                <a:pos x="90" y="78"/>
              </a:cxn>
              <a:cxn ang="0">
                <a:pos x="96" y="72"/>
              </a:cxn>
              <a:cxn ang="0">
                <a:pos x="96" y="60"/>
              </a:cxn>
              <a:cxn ang="0">
                <a:pos x="102" y="54"/>
              </a:cxn>
              <a:cxn ang="0">
                <a:pos x="114" y="54"/>
              </a:cxn>
              <a:cxn ang="0">
                <a:pos x="114" y="48"/>
              </a:cxn>
              <a:cxn ang="0">
                <a:pos x="114" y="42"/>
              </a:cxn>
              <a:cxn ang="0">
                <a:pos x="120" y="36"/>
              </a:cxn>
              <a:cxn ang="0">
                <a:pos x="126" y="30"/>
              </a:cxn>
              <a:cxn ang="0">
                <a:pos x="120" y="24"/>
              </a:cxn>
              <a:cxn ang="0">
                <a:pos x="114" y="24"/>
              </a:cxn>
              <a:cxn ang="0">
                <a:pos x="114" y="18"/>
              </a:cxn>
              <a:cxn ang="0">
                <a:pos x="114" y="12"/>
              </a:cxn>
              <a:cxn ang="0">
                <a:pos x="120" y="12"/>
              </a:cxn>
              <a:cxn ang="0">
                <a:pos x="114" y="6"/>
              </a:cxn>
              <a:cxn ang="0">
                <a:pos x="102" y="6"/>
              </a:cxn>
              <a:cxn ang="0">
                <a:pos x="96" y="0"/>
              </a:cxn>
              <a:cxn ang="0">
                <a:pos x="90" y="0"/>
              </a:cxn>
            </a:cxnLst>
            <a:rect l="0" t="0" r="r" b="b"/>
            <a:pathLst>
              <a:path w="126" h="120">
                <a:moveTo>
                  <a:pt x="90" y="0"/>
                </a:moveTo>
                <a:lnTo>
                  <a:pt x="84" y="6"/>
                </a:lnTo>
                <a:lnTo>
                  <a:pt x="78" y="6"/>
                </a:lnTo>
                <a:lnTo>
                  <a:pt x="72" y="12"/>
                </a:lnTo>
                <a:lnTo>
                  <a:pt x="60" y="18"/>
                </a:lnTo>
                <a:lnTo>
                  <a:pt x="42" y="24"/>
                </a:lnTo>
                <a:lnTo>
                  <a:pt x="36" y="24"/>
                </a:lnTo>
                <a:lnTo>
                  <a:pt x="30" y="30"/>
                </a:lnTo>
                <a:lnTo>
                  <a:pt x="24" y="42"/>
                </a:lnTo>
                <a:lnTo>
                  <a:pt x="24" y="48"/>
                </a:lnTo>
                <a:lnTo>
                  <a:pt x="24" y="60"/>
                </a:lnTo>
                <a:lnTo>
                  <a:pt x="30" y="60"/>
                </a:lnTo>
                <a:lnTo>
                  <a:pt x="24" y="60"/>
                </a:lnTo>
                <a:lnTo>
                  <a:pt x="12" y="66"/>
                </a:lnTo>
                <a:lnTo>
                  <a:pt x="6" y="66"/>
                </a:lnTo>
                <a:lnTo>
                  <a:pt x="0" y="72"/>
                </a:lnTo>
                <a:lnTo>
                  <a:pt x="6" y="72"/>
                </a:lnTo>
                <a:lnTo>
                  <a:pt x="6" y="78"/>
                </a:lnTo>
                <a:lnTo>
                  <a:pt x="0" y="96"/>
                </a:lnTo>
                <a:lnTo>
                  <a:pt x="12" y="108"/>
                </a:lnTo>
                <a:lnTo>
                  <a:pt x="24" y="102"/>
                </a:lnTo>
                <a:lnTo>
                  <a:pt x="30" y="102"/>
                </a:lnTo>
                <a:lnTo>
                  <a:pt x="36" y="108"/>
                </a:lnTo>
                <a:lnTo>
                  <a:pt x="42" y="102"/>
                </a:lnTo>
                <a:lnTo>
                  <a:pt x="48" y="108"/>
                </a:lnTo>
                <a:lnTo>
                  <a:pt x="48" y="114"/>
                </a:lnTo>
                <a:lnTo>
                  <a:pt x="54" y="114"/>
                </a:lnTo>
                <a:lnTo>
                  <a:pt x="60" y="120"/>
                </a:lnTo>
                <a:lnTo>
                  <a:pt x="60" y="114"/>
                </a:lnTo>
                <a:lnTo>
                  <a:pt x="66" y="108"/>
                </a:lnTo>
                <a:lnTo>
                  <a:pt x="66" y="96"/>
                </a:lnTo>
                <a:lnTo>
                  <a:pt x="72" y="90"/>
                </a:lnTo>
                <a:lnTo>
                  <a:pt x="78" y="84"/>
                </a:lnTo>
                <a:lnTo>
                  <a:pt x="84" y="84"/>
                </a:lnTo>
                <a:lnTo>
                  <a:pt x="84" y="78"/>
                </a:lnTo>
                <a:lnTo>
                  <a:pt x="90" y="78"/>
                </a:lnTo>
                <a:lnTo>
                  <a:pt x="96" y="72"/>
                </a:lnTo>
                <a:lnTo>
                  <a:pt x="96" y="60"/>
                </a:lnTo>
                <a:lnTo>
                  <a:pt x="102" y="54"/>
                </a:lnTo>
                <a:lnTo>
                  <a:pt x="114" y="54"/>
                </a:lnTo>
                <a:lnTo>
                  <a:pt x="114" y="48"/>
                </a:lnTo>
                <a:lnTo>
                  <a:pt x="114" y="42"/>
                </a:lnTo>
                <a:lnTo>
                  <a:pt x="120" y="36"/>
                </a:lnTo>
                <a:lnTo>
                  <a:pt x="126" y="30"/>
                </a:lnTo>
                <a:lnTo>
                  <a:pt x="120" y="24"/>
                </a:lnTo>
                <a:lnTo>
                  <a:pt x="114" y="24"/>
                </a:lnTo>
                <a:lnTo>
                  <a:pt x="114" y="18"/>
                </a:lnTo>
                <a:lnTo>
                  <a:pt x="114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0"/>
                </a:lnTo>
                <a:lnTo>
                  <a:pt x="9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4" name="Freeform 19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>
            <a:spLocks/>
          </xdr:cNvSpPr>
        </xdr:nvSpPr>
        <xdr:spPr bwMode="auto">
          <a:xfrm>
            <a:off x="6810375" y="3859213"/>
            <a:ext cx="95250" cy="85725"/>
          </a:xfrm>
          <a:custGeom>
            <a:avLst/>
            <a:gdLst/>
            <a:ahLst/>
            <a:cxnLst>
              <a:cxn ang="0">
                <a:pos x="12" y="0"/>
              </a:cxn>
              <a:cxn ang="0">
                <a:pos x="6" y="18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0" y="48"/>
              </a:cxn>
              <a:cxn ang="0">
                <a:pos x="6" y="54"/>
              </a:cxn>
              <a:cxn ang="0">
                <a:pos x="6" y="48"/>
              </a:cxn>
              <a:cxn ang="0">
                <a:pos x="12" y="42"/>
              </a:cxn>
              <a:cxn ang="0">
                <a:pos x="24" y="36"/>
              </a:cxn>
              <a:cxn ang="0">
                <a:pos x="30" y="36"/>
              </a:cxn>
              <a:cxn ang="0">
                <a:pos x="36" y="42"/>
              </a:cxn>
              <a:cxn ang="0">
                <a:pos x="42" y="48"/>
              </a:cxn>
              <a:cxn ang="0">
                <a:pos x="54" y="48"/>
              </a:cxn>
              <a:cxn ang="0">
                <a:pos x="60" y="42"/>
              </a:cxn>
              <a:cxn ang="0">
                <a:pos x="60" y="36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6" y="30"/>
              </a:cxn>
              <a:cxn ang="0">
                <a:pos x="30" y="24"/>
              </a:cxn>
              <a:cxn ang="0">
                <a:pos x="24" y="18"/>
              </a:cxn>
              <a:cxn ang="0">
                <a:pos x="18" y="18"/>
              </a:cxn>
              <a:cxn ang="0">
                <a:pos x="18" y="6"/>
              </a:cxn>
              <a:cxn ang="0">
                <a:pos x="12" y="6"/>
              </a:cxn>
              <a:cxn ang="0">
                <a:pos x="12" y="0"/>
              </a:cxn>
            </a:cxnLst>
            <a:rect l="0" t="0" r="r" b="b"/>
            <a:pathLst>
              <a:path w="60" h="54">
                <a:moveTo>
                  <a:pt x="12" y="0"/>
                </a:moveTo>
                <a:lnTo>
                  <a:pt x="6" y="18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0" y="48"/>
                </a:lnTo>
                <a:lnTo>
                  <a:pt x="6" y="54"/>
                </a:lnTo>
                <a:lnTo>
                  <a:pt x="6" y="48"/>
                </a:lnTo>
                <a:lnTo>
                  <a:pt x="12" y="42"/>
                </a:lnTo>
                <a:lnTo>
                  <a:pt x="24" y="36"/>
                </a:lnTo>
                <a:lnTo>
                  <a:pt x="30" y="36"/>
                </a:lnTo>
                <a:lnTo>
                  <a:pt x="36" y="42"/>
                </a:lnTo>
                <a:lnTo>
                  <a:pt x="42" y="48"/>
                </a:lnTo>
                <a:lnTo>
                  <a:pt x="54" y="48"/>
                </a:lnTo>
                <a:lnTo>
                  <a:pt x="60" y="42"/>
                </a:lnTo>
                <a:lnTo>
                  <a:pt x="60" y="36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6" y="30"/>
                </a:lnTo>
                <a:lnTo>
                  <a:pt x="30" y="24"/>
                </a:lnTo>
                <a:lnTo>
                  <a:pt x="24" y="18"/>
                </a:lnTo>
                <a:lnTo>
                  <a:pt x="18" y="18"/>
                </a:lnTo>
                <a:lnTo>
                  <a:pt x="18" y="6"/>
                </a:lnTo>
                <a:lnTo>
                  <a:pt x="12" y="6"/>
                </a:lnTo>
                <a:lnTo>
                  <a:pt x="12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5" name="Freeform 20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>
            <a:spLocks/>
          </xdr:cNvSpPr>
        </xdr:nvSpPr>
        <xdr:spPr bwMode="auto">
          <a:xfrm>
            <a:off x="7905750" y="2963863"/>
            <a:ext cx="257175" cy="171450"/>
          </a:xfrm>
          <a:custGeom>
            <a:avLst/>
            <a:gdLst/>
            <a:ahLst/>
            <a:cxnLst>
              <a:cxn ang="0">
                <a:pos x="60" y="12"/>
              </a:cxn>
              <a:cxn ang="0">
                <a:pos x="48" y="18"/>
              </a:cxn>
              <a:cxn ang="0">
                <a:pos x="24" y="18"/>
              </a:cxn>
              <a:cxn ang="0">
                <a:pos x="6" y="24"/>
              </a:cxn>
              <a:cxn ang="0">
                <a:pos x="0" y="30"/>
              </a:cxn>
              <a:cxn ang="0">
                <a:pos x="0" y="36"/>
              </a:cxn>
              <a:cxn ang="0">
                <a:pos x="0" y="42"/>
              </a:cxn>
              <a:cxn ang="0">
                <a:pos x="6" y="42"/>
              </a:cxn>
              <a:cxn ang="0">
                <a:pos x="12" y="48"/>
              </a:cxn>
              <a:cxn ang="0">
                <a:pos x="6" y="60"/>
              </a:cxn>
              <a:cxn ang="0">
                <a:pos x="6" y="66"/>
              </a:cxn>
              <a:cxn ang="0">
                <a:pos x="6" y="72"/>
              </a:cxn>
              <a:cxn ang="0">
                <a:pos x="18" y="72"/>
              </a:cxn>
              <a:cxn ang="0">
                <a:pos x="24" y="72"/>
              </a:cxn>
              <a:cxn ang="0">
                <a:pos x="36" y="66"/>
              </a:cxn>
              <a:cxn ang="0">
                <a:pos x="48" y="66"/>
              </a:cxn>
              <a:cxn ang="0">
                <a:pos x="72" y="72"/>
              </a:cxn>
              <a:cxn ang="0">
                <a:pos x="90" y="84"/>
              </a:cxn>
              <a:cxn ang="0">
                <a:pos x="96" y="84"/>
              </a:cxn>
              <a:cxn ang="0">
                <a:pos x="108" y="90"/>
              </a:cxn>
              <a:cxn ang="0">
                <a:pos x="126" y="102"/>
              </a:cxn>
              <a:cxn ang="0">
                <a:pos x="132" y="102"/>
              </a:cxn>
              <a:cxn ang="0">
                <a:pos x="144" y="108"/>
              </a:cxn>
              <a:cxn ang="0">
                <a:pos x="156" y="102"/>
              </a:cxn>
              <a:cxn ang="0">
                <a:pos x="156" y="96"/>
              </a:cxn>
              <a:cxn ang="0">
                <a:pos x="156" y="90"/>
              </a:cxn>
              <a:cxn ang="0">
                <a:pos x="156" y="84"/>
              </a:cxn>
              <a:cxn ang="0">
                <a:pos x="162" y="78"/>
              </a:cxn>
              <a:cxn ang="0">
                <a:pos x="156" y="72"/>
              </a:cxn>
              <a:cxn ang="0">
                <a:pos x="150" y="66"/>
              </a:cxn>
              <a:cxn ang="0">
                <a:pos x="144" y="54"/>
              </a:cxn>
              <a:cxn ang="0">
                <a:pos x="138" y="54"/>
              </a:cxn>
              <a:cxn ang="0">
                <a:pos x="132" y="54"/>
              </a:cxn>
              <a:cxn ang="0">
                <a:pos x="138" y="48"/>
              </a:cxn>
              <a:cxn ang="0">
                <a:pos x="138" y="36"/>
              </a:cxn>
              <a:cxn ang="0">
                <a:pos x="138" y="30"/>
              </a:cxn>
              <a:cxn ang="0">
                <a:pos x="132" y="30"/>
              </a:cxn>
              <a:cxn ang="0">
                <a:pos x="126" y="36"/>
              </a:cxn>
              <a:cxn ang="0">
                <a:pos x="120" y="30"/>
              </a:cxn>
              <a:cxn ang="0">
                <a:pos x="120" y="24"/>
              </a:cxn>
              <a:cxn ang="0">
                <a:pos x="114" y="18"/>
              </a:cxn>
              <a:cxn ang="0">
                <a:pos x="108" y="24"/>
              </a:cxn>
              <a:cxn ang="0">
                <a:pos x="108" y="12"/>
              </a:cxn>
              <a:cxn ang="0">
                <a:pos x="108" y="6"/>
              </a:cxn>
              <a:cxn ang="0">
                <a:pos x="102" y="6"/>
              </a:cxn>
              <a:cxn ang="0">
                <a:pos x="102" y="12"/>
              </a:cxn>
              <a:cxn ang="0">
                <a:pos x="102" y="24"/>
              </a:cxn>
              <a:cxn ang="0">
                <a:pos x="96" y="24"/>
              </a:cxn>
              <a:cxn ang="0">
                <a:pos x="96" y="12"/>
              </a:cxn>
              <a:cxn ang="0">
                <a:pos x="90" y="18"/>
              </a:cxn>
              <a:cxn ang="0">
                <a:pos x="84" y="0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0" y="12"/>
              </a:cxn>
            </a:cxnLst>
            <a:rect l="0" t="0" r="r" b="b"/>
            <a:pathLst>
              <a:path w="162" h="108">
                <a:moveTo>
                  <a:pt x="60" y="12"/>
                </a:moveTo>
                <a:lnTo>
                  <a:pt x="48" y="18"/>
                </a:lnTo>
                <a:lnTo>
                  <a:pt x="24" y="18"/>
                </a:lnTo>
                <a:lnTo>
                  <a:pt x="6" y="24"/>
                </a:lnTo>
                <a:lnTo>
                  <a:pt x="0" y="30"/>
                </a:lnTo>
                <a:lnTo>
                  <a:pt x="0" y="36"/>
                </a:lnTo>
                <a:lnTo>
                  <a:pt x="0" y="42"/>
                </a:lnTo>
                <a:lnTo>
                  <a:pt x="6" y="42"/>
                </a:lnTo>
                <a:lnTo>
                  <a:pt x="12" y="48"/>
                </a:lnTo>
                <a:lnTo>
                  <a:pt x="6" y="60"/>
                </a:lnTo>
                <a:lnTo>
                  <a:pt x="6" y="66"/>
                </a:lnTo>
                <a:lnTo>
                  <a:pt x="6" y="72"/>
                </a:lnTo>
                <a:lnTo>
                  <a:pt x="18" y="72"/>
                </a:lnTo>
                <a:lnTo>
                  <a:pt x="24" y="72"/>
                </a:lnTo>
                <a:lnTo>
                  <a:pt x="36" y="66"/>
                </a:lnTo>
                <a:lnTo>
                  <a:pt x="48" y="66"/>
                </a:lnTo>
                <a:lnTo>
                  <a:pt x="72" y="72"/>
                </a:lnTo>
                <a:lnTo>
                  <a:pt x="90" y="84"/>
                </a:lnTo>
                <a:lnTo>
                  <a:pt x="96" y="84"/>
                </a:lnTo>
                <a:lnTo>
                  <a:pt x="108" y="90"/>
                </a:lnTo>
                <a:lnTo>
                  <a:pt x="126" y="102"/>
                </a:lnTo>
                <a:lnTo>
                  <a:pt x="132" y="102"/>
                </a:lnTo>
                <a:lnTo>
                  <a:pt x="144" y="108"/>
                </a:lnTo>
                <a:lnTo>
                  <a:pt x="156" y="102"/>
                </a:lnTo>
                <a:lnTo>
                  <a:pt x="156" y="96"/>
                </a:lnTo>
                <a:lnTo>
                  <a:pt x="156" y="90"/>
                </a:lnTo>
                <a:lnTo>
                  <a:pt x="156" y="84"/>
                </a:lnTo>
                <a:lnTo>
                  <a:pt x="162" y="78"/>
                </a:lnTo>
                <a:lnTo>
                  <a:pt x="156" y="72"/>
                </a:lnTo>
                <a:lnTo>
                  <a:pt x="150" y="66"/>
                </a:lnTo>
                <a:lnTo>
                  <a:pt x="144" y="54"/>
                </a:lnTo>
                <a:lnTo>
                  <a:pt x="138" y="54"/>
                </a:lnTo>
                <a:lnTo>
                  <a:pt x="132" y="54"/>
                </a:lnTo>
                <a:lnTo>
                  <a:pt x="138" y="48"/>
                </a:lnTo>
                <a:lnTo>
                  <a:pt x="138" y="36"/>
                </a:lnTo>
                <a:lnTo>
                  <a:pt x="138" y="30"/>
                </a:lnTo>
                <a:lnTo>
                  <a:pt x="132" y="30"/>
                </a:lnTo>
                <a:lnTo>
                  <a:pt x="126" y="36"/>
                </a:lnTo>
                <a:lnTo>
                  <a:pt x="120" y="30"/>
                </a:lnTo>
                <a:lnTo>
                  <a:pt x="120" y="24"/>
                </a:lnTo>
                <a:lnTo>
                  <a:pt x="114" y="18"/>
                </a:lnTo>
                <a:lnTo>
                  <a:pt x="108" y="24"/>
                </a:lnTo>
                <a:lnTo>
                  <a:pt x="108" y="12"/>
                </a:lnTo>
                <a:lnTo>
                  <a:pt x="108" y="6"/>
                </a:lnTo>
                <a:lnTo>
                  <a:pt x="102" y="6"/>
                </a:lnTo>
                <a:lnTo>
                  <a:pt x="102" y="12"/>
                </a:lnTo>
                <a:lnTo>
                  <a:pt x="102" y="24"/>
                </a:lnTo>
                <a:lnTo>
                  <a:pt x="96" y="24"/>
                </a:lnTo>
                <a:lnTo>
                  <a:pt x="96" y="12"/>
                </a:lnTo>
                <a:lnTo>
                  <a:pt x="90" y="18"/>
                </a:lnTo>
                <a:lnTo>
                  <a:pt x="84" y="0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0" y="12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6" name="Freeform 21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>
            <a:spLocks/>
          </xdr:cNvSpPr>
        </xdr:nvSpPr>
        <xdr:spPr bwMode="auto">
          <a:xfrm>
            <a:off x="7239000" y="3078163"/>
            <a:ext cx="523875" cy="428625"/>
          </a:xfrm>
          <a:custGeom>
            <a:avLst/>
            <a:gdLst/>
            <a:ahLst/>
            <a:cxnLst>
              <a:cxn ang="0">
                <a:pos x="246" y="0"/>
              </a:cxn>
              <a:cxn ang="0">
                <a:pos x="228" y="0"/>
              </a:cxn>
              <a:cxn ang="0">
                <a:pos x="210" y="12"/>
              </a:cxn>
              <a:cxn ang="0">
                <a:pos x="186" y="18"/>
              </a:cxn>
              <a:cxn ang="0">
                <a:pos x="162" y="18"/>
              </a:cxn>
              <a:cxn ang="0">
                <a:pos x="144" y="42"/>
              </a:cxn>
              <a:cxn ang="0">
                <a:pos x="108" y="54"/>
              </a:cxn>
              <a:cxn ang="0">
                <a:pos x="96" y="72"/>
              </a:cxn>
              <a:cxn ang="0">
                <a:pos x="84" y="84"/>
              </a:cxn>
              <a:cxn ang="0">
                <a:pos x="66" y="102"/>
              </a:cxn>
              <a:cxn ang="0">
                <a:pos x="18" y="138"/>
              </a:cxn>
              <a:cxn ang="0">
                <a:pos x="0" y="144"/>
              </a:cxn>
              <a:cxn ang="0">
                <a:pos x="6" y="174"/>
              </a:cxn>
              <a:cxn ang="0">
                <a:pos x="24" y="180"/>
              </a:cxn>
              <a:cxn ang="0">
                <a:pos x="36" y="186"/>
              </a:cxn>
              <a:cxn ang="0">
                <a:pos x="54" y="204"/>
              </a:cxn>
              <a:cxn ang="0">
                <a:pos x="54" y="180"/>
              </a:cxn>
              <a:cxn ang="0">
                <a:pos x="72" y="168"/>
              </a:cxn>
              <a:cxn ang="0">
                <a:pos x="84" y="156"/>
              </a:cxn>
              <a:cxn ang="0">
                <a:pos x="108" y="168"/>
              </a:cxn>
              <a:cxn ang="0">
                <a:pos x="114" y="186"/>
              </a:cxn>
              <a:cxn ang="0">
                <a:pos x="120" y="198"/>
              </a:cxn>
              <a:cxn ang="0">
                <a:pos x="132" y="228"/>
              </a:cxn>
              <a:cxn ang="0">
                <a:pos x="150" y="234"/>
              </a:cxn>
              <a:cxn ang="0">
                <a:pos x="180" y="234"/>
              </a:cxn>
              <a:cxn ang="0">
                <a:pos x="198" y="240"/>
              </a:cxn>
              <a:cxn ang="0">
                <a:pos x="204" y="246"/>
              </a:cxn>
              <a:cxn ang="0">
                <a:pos x="210" y="264"/>
              </a:cxn>
              <a:cxn ang="0">
                <a:pos x="228" y="258"/>
              </a:cxn>
              <a:cxn ang="0">
                <a:pos x="252" y="240"/>
              </a:cxn>
              <a:cxn ang="0">
                <a:pos x="264" y="228"/>
              </a:cxn>
              <a:cxn ang="0">
                <a:pos x="276" y="204"/>
              </a:cxn>
              <a:cxn ang="0">
                <a:pos x="294" y="162"/>
              </a:cxn>
              <a:cxn ang="0">
                <a:pos x="306" y="150"/>
              </a:cxn>
              <a:cxn ang="0">
                <a:pos x="312" y="126"/>
              </a:cxn>
              <a:cxn ang="0">
                <a:pos x="324" y="108"/>
              </a:cxn>
              <a:cxn ang="0">
                <a:pos x="330" y="84"/>
              </a:cxn>
              <a:cxn ang="0">
                <a:pos x="318" y="72"/>
              </a:cxn>
              <a:cxn ang="0">
                <a:pos x="288" y="66"/>
              </a:cxn>
              <a:cxn ang="0">
                <a:pos x="264" y="84"/>
              </a:cxn>
              <a:cxn ang="0">
                <a:pos x="234" y="72"/>
              </a:cxn>
              <a:cxn ang="0">
                <a:pos x="222" y="48"/>
              </a:cxn>
              <a:cxn ang="0">
                <a:pos x="240" y="42"/>
              </a:cxn>
              <a:cxn ang="0">
                <a:pos x="240" y="24"/>
              </a:cxn>
              <a:cxn ang="0">
                <a:pos x="216" y="36"/>
              </a:cxn>
              <a:cxn ang="0">
                <a:pos x="210" y="24"/>
              </a:cxn>
              <a:cxn ang="0">
                <a:pos x="222" y="12"/>
              </a:cxn>
            </a:cxnLst>
            <a:rect l="0" t="0" r="r" b="b"/>
            <a:pathLst>
              <a:path w="330" h="270">
                <a:moveTo>
                  <a:pt x="234" y="6"/>
                </a:moveTo>
                <a:lnTo>
                  <a:pt x="240" y="6"/>
                </a:lnTo>
                <a:lnTo>
                  <a:pt x="246" y="0"/>
                </a:lnTo>
                <a:lnTo>
                  <a:pt x="240" y="0"/>
                </a:lnTo>
                <a:lnTo>
                  <a:pt x="234" y="0"/>
                </a:lnTo>
                <a:lnTo>
                  <a:pt x="228" y="0"/>
                </a:lnTo>
                <a:lnTo>
                  <a:pt x="222" y="6"/>
                </a:lnTo>
                <a:lnTo>
                  <a:pt x="216" y="6"/>
                </a:lnTo>
                <a:lnTo>
                  <a:pt x="210" y="12"/>
                </a:lnTo>
                <a:lnTo>
                  <a:pt x="204" y="12"/>
                </a:lnTo>
                <a:lnTo>
                  <a:pt x="198" y="12"/>
                </a:lnTo>
                <a:lnTo>
                  <a:pt x="186" y="18"/>
                </a:lnTo>
                <a:lnTo>
                  <a:pt x="180" y="18"/>
                </a:lnTo>
                <a:lnTo>
                  <a:pt x="174" y="18"/>
                </a:lnTo>
                <a:lnTo>
                  <a:pt x="162" y="18"/>
                </a:lnTo>
                <a:lnTo>
                  <a:pt x="156" y="24"/>
                </a:lnTo>
                <a:lnTo>
                  <a:pt x="144" y="36"/>
                </a:lnTo>
                <a:lnTo>
                  <a:pt x="144" y="42"/>
                </a:lnTo>
                <a:lnTo>
                  <a:pt x="132" y="42"/>
                </a:lnTo>
                <a:lnTo>
                  <a:pt x="120" y="48"/>
                </a:lnTo>
                <a:lnTo>
                  <a:pt x="108" y="54"/>
                </a:lnTo>
                <a:lnTo>
                  <a:pt x="102" y="60"/>
                </a:lnTo>
                <a:lnTo>
                  <a:pt x="96" y="66"/>
                </a:lnTo>
                <a:lnTo>
                  <a:pt x="96" y="72"/>
                </a:lnTo>
                <a:lnTo>
                  <a:pt x="90" y="72"/>
                </a:lnTo>
                <a:lnTo>
                  <a:pt x="84" y="78"/>
                </a:lnTo>
                <a:lnTo>
                  <a:pt x="84" y="84"/>
                </a:lnTo>
                <a:lnTo>
                  <a:pt x="78" y="84"/>
                </a:lnTo>
                <a:lnTo>
                  <a:pt x="72" y="96"/>
                </a:lnTo>
                <a:lnTo>
                  <a:pt x="66" y="102"/>
                </a:lnTo>
                <a:lnTo>
                  <a:pt x="54" y="108"/>
                </a:lnTo>
                <a:lnTo>
                  <a:pt x="42" y="120"/>
                </a:lnTo>
                <a:lnTo>
                  <a:pt x="18" y="138"/>
                </a:lnTo>
                <a:lnTo>
                  <a:pt x="12" y="138"/>
                </a:lnTo>
                <a:lnTo>
                  <a:pt x="6" y="144"/>
                </a:lnTo>
                <a:lnTo>
                  <a:pt x="0" y="144"/>
                </a:lnTo>
                <a:lnTo>
                  <a:pt x="0" y="150"/>
                </a:lnTo>
                <a:lnTo>
                  <a:pt x="0" y="168"/>
                </a:lnTo>
                <a:lnTo>
                  <a:pt x="6" y="174"/>
                </a:lnTo>
                <a:lnTo>
                  <a:pt x="12" y="174"/>
                </a:lnTo>
                <a:lnTo>
                  <a:pt x="18" y="174"/>
                </a:lnTo>
                <a:lnTo>
                  <a:pt x="24" y="180"/>
                </a:lnTo>
                <a:lnTo>
                  <a:pt x="30" y="174"/>
                </a:lnTo>
                <a:lnTo>
                  <a:pt x="36" y="180"/>
                </a:lnTo>
                <a:lnTo>
                  <a:pt x="36" y="186"/>
                </a:lnTo>
                <a:lnTo>
                  <a:pt x="42" y="198"/>
                </a:lnTo>
                <a:lnTo>
                  <a:pt x="48" y="204"/>
                </a:lnTo>
                <a:lnTo>
                  <a:pt x="54" y="204"/>
                </a:lnTo>
                <a:lnTo>
                  <a:pt x="54" y="198"/>
                </a:lnTo>
                <a:lnTo>
                  <a:pt x="54" y="186"/>
                </a:lnTo>
                <a:lnTo>
                  <a:pt x="54" y="180"/>
                </a:lnTo>
                <a:lnTo>
                  <a:pt x="60" y="174"/>
                </a:lnTo>
                <a:lnTo>
                  <a:pt x="72" y="174"/>
                </a:lnTo>
                <a:lnTo>
                  <a:pt x="72" y="168"/>
                </a:lnTo>
                <a:lnTo>
                  <a:pt x="78" y="168"/>
                </a:lnTo>
                <a:lnTo>
                  <a:pt x="78" y="162"/>
                </a:lnTo>
                <a:lnTo>
                  <a:pt x="84" y="156"/>
                </a:lnTo>
                <a:lnTo>
                  <a:pt x="90" y="162"/>
                </a:lnTo>
                <a:lnTo>
                  <a:pt x="90" y="156"/>
                </a:lnTo>
                <a:lnTo>
                  <a:pt x="108" y="168"/>
                </a:lnTo>
                <a:lnTo>
                  <a:pt x="114" y="174"/>
                </a:lnTo>
                <a:lnTo>
                  <a:pt x="120" y="180"/>
                </a:lnTo>
                <a:lnTo>
                  <a:pt x="114" y="186"/>
                </a:lnTo>
                <a:lnTo>
                  <a:pt x="114" y="192"/>
                </a:lnTo>
                <a:lnTo>
                  <a:pt x="114" y="198"/>
                </a:lnTo>
                <a:lnTo>
                  <a:pt x="120" y="198"/>
                </a:lnTo>
                <a:lnTo>
                  <a:pt x="120" y="216"/>
                </a:lnTo>
                <a:lnTo>
                  <a:pt x="126" y="222"/>
                </a:lnTo>
                <a:lnTo>
                  <a:pt x="132" y="228"/>
                </a:lnTo>
                <a:lnTo>
                  <a:pt x="138" y="234"/>
                </a:lnTo>
                <a:lnTo>
                  <a:pt x="144" y="234"/>
                </a:lnTo>
                <a:lnTo>
                  <a:pt x="150" y="234"/>
                </a:lnTo>
                <a:lnTo>
                  <a:pt x="162" y="234"/>
                </a:lnTo>
                <a:lnTo>
                  <a:pt x="168" y="234"/>
                </a:lnTo>
                <a:lnTo>
                  <a:pt x="180" y="234"/>
                </a:lnTo>
                <a:lnTo>
                  <a:pt x="192" y="234"/>
                </a:lnTo>
                <a:lnTo>
                  <a:pt x="192" y="240"/>
                </a:lnTo>
                <a:lnTo>
                  <a:pt x="198" y="240"/>
                </a:lnTo>
                <a:lnTo>
                  <a:pt x="192" y="246"/>
                </a:lnTo>
                <a:lnTo>
                  <a:pt x="198" y="246"/>
                </a:lnTo>
                <a:lnTo>
                  <a:pt x="204" y="246"/>
                </a:lnTo>
                <a:lnTo>
                  <a:pt x="204" y="252"/>
                </a:lnTo>
                <a:lnTo>
                  <a:pt x="210" y="258"/>
                </a:lnTo>
                <a:lnTo>
                  <a:pt x="210" y="264"/>
                </a:lnTo>
                <a:lnTo>
                  <a:pt x="222" y="270"/>
                </a:lnTo>
                <a:lnTo>
                  <a:pt x="222" y="264"/>
                </a:lnTo>
                <a:lnTo>
                  <a:pt x="228" y="258"/>
                </a:lnTo>
                <a:lnTo>
                  <a:pt x="240" y="246"/>
                </a:lnTo>
                <a:lnTo>
                  <a:pt x="246" y="246"/>
                </a:lnTo>
                <a:lnTo>
                  <a:pt x="252" y="240"/>
                </a:lnTo>
                <a:lnTo>
                  <a:pt x="258" y="234"/>
                </a:lnTo>
                <a:lnTo>
                  <a:pt x="258" y="228"/>
                </a:lnTo>
                <a:lnTo>
                  <a:pt x="264" y="228"/>
                </a:lnTo>
                <a:lnTo>
                  <a:pt x="270" y="222"/>
                </a:lnTo>
                <a:lnTo>
                  <a:pt x="270" y="216"/>
                </a:lnTo>
                <a:lnTo>
                  <a:pt x="276" y="204"/>
                </a:lnTo>
                <a:lnTo>
                  <a:pt x="282" y="198"/>
                </a:lnTo>
                <a:lnTo>
                  <a:pt x="282" y="174"/>
                </a:lnTo>
                <a:lnTo>
                  <a:pt x="294" y="162"/>
                </a:lnTo>
                <a:lnTo>
                  <a:pt x="300" y="156"/>
                </a:lnTo>
                <a:lnTo>
                  <a:pt x="300" y="150"/>
                </a:lnTo>
                <a:lnTo>
                  <a:pt x="306" y="150"/>
                </a:lnTo>
                <a:lnTo>
                  <a:pt x="312" y="138"/>
                </a:lnTo>
                <a:lnTo>
                  <a:pt x="312" y="132"/>
                </a:lnTo>
                <a:lnTo>
                  <a:pt x="312" y="126"/>
                </a:lnTo>
                <a:lnTo>
                  <a:pt x="318" y="126"/>
                </a:lnTo>
                <a:lnTo>
                  <a:pt x="318" y="114"/>
                </a:lnTo>
                <a:lnTo>
                  <a:pt x="324" y="108"/>
                </a:lnTo>
                <a:lnTo>
                  <a:pt x="330" y="102"/>
                </a:lnTo>
                <a:lnTo>
                  <a:pt x="330" y="90"/>
                </a:lnTo>
                <a:lnTo>
                  <a:pt x="330" y="84"/>
                </a:lnTo>
                <a:lnTo>
                  <a:pt x="324" y="84"/>
                </a:lnTo>
                <a:lnTo>
                  <a:pt x="324" y="78"/>
                </a:lnTo>
                <a:lnTo>
                  <a:pt x="318" y="72"/>
                </a:lnTo>
                <a:lnTo>
                  <a:pt x="306" y="72"/>
                </a:lnTo>
                <a:lnTo>
                  <a:pt x="300" y="66"/>
                </a:lnTo>
                <a:lnTo>
                  <a:pt x="288" y="66"/>
                </a:lnTo>
                <a:lnTo>
                  <a:pt x="282" y="72"/>
                </a:lnTo>
                <a:lnTo>
                  <a:pt x="270" y="78"/>
                </a:lnTo>
                <a:lnTo>
                  <a:pt x="264" y="84"/>
                </a:lnTo>
                <a:lnTo>
                  <a:pt x="252" y="78"/>
                </a:lnTo>
                <a:lnTo>
                  <a:pt x="246" y="78"/>
                </a:lnTo>
                <a:lnTo>
                  <a:pt x="234" y="72"/>
                </a:lnTo>
                <a:lnTo>
                  <a:pt x="228" y="66"/>
                </a:lnTo>
                <a:lnTo>
                  <a:pt x="222" y="54"/>
                </a:lnTo>
                <a:lnTo>
                  <a:pt x="222" y="48"/>
                </a:lnTo>
                <a:lnTo>
                  <a:pt x="228" y="42"/>
                </a:lnTo>
                <a:lnTo>
                  <a:pt x="234" y="48"/>
                </a:lnTo>
                <a:lnTo>
                  <a:pt x="240" y="42"/>
                </a:lnTo>
                <a:lnTo>
                  <a:pt x="246" y="36"/>
                </a:lnTo>
                <a:lnTo>
                  <a:pt x="240" y="30"/>
                </a:lnTo>
                <a:lnTo>
                  <a:pt x="240" y="24"/>
                </a:lnTo>
                <a:lnTo>
                  <a:pt x="234" y="30"/>
                </a:lnTo>
                <a:lnTo>
                  <a:pt x="228" y="30"/>
                </a:lnTo>
                <a:lnTo>
                  <a:pt x="216" y="36"/>
                </a:lnTo>
                <a:lnTo>
                  <a:pt x="210" y="36"/>
                </a:lnTo>
                <a:lnTo>
                  <a:pt x="210" y="30"/>
                </a:lnTo>
                <a:lnTo>
                  <a:pt x="210" y="24"/>
                </a:lnTo>
                <a:lnTo>
                  <a:pt x="216" y="24"/>
                </a:lnTo>
                <a:lnTo>
                  <a:pt x="222" y="18"/>
                </a:lnTo>
                <a:lnTo>
                  <a:pt x="222" y="12"/>
                </a:lnTo>
                <a:lnTo>
                  <a:pt x="234" y="12"/>
                </a:lnTo>
                <a:lnTo>
                  <a:pt x="234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7" name="Freeform 22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>
            <a:spLocks/>
          </xdr:cNvSpPr>
        </xdr:nvSpPr>
        <xdr:spPr bwMode="auto">
          <a:xfrm>
            <a:off x="7543800" y="3554413"/>
            <a:ext cx="9525" cy="9525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6"/>
              </a:cxn>
              <a:cxn ang="0">
                <a:pos x="6" y="0"/>
              </a:cxn>
              <a:cxn ang="0">
                <a:pos x="0" y="0"/>
              </a:cxn>
            </a:cxnLst>
            <a:rect l="0" t="0" r="r" b="b"/>
            <a:pathLst>
              <a:path w="6" h="6">
                <a:moveTo>
                  <a:pt x="0" y="0"/>
                </a:moveTo>
                <a:lnTo>
                  <a:pt x="0" y="6"/>
                </a:lnTo>
                <a:lnTo>
                  <a:pt x="6" y="0"/>
                </a:lnTo>
                <a:lnTo>
                  <a:pt x="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8" name="Freeform 23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>
            <a:spLocks/>
          </xdr:cNvSpPr>
        </xdr:nvSpPr>
        <xdr:spPr bwMode="auto">
          <a:xfrm>
            <a:off x="7524750" y="3563938"/>
            <a:ext cx="28575" cy="28575"/>
          </a:xfrm>
          <a:custGeom>
            <a:avLst/>
            <a:gdLst/>
            <a:ahLst/>
            <a:cxnLst>
              <a:cxn ang="0">
                <a:pos x="18" y="0"/>
              </a:cxn>
              <a:cxn ang="0">
                <a:pos x="12" y="0"/>
              </a:cxn>
              <a:cxn ang="0">
                <a:pos x="12" y="6"/>
              </a:cxn>
              <a:cxn ang="0">
                <a:pos x="12" y="12"/>
              </a:cxn>
              <a:cxn ang="0">
                <a:pos x="6" y="6"/>
              </a:cxn>
              <a:cxn ang="0">
                <a:pos x="6" y="12"/>
              </a:cxn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2"/>
              </a:cxn>
              <a:cxn ang="0">
                <a:pos x="6" y="18"/>
              </a:cxn>
              <a:cxn ang="0">
                <a:pos x="12" y="18"/>
              </a:cxn>
              <a:cxn ang="0">
                <a:pos x="18" y="12"/>
              </a:cxn>
              <a:cxn ang="0">
                <a:pos x="12" y="12"/>
              </a:cxn>
              <a:cxn ang="0">
                <a:pos x="18" y="6"/>
              </a:cxn>
              <a:cxn ang="0">
                <a:pos x="18" y="0"/>
              </a:cxn>
            </a:cxnLst>
            <a:rect l="0" t="0" r="r" b="b"/>
            <a:pathLst>
              <a:path w="18" h="18">
                <a:moveTo>
                  <a:pt x="18" y="0"/>
                </a:moveTo>
                <a:lnTo>
                  <a:pt x="12" y="0"/>
                </a:lnTo>
                <a:lnTo>
                  <a:pt x="12" y="6"/>
                </a:lnTo>
                <a:lnTo>
                  <a:pt x="12" y="12"/>
                </a:lnTo>
                <a:lnTo>
                  <a:pt x="6" y="6"/>
                </a:lnTo>
                <a:lnTo>
                  <a:pt x="6" y="12"/>
                </a:lnTo>
                <a:lnTo>
                  <a:pt x="6" y="6"/>
                </a:lnTo>
                <a:lnTo>
                  <a:pt x="0" y="12"/>
                </a:lnTo>
                <a:lnTo>
                  <a:pt x="0" y="18"/>
                </a:lnTo>
                <a:lnTo>
                  <a:pt x="6" y="12"/>
                </a:lnTo>
                <a:lnTo>
                  <a:pt x="6" y="18"/>
                </a:lnTo>
                <a:lnTo>
                  <a:pt x="12" y="18"/>
                </a:lnTo>
                <a:lnTo>
                  <a:pt x="18" y="12"/>
                </a:lnTo>
                <a:lnTo>
                  <a:pt x="12" y="12"/>
                </a:lnTo>
                <a:lnTo>
                  <a:pt x="18" y="6"/>
                </a:lnTo>
                <a:lnTo>
                  <a:pt x="18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7</xdr:col>
      <xdr:colOff>217734</xdr:colOff>
      <xdr:row>5</xdr:row>
      <xdr:rowOff>173904</xdr:rowOff>
    </xdr:from>
    <xdr:to>
      <xdr:col>9</xdr:col>
      <xdr:colOff>258346</xdr:colOff>
      <xdr:row>14</xdr:row>
      <xdr:rowOff>124320</xdr:rowOff>
    </xdr:to>
    <xdr:grpSp>
      <xdr:nvGrpSpPr>
        <xdr:cNvPr id="39" name="Aragón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pSpPr/>
      </xdr:nvGrpSpPr>
      <xdr:grpSpPr>
        <a:xfrm>
          <a:off x="4875459" y="1774104"/>
          <a:ext cx="1221712" cy="1664916"/>
          <a:chOff x="5591175" y="952500"/>
          <a:chExt cx="1314450" cy="1838325"/>
        </a:xfrm>
        <a:solidFill>
          <a:schemeClr val="accent5">
            <a:lumMod val="50000"/>
          </a:schemeClr>
        </a:solidFill>
      </xdr:grpSpPr>
      <xdr:sp macro="" textlink="">
        <xdr:nvSpPr>
          <xdr:cNvPr id="40" name="Aragón2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>
            <a:spLocks/>
          </xdr:cNvSpPr>
        </xdr:nvSpPr>
        <xdr:spPr bwMode="auto">
          <a:xfrm>
            <a:off x="5591175" y="952500"/>
            <a:ext cx="1314450" cy="1838325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41" name="Freeform 75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>
            <a:spLocks/>
          </xdr:cNvSpPr>
        </xdr:nvSpPr>
        <xdr:spPr bwMode="auto">
          <a:xfrm>
            <a:off x="5934075" y="2571750"/>
            <a:ext cx="180975" cy="142875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2</xdr:col>
      <xdr:colOff>267062</xdr:colOff>
      <xdr:row>4</xdr:row>
      <xdr:rowOff>581105</xdr:rowOff>
    </xdr:from>
    <xdr:to>
      <xdr:col>3</xdr:col>
      <xdr:colOff>446659</xdr:colOff>
      <xdr:row>7</xdr:row>
      <xdr:rowOff>179903</xdr:rowOff>
    </xdr:to>
    <xdr:sp macro="" textlink="'Data 1'!F97">
      <xdr:nvSpPr>
        <xdr:cNvPr id="42" name="CuadroTexto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2029187" y="1581230"/>
          <a:ext cx="760622" cy="579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3EC476B2-7FD9-4D92-922A-9894F9E1483C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Galicia 18.351 GWh -9,4 %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352355</xdr:colOff>
      <xdr:row>4</xdr:row>
      <xdr:rowOff>249556</xdr:rowOff>
    </xdr:from>
    <xdr:to>
      <xdr:col>4</xdr:col>
      <xdr:colOff>542926</xdr:colOff>
      <xdr:row>5</xdr:row>
      <xdr:rowOff>177328</xdr:rowOff>
    </xdr:to>
    <xdr:sp macro="" textlink="'Data 1'!F87">
      <xdr:nvSpPr>
        <xdr:cNvPr id="43" name="CuadroTexto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2695505" y="1249681"/>
          <a:ext cx="733496" cy="5278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391D7810-2A21-453D-9604-5CB462903F08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Asturias 9.404 GWh -11,5 %</a:t>
          </a:fld>
          <a:endParaRPr lang="es-ES" sz="800" b="0" i="0" u="none" strike="noStrike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5</xdr:col>
      <xdr:colOff>262960</xdr:colOff>
      <xdr:row>4</xdr:row>
      <xdr:rowOff>25300</xdr:rowOff>
    </xdr:from>
    <xdr:to>
      <xdr:col>6</xdr:col>
      <xdr:colOff>436466</xdr:colOff>
      <xdr:row>4</xdr:row>
      <xdr:rowOff>548708</xdr:rowOff>
    </xdr:to>
    <xdr:sp macro="" textlink="'Data 1'!F91">
      <xdr:nvSpPr>
        <xdr:cNvPr id="44" name="CuadroTexto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3787210" y="1025425"/>
          <a:ext cx="735481" cy="5234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B184BA2-1FD1-4D4F-83EF-D735CA6A6170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Cantabria 4.186 GWh -2,0 %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367902</xdr:colOff>
      <xdr:row>4</xdr:row>
      <xdr:rowOff>82436</xdr:rowOff>
    </xdr:from>
    <xdr:to>
      <xdr:col>8</xdr:col>
      <xdr:colOff>38100</xdr:colOff>
      <xdr:row>4</xdr:row>
      <xdr:rowOff>596326</xdr:rowOff>
    </xdr:to>
    <xdr:sp macro="" textlink="'Data 1'!F103">
      <xdr:nvSpPr>
        <xdr:cNvPr id="45" name="CuadroTexto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4454127" y="1082561"/>
          <a:ext cx="784623" cy="51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020812F5-78B4-478C-AE1B-4F4723F77675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País Vasco 16.321 GWh -1,9 %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8291</xdr:colOff>
      <xdr:row>4</xdr:row>
      <xdr:rowOff>272323</xdr:rowOff>
    </xdr:from>
    <xdr:to>
      <xdr:col>9</xdr:col>
      <xdr:colOff>142876</xdr:colOff>
      <xdr:row>6</xdr:row>
      <xdr:rowOff>38100</xdr:rowOff>
    </xdr:to>
    <xdr:sp macro="" textlink="'Data 1'!F102">
      <xdr:nvSpPr>
        <xdr:cNvPr id="46" name="CuadroTexto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5208941" y="1272448"/>
          <a:ext cx="772760" cy="5563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5612E9E-96FE-44D7-90E1-2869BD7127AA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Navarra 5.160 GWh 1,2 %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538296</xdr:colOff>
      <xdr:row>6</xdr:row>
      <xdr:rowOff>122898</xdr:rowOff>
    </xdr:from>
    <xdr:to>
      <xdr:col>7</xdr:col>
      <xdr:colOff>160671</xdr:colOff>
      <xdr:row>9</xdr:row>
      <xdr:rowOff>74804</xdr:rowOff>
    </xdr:to>
    <xdr:sp macro="" textlink="'Data 1'!F98">
      <xdr:nvSpPr>
        <xdr:cNvPr id="47" name="CuadroTexto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4062546" y="1913598"/>
          <a:ext cx="755850" cy="523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0EA5942A-D6A0-42B5-A783-3EDC611A7E60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La Rioja 1.708 GWh -0,2 %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472190</xdr:colOff>
      <xdr:row>8</xdr:row>
      <xdr:rowOff>189250</xdr:rowOff>
    </xdr:from>
    <xdr:to>
      <xdr:col>9</xdr:col>
      <xdr:colOff>55533</xdr:colOff>
      <xdr:row>11</xdr:row>
      <xdr:rowOff>169706</xdr:rowOff>
    </xdr:to>
    <xdr:sp macro="" textlink="'Data 1'!F86">
      <xdr:nvSpPr>
        <xdr:cNvPr id="48" name="CuadroTexto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5129915" y="2360950"/>
          <a:ext cx="764443" cy="5519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2EDE26A5-1350-4EF0-B219-DE4C07AAEACE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Aragón 10.753 GWh 0,5 %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244572</xdr:colOff>
      <xdr:row>7</xdr:row>
      <xdr:rowOff>132322</xdr:rowOff>
    </xdr:from>
    <xdr:to>
      <xdr:col>10</xdr:col>
      <xdr:colOff>365748</xdr:colOff>
      <xdr:row>10</xdr:row>
      <xdr:rowOff>23325</xdr:rowOff>
    </xdr:to>
    <xdr:sp macro="" textlink="'Data 1'!F94">
      <xdr:nvSpPr>
        <xdr:cNvPr id="49" name="CuadroTexto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6083397" y="2113522"/>
          <a:ext cx="759351" cy="4625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C907E967-FDEF-4BFB-8936-767FF3E4668D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Cataluña 46.873 GWh -1,1 %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237896</xdr:colOff>
      <xdr:row>9</xdr:row>
      <xdr:rowOff>17784</xdr:rowOff>
    </xdr:from>
    <xdr:to>
      <xdr:col>5</xdr:col>
      <xdr:colOff>404901</xdr:colOff>
      <xdr:row>11</xdr:row>
      <xdr:rowOff>93575</xdr:rowOff>
    </xdr:to>
    <xdr:sp macro="" textlink="'Data 1'!F93">
      <xdr:nvSpPr>
        <xdr:cNvPr id="50" name="CuadroTexto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3123971" y="2379984"/>
          <a:ext cx="805180" cy="456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0DCF86BE-2FEA-4B64-9E84-40E833CA7B29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Castilla León 14.234 GWh -0,4 %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310530</xdr:colOff>
      <xdr:row>11</xdr:row>
      <xdr:rowOff>112677</xdr:rowOff>
    </xdr:from>
    <xdr:to>
      <xdr:col>6</xdr:col>
      <xdr:colOff>552143</xdr:colOff>
      <xdr:row>13</xdr:row>
      <xdr:rowOff>188468</xdr:rowOff>
    </xdr:to>
    <xdr:sp macro="" textlink="'Data 1'!F99">
      <xdr:nvSpPr>
        <xdr:cNvPr id="51" name="CuadroTexto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3834780" y="2855877"/>
          <a:ext cx="803588" cy="456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C7C3F2D1-56E2-4FF0-916B-16C92B00FB13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Madrid 28.478 GWh -1,0 %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383780</xdr:colOff>
      <xdr:row>15</xdr:row>
      <xdr:rowOff>16633</xdr:rowOff>
    </xdr:from>
    <xdr:to>
      <xdr:col>4</xdr:col>
      <xdr:colOff>596855</xdr:colOff>
      <xdr:row>18</xdr:row>
      <xdr:rowOff>84331</xdr:rowOff>
    </xdr:to>
    <xdr:sp macro="" textlink="'Data 1'!F96">
      <xdr:nvSpPr>
        <xdr:cNvPr id="52" name="CuadroTexto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2726930" y="3521833"/>
          <a:ext cx="756000" cy="6296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267BFB28-AA7A-48F6-AE76-61E45A8171E7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Extremadura 4.959 GWh -2,2 %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520247</xdr:colOff>
      <xdr:row>15</xdr:row>
      <xdr:rowOff>0</xdr:rowOff>
    </xdr:from>
    <xdr:to>
      <xdr:col>7</xdr:col>
      <xdr:colOff>257175</xdr:colOff>
      <xdr:row>18</xdr:row>
      <xdr:rowOff>17684</xdr:rowOff>
    </xdr:to>
    <xdr:sp macro="" textlink="'Data 1'!F92">
      <xdr:nvSpPr>
        <xdr:cNvPr id="53" name="CuadroTexto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4044497" y="3505200"/>
          <a:ext cx="870403" cy="579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216EE8E5-DF2A-477C-AAAD-6AF0AA83D7A3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Castilla-La Mancha 12.095 GWh 1,0 %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568654</xdr:colOff>
      <xdr:row>20</xdr:row>
      <xdr:rowOff>17309</xdr:rowOff>
    </xdr:from>
    <xdr:to>
      <xdr:col>6</xdr:col>
      <xdr:colOff>160504</xdr:colOff>
      <xdr:row>23</xdr:row>
      <xdr:rowOff>47625</xdr:rowOff>
    </xdr:to>
    <xdr:sp macro="" textlink="'Data 1'!F85">
      <xdr:nvSpPr>
        <xdr:cNvPr id="54" name="CuadroText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3454729" y="4465484"/>
          <a:ext cx="792000" cy="601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2AF6ADA-49AE-46E3-AB4F-453C560D16F9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Andalucía 39.799 GWh -0,8 %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243254</xdr:colOff>
      <xdr:row>18</xdr:row>
      <xdr:rowOff>93815</xdr:rowOff>
    </xdr:from>
    <xdr:to>
      <xdr:col>8</xdr:col>
      <xdr:colOff>407484</xdr:colOff>
      <xdr:row>22</xdr:row>
      <xdr:rowOff>17001</xdr:rowOff>
    </xdr:to>
    <xdr:sp macro="" textlink="'Data 1'!F101">
      <xdr:nvSpPr>
        <xdr:cNvPr id="55" name="CuadroTexto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4900979" y="4160990"/>
          <a:ext cx="707155" cy="685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CC930B3B-6E9D-457E-9CDE-8798EFE0079F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Murcia 9.485 GWh 0,5 %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543115</xdr:colOff>
      <xdr:row>14</xdr:row>
      <xdr:rowOff>16788</xdr:rowOff>
    </xdr:from>
    <xdr:to>
      <xdr:col>10</xdr:col>
      <xdr:colOff>152400</xdr:colOff>
      <xdr:row>17</xdr:row>
      <xdr:rowOff>179651</xdr:rowOff>
    </xdr:to>
    <xdr:sp macro="" textlink="'Data 1'!F89">
      <xdr:nvSpPr>
        <xdr:cNvPr id="56" name="CuadroTexto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5743765" y="3331488"/>
          <a:ext cx="885635" cy="7248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5D17904D-5149-4C40-8D43-8A8EC48663F8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Comunidad Valenciana 27.338 GWh 0,4 %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158415</xdr:colOff>
      <xdr:row>11</xdr:row>
      <xdr:rowOff>188638</xdr:rowOff>
    </xdr:from>
    <xdr:to>
      <xdr:col>11</xdr:col>
      <xdr:colOff>228601</xdr:colOff>
      <xdr:row>14</xdr:row>
      <xdr:rowOff>188126</xdr:rowOff>
    </xdr:to>
    <xdr:sp macro="" textlink="'Data 1'!F88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6635415" y="2931838"/>
          <a:ext cx="832186" cy="570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871B13F6-8B8C-4109-917C-34858D894159}" type="TxLink">
            <a:rPr lang="en-US" sz="800" b="0" i="0" u="none" strike="noStrike">
              <a:solidFill>
                <a:srgbClr val="215967"/>
              </a:solidFill>
              <a:latin typeface="Arial"/>
              <a:ea typeface="+mn-ea"/>
              <a:cs typeface="Arial"/>
            </a:rPr>
            <a:pPr marL="0" indent="0" algn="ctr"/>
            <a:t>Islas Baleares 6.114 GWh 0,9 %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673795</xdr:colOff>
      <xdr:row>23</xdr:row>
      <xdr:rowOff>121498</xdr:rowOff>
    </xdr:from>
    <xdr:to>
      <xdr:col>1</xdr:col>
      <xdr:colOff>1409700</xdr:colOff>
      <xdr:row>27</xdr:row>
      <xdr:rowOff>9525</xdr:rowOff>
    </xdr:to>
    <xdr:sp macro="" textlink="'Data 1'!F90">
      <xdr:nvSpPr>
        <xdr:cNvPr id="58" name="CuadroTexto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854770" y="5141173"/>
          <a:ext cx="735905" cy="650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04020EBC-8E60-4006-A2EB-C2E67EC87E0E}" type="TxLink">
            <a:rPr lang="en-US" sz="800" b="0" i="0" u="none" strike="noStrike">
              <a:solidFill>
                <a:srgbClr val="215967"/>
              </a:solidFill>
              <a:latin typeface="Arial"/>
              <a:ea typeface="+mn-ea"/>
              <a:cs typeface="Arial"/>
            </a:rPr>
            <a:pPr marL="0" indent="0" algn="ctr"/>
            <a:t>Islas Canarias 8.875 GWh 0,4 %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597500</xdr:colOff>
      <xdr:row>25</xdr:row>
      <xdr:rowOff>159357</xdr:rowOff>
    </xdr:from>
    <xdr:to>
      <xdr:col>6</xdr:col>
      <xdr:colOff>9525</xdr:colOff>
      <xdr:row>28</xdr:row>
      <xdr:rowOff>44646</xdr:rowOff>
    </xdr:to>
    <xdr:sp macro="" textlink="'Data 1'!F95">
      <xdr:nvSpPr>
        <xdr:cNvPr id="59" name="CuadroTexto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3483575" y="5560032"/>
          <a:ext cx="612175" cy="4567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96ED52E9-84D5-43B8-8A23-2AD50BE6E63B}" type="TxLink">
            <a:rPr lang="en-US" sz="800" b="0" i="0" u="none" strike="noStrike">
              <a:solidFill>
                <a:srgbClr val="215967"/>
              </a:solidFill>
              <a:latin typeface="Arial"/>
              <a:ea typeface="+mn-ea"/>
              <a:cs typeface="Arial"/>
            </a:rPr>
            <a:pPr marL="0" indent="0" algn="ctr"/>
            <a:t>Ceuta 206 GWh -0,6 %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495300</xdr:colOff>
      <xdr:row>26</xdr:row>
      <xdr:rowOff>85725</xdr:rowOff>
    </xdr:from>
    <xdr:to>
      <xdr:col>8</xdr:col>
      <xdr:colOff>38100</xdr:colOff>
      <xdr:row>28</xdr:row>
      <xdr:rowOff>161923</xdr:rowOff>
    </xdr:to>
    <xdr:sp macro="" textlink="'Data 1'!F100">
      <xdr:nvSpPr>
        <xdr:cNvPr id="60" name="CuadroTexto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4581525" y="5676900"/>
          <a:ext cx="657225" cy="457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0FE9517-4787-40F9-B9B2-D9F3F81203C4}" type="TxLink">
            <a:rPr lang="en-US" sz="800" b="0" i="0" u="none" strike="noStrike">
              <a:solidFill>
                <a:srgbClr val="215967"/>
              </a:solidFill>
              <a:latin typeface="Arial"/>
              <a:ea typeface="+mn-ea"/>
              <a:cs typeface="Arial"/>
            </a:rPr>
            <a:pPr marL="0" indent="0" algn="ctr"/>
            <a:t>Melilla 211 GWh -1,0 %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 editAs="absolute">
    <xdr:from>
      <xdr:col>1</xdr:col>
      <xdr:colOff>19050</xdr:colOff>
      <xdr:row>0</xdr:row>
      <xdr:rowOff>171450</xdr:rowOff>
    </xdr:from>
    <xdr:to>
      <xdr:col>1</xdr:col>
      <xdr:colOff>906462</xdr:colOff>
      <xdr:row>1</xdr:row>
      <xdr:rowOff>180975</xdr:rowOff>
    </xdr:to>
    <xdr:pic>
      <xdr:nvPicPr>
        <xdr:cNvPr id="61" name="Picture 1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</xdr:colOff>
      <xdr:row>2</xdr:row>
      <xdr:rowOff>34290</xdr:rowOff>
    </xdr:from>
    <xdr:to>
      <xdr:col>12</xdr:col>
      <xdr:colOff>9119</xdr:colOff>
      <xdr:row>2</xdr:row>
      <xdr:rowOff>34290</xdr:rowOff>
    </xdr:to>
    <xdr:sp macro="" textlink="">
      <xdr:nvSpPr>
        <xdr:cNvPr id="62" name="Line 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H="1">
          <a:off x="198119" y="491490"/>
          <a:ext cx="78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123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7038975</xdr:colOff>
      <xdr:row>24</xdr:row>
      <xdr:rowOff>15239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123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7038975</xdr:colOff>
      <xdr:row>23</xdr:row>
      <xdr:rowOff>161924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123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7038975</xdr:colOff>
      <xdr:row>23</xdr:row>
      <xdr:rowOff>161924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7</xdr:col>
      <xdr:colOff>950745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489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123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</xdr:col>
      <xdr:colOff>76200</xdr:colOff>
      <xdr:row>5</xdr:row>
      <xdr:rowOff>85725</xdr:rowOff>
    </xdr:from>
    <xdr:to>
      <xdr:col>4</xdr:col>
      <xdr:colOff>7016115</xdr:colOff>
      <xdr:row>24</xdr:row>
      <xdr:rowOff>11430</xdr:rowOff>
    </xdr:to>
    <xdr:graphicFrame macro="">
      <xdr:nvGraphicFramePr>
        <xdr:cNvPr id="5" name="GRAF1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0.39676</cdr:x>
      <cdr:y>0.08064</cdr:y>
    </cdr:from>
    <cdr:to>
      <cdr:x>0.4275</cdr:x>
      <cdr:y>0.13174</cdr:y>
    </cdr:to>
    <cdr:sp macro="" textlink="">
      <cdr:nvSpPr>
        <cdr:cNvPr id="304129" name="Texto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1957" y="165262"/>
          <a:ext cx="133683" cy="95288"/>
        </a:xfrm>
        <a:prstGeom xmlns:a="http://schemas.openxmlformats.org/drawingml/2006/main" prst="rect">
          <a:avLst/>
        </a:prstGeom>
        <a:solidFill xmlns:a="http://schemas.openxmlformats.org/drawingml/2006/main">
          <a:srgbClr val="00808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0.54191</cdr:x>
      <cdr:y>0.10655</cdr:y>
    </cdr:from>
    <cdr:to>
      <cdr:x>0.57582</cdr:x>
      <cdr:y>0.10655</cdr:y>
    </cdr:to>
    <cdr:sp macro="" textlink="">
      <cdr:nvSpPr>
        <cdr:cNvPr id="30413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32179" y="213487"/>
          <a:ext cx="148006" cy="5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624FAC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0.54191</cdr:x>
      <cdr:y>0.18286</cdr:y>
    </cdr:from>
    <cdr:to>
      <cdr:x>0.57436</cdr:x>
      <cdr:y>0.18286</cdr:y>
    </cdr:to>
    <cdr:sp macro="" textlink="">
      <cdr:nvSpPr>
        <cdr:cNvPr id="30413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32179" y="355838"/>
          <a:ext cx="141322" cy="5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0">
          <a:solidFill>
            <a:srgbClr val="004563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0.579</cdr:x>
      <cdr:y>0.07366</cdr:y>
    </cdr:from>
    <cdr:to>
      <cdr:x>0.89185</cdr:x>
      <cdr:y>0.14303</cdr:y>
    </cdr:to>
    <cdr:sp macro="" textlink="">
      <cdr:nvSpPr>
        <cdr:cNvPr id="304132" name="Texto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61138" y="174243"/>
          <a:ext cx="1221745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Producible medio histórico</a:t>
          </a:r>
        </a:p>
      </cdr:txBody>
    </cdr:sp>
  </cdr:relSizeAnchor>
  <cdr:relSizeAnchor xmlns:cdr="http://schemas.openxmlformats.org/drawingml/2006/chartDrawing">
    <cdr:from>
      <cdr:x>0.579</cdr:x>
      <cdr:y>0.16269</cdr:y>
    </cdr:from>
    <cdr:to>
      <cdr:x>0.68718</cdr:x>
      <cdr:y>0.21718</cdr:y>
    </cdr:to>
    <cdr:sp macro="" textlink="">
      <cdr:nvSpPr>
        <cdr:cNvPr id="304133" name="Texto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846" y="490005"/>
          <a:ext cx="760016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Producible 2019</a:t>
          </a:r>
        </a:p>
      </cdr:txBody>
    </cdr:sp>
  </cdr:relSizeAnchor>
  <cdr:relSizeAnchor xmlns:cdr="http://schemas.openxmlformats.org/drawingml/2006/chartDrawing">
    <cdr:from>
      <cdr:x>0.39676</cdr:x>
      <cdr:y>0.16726</cdr:y>
    </cdr:from>
    <cdr:to>
      <cdr:x>0.4275</cdr:x>
      <cdr:y>0.21837</cdr:y>
    </cdr:to>
    <cdr:sp macro="" textlink="">
      <cdr:nvSpPr>
        <cdr:cNvPr id="304147" name="Texto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1957" y="326787"/>
          <a:ext cx="133683" cy="95288"/>
        </a:xfrm>
        <a:prstGeom xmlns:a="http://schemas.openxmlformats.org/drawingml/2006/main" prst="rect">
          <a:avLst/>
        </a:prstGeom>
        <a:solidFill xmlns:a="http://schemas.openxmlformats.org/drawingml/2006/main">
          <a:srgbClr val="FF808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0.43213</cdr:x>
      <cdr:y>0.07127</cdr:y>
    </cdr:from>
    <cdr:to>
      <cdr:x>0.53616</cdr:x>
      <cdr:y>0.14063</cdr:y>
    </cdr:to>
    <cdr:sp macro="" textlink="">
      <cdr:nvSpPr>
        <cdr:cNvPr id="304159" name="Texto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7577" y="168570"/>
          <a:ext cx="406265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Húmedo</a:t>
          </a:r>
        </a:p>
      </cdr:txBody>
    </cdr:sp>
  </cdr:relSizeAnchor>
  <cdr:relSizeAnchor xmlns:cdr="http://schemas.openxmlformats.org/drawingml/2006/chartDrawing">
    <cdr:from>
      <cdr:x>0.43213</cdr:x>
      <cdr:y>0.15285</cdr:y>
    </cdr:from>
    <cdr:to>
      <cdr:x>0.49674</cdr:x>
      <cdr:y>0.22222</cdr:y>
    </cdr:to>
    <cdr:sp macro="" textlink="">
      <cdr:nvSpPr>
        <cdr:cNvPr id="304160" name="Texto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7577" y="361543"/>
          <a:ext cx="252313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Seco</a:t>
          </a:r>
        </a:p>
      </cdr:txBody>
    </cdr:sp>
  </cdr:relSizeAnchor>
  <cdr:relSizeAnchor xmlns:cdr="http://schemas.openxmlformats.org/drawingml/2006/chartDrawing">
    <cdr:from>
      <cdr:x>0.11709</cdr:x>
      <cdr:y>0.84174</cdr:y>
    </cdr:from>
    <cdr:to>
      <cdr:x>0.93882</cdr:x>
      <cdr:y>0.92342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845820" y="2512695"/>
          <a:ext cx="593598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               F               M              A               M               J                J               A                S                O              N             D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9</xdr:col>
      <xdr:colOff>738720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64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123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552450</xdr:colOff>
      <xdr:row>5</xdr:row>
      <xdr:rowOff>133350</xdr:rowOff>
    </xdr:from>
    <xdr:to>
      <xdr:col>5</xdr:col>
      <xdr:colOff>285750</xdr:colOff>
      <xdr:row>23</xdr:row>
      <xdr:rowOff>112395</xdr:rowOff>
    </xdr:to>
    <xdr:graphicFrame macro="">
      <xdr:nvGraphicFramePr>
        <xdr:cNvPr id="4" name="GRAF1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0.55965</cdr:x>
      <cdr:y>0.86113</cdr:y>
    </cdr:from>
    <cdr:to>
      <cdr:x>0.59104</cdr:x>
      <cdr:y>0.91764</cdr:y>
    </cdr:to>
    <cdr:sp macro="" textlink="">
      <cdr:nvSpPr>
        <cdr:cNvPr id="321537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28302" y="2500039"/>
          <a:ext cx="265202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2017</a:t>
          </a:r>
        </a:p>
      </cdr:txBody>
    </cdr:sp>
  </cdr:relSizeAnchor>
  <cdr:relSizeAnchor xmlns:cdr="http://schemas.openxmlformats.org/drawingml/2006/chartDrawing">
    <cdr:from>
      <cdr:x>0.66666</cdr:x>
      <cdr:y>0.75776</cdr:y>
    </cdr:from>
    <cdr:to>
      <cdr:x>0.91364</cdr:x>
      <cdr:y>0.82585</cdr:y>
    </cdr:to>
    <cdr:sp macro="" textlink="">
      <cdr:nvSpPr>
        <cdr:cNvPr id="321540" name="Texto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6248" y="2186950"/>
          <a:ext cx="2147348" cy="1965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0.84199</cdr:x>
      <cdr:y>0.86508</cdr:y>
    </cdr:from>
    <cdr:to>
      <cdr:x>0.87338</cdr:x>
      <cdr:y>0.92159</cdr:y>
    </cdr:to>
    <cdr:sp macro="" textlink="">
      <cdr:nvSpPr>
        <cdr:cNvPr id="321541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3701" y="2511507"/>
          <a:ext cx="265202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2019</a:t>
          </a:r>
        </a:p>
      </cdr:txBody>
    </cdr:sp>
  </cdr:relSizeAnchor>
  <cdr:relSizeAnchor xmlns:cdr="http://schemas.openxmlformats.org/drawingml/2006/chartDrawing">
    <cdr:from>
      <cdr:x>0.70423</cdr:x>
      <cdr:y>0.8616</cdr:y>
    </cdr:from>
    <cdr:to>
      <cdr:x>0.73562</cdr:x>
      <cdr:y>0.91811</cdr:y>
    </cdr:to>
    <cdr:sp macro="" textlink="">
      <cdr:nvSpPr>
        <cdr:cNvPr id="321542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9811" y="2501403"/>
          <a:ext cx="265202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2018</a:t>
          </a:r>
        </a:p>
      </cdr:txBody>
    </cdr:sp>
  </cdr:relSizeAnchor>
  <cdr:relSizeAnchor xmlns:cdr="http://schemas.openxmlformats.org/drawingml/2006/chartDrawing">
    <cdr:from>
      <cdr:x>0.36897</cdr:x>
      <cdr:y>0.16568</cdr:y>
    </cdr:from>
    <cdr:to>
      <cdr:x>0.36907</cdr:x>
      <cdr:y>0.89806</cdr:y>
    </cdr:to>
    <cdr:sp macro="" textlink="">
      <cdr:nvSpPr>
        <cdr:cNvPr id="321543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08021" y="478154"/>
          <a:ext cx="836" cy="21137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5F5F5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0.51107</cdr:x>
      <cdr:y>0.15512</cdr:y>
    </cdr:from>
    <cdr:to>
      <cdr:x>0.51107</cdr:x>
      <cdr:y>0.89014</cdr:y>
    </cdr:to>
    <cdr:sp macro="" textlink="">
      <cdr:nvSpPr>
        <cdr:cNvPr id="321544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443468" y="447674"/>
          <a:ext cx="0" cy="21213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5F5F5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0.66725</cdr:x>
      <cdr:y>0.26956</cdr:y>
    </cdr:from>
    <cdr:to>
      <cdr:x>0.91175</cdr:x>
      <cdr:y>0.33978</cdr:y>
    </cdr:to>
    <cdr:sp macro="" textlink="">
      <cdr:nvSpPr>
        <cdr:cNvPr id="321539" name="Texto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01359" y="777979"/>
          <a:ext cx="2125785" cy="202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Máximo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estadístico</a:t>
          </a:r>
        </a:p>
      </cdr:txBody>
    </cdr:sp>
  </cdr:relSizeAnchor>
  <cdr:relSizeAnchor xmlns:cdr="http://schemas.openxmlformats.org/drawingml/2006/chartDrawing">
    <cdr:from>
      <cdr:x>0.42966</cdr:x>
      <cdr:y>0.86113</cdr:y>
    </cdr:from>
    <cdr:to>
      <cdr:x>0.46105</cdr:x>
      <cdr:y>0.91764</cdr:y>
    </cdr:to>
    <cdr:sp macro="" textlink="">
      <cdr:nvSpPr>
        <cdr:cNvPr id="321545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0059" y="2500039"/>
          <a:ext cx="265202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2016</a:t>
          </a:r>
        </a:p>
      </cdr:txBody>
    </cdr:sp>
  </cdr:relSizeAnchor>
  <cdr:relSizeAnchor xmlns:cdr="http://schemas.openxmlformats.org/drawingml/2006/chartDrawing">
    <cdr:from>
      <cdr:x>0.64768</cdr:x>
      <cdr:y>0.16832</cdr:y>
    </cdr:from>
    <cdr:to>
      <cdr:x>0.65068</cdr:x>
      <cdr:y>0.90261</cdr:y>
    </cdr:to>
    <cdr:sp macro="" textlink="">
      <cdr:nvSpPr>
        <cdr:cNvPr id="32154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631180" y="485774"/>
          <a:ext cx="26105" cy="21192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5F5F5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0.7844</cdr:x>
      <cdr:y>0.14719</cdr:y>
    </cdr:from>
    <cdr:to>
      <cdr:x>0.78457</cdr:x>
      <cdr:y>0.88677</cdr:y>
    </cdr:to>
    <cdr:sp macro="" textlink="">
      <cdr:nvSpPr>
        <cdr:cNvPr id="321547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819900" y="424814"/>
          <a:ext cx="1475" cy="21344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5F5F5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0.28691</cdr:x>
      <cdr:y>0.85861</cdr:y>
    </cdr:from>
    <cdr:to>
      <cdr:x>0.31829</cdr:x>
      <cdr:y>0.91512</cdr:y>
    </cdr:to>
    <cdr:sp macro="" textlink="">
      <cdr:nvSpPr>
        <cdr:cNvPr id="321548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3968" y="2492723"/>
          <a:ext cx="265202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2015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123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7038975</xdr:colOff>
      <xdr:row>23</xdr:row>
      <xdr:rowOff>161924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168813</xdr:colOff>
      <xdr:row>17</xdr:row>
      <xdr:rowOff>179133</xdr:rowOff>
    </xdr:from>
    <xdr:to>
      <xdr:col>8</xdr:col>
      <xdr:colOff>370998</xdr:colOff>
      <xdr:row>22</xdr:row>
      <xdr:rowOff>19469</xdr:rowOff>
    </xdr:to>
    <xdr:sp macro="" textlink="">
      <xdr:nvSpPr>
        <xdr:cNvPr id="2" name="Murci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/>
        </xdr:cNvSpPr>
      </xdr:nvSpPr>
      <xdr:spPr bwMode="auto">
        <a:xfrm>
          <a:off x="4826538" y="4055808"/>
          <a:ext cx="745110" cy="792836"/>
        </a:xfrm>
        <a:custGeom>
          <a:avLst/>
          <a:gdLst/>
          <a:ahLst/>
          <a:cxnLst>
            <a:cxn ang="0">
              <a:pos x="498" y="384"/>
            </a:cxn>
            <a:cxn ang="0">
              <a:pos x="492" y="390"/>
            </a:cxn>
            <a:cxn ang="0">
              <a:pos x="468" y="414"/>
            </a:cxn>
            <a:cxn ang="0">
              <a:pos x="480" y="438"/>
            </a:cxn>
            <a:cxn ang="0">
              <a:pos x="510" y="456"/>
            </a:cxn>
            <a:cxn ang="0">
              <a:pos x="504" y="426"/>
            </a:cxn>
            <a:cxn ang="0">
              <a:pos x="504" y="402"/>
            </a:cxn>
            <a:cxn ang="0">
              <a:pos x="516" y="456"/>
            </a:cxn>
            <a:cxn ang="0">
              <a:pos x="462" y="480"/>
            </a:cxn>
            <a:cxn ang="0">
              <a:pos x="432" y="486"/>
            </a:cxn>
            <a:cxn ang="0">
              <a:pos x="420" y="486"/>
            </a:cxn>
            <a:cxn ang="0">
              <a:pos x="396" y="486"/>
            </a:cxn>
            <a:cxn ang="0">
              <a:pos x="384" y="498"/>
            </a:cxn>
            <a:cxn ang="0">
              <a:pos x="378" y="498"/>
            </a:cxn>
            <a:cxn ang="0">
              <a:pos x="360" y="486"/>
            </a:cxn>
            <a:cxn ang="0">
              <a:pos x="336" y="492"/>
            </a:cxn>
            <a:cxn ang="0">
              <a:pos x="306" y="504"/>
            </a:cxn>
            <a:cxn ang="0">
              <a:pos x="270" y="534"/>
            </a:cxn>
            <a:cxn ang="0">
              <a:pos x="234" y="552"/>
            </a:cxn>
            <a:cxn ang="0">
              <a:pos x="162" y="510"/>
            </a:cxn>
            <a:cxn ang="0">
              <a:pos x="138" y="474"/>
            </a:cxn>
            <a:cxn ang="0">
              <a:pos x="120" y="444"/>
            </a:cxn>
            <a:cxn ang="0">
              <a:pos x="120" y="396"/>
            </a:cxn>
            <a:cxn ang="0">
              <a:pos x="78" y="342"/>
            </a:cxn>
            <a:cxn ang="0">
              <a:pos x="48" y="336"/>
            </a:cxn>
            <a:cxn ang="0">
              <a:pos x="24" y="324"/>
            </a:cxn>
            <a:cxn ang="0">
              <a:pos x="12" y="300"/>
            </a:cxn>
            <a:cxn ang="0">
              <a:pos x="6" y="294"/>
            </a:cxn>
            <a:cxn ang="0">
              <a:pos x="36" y="252"/>
            </a:cxn>
            <a:cxn ang="0">
              <a:pos x="48" y="222"/>
            </a:cxn>
            <a:cxn ang="0">
              <a:pos x="78" y="210"/>
            </a:cxn>
            <a:cxn ang="0">
              <a:pos x="96" y="186"/>
            </a:cxn>
            <a:cxn ang="0">
              <a:pos x="126" y="186"/>
            </a:cxn>
            <a:cxn ang="0">
              <a:pos x="162" y="162"/>
            </a:cxn>
            <a:cxn ang="0">
              <a:pos x="192" y="150"/>
            </a:cxn>
            <a:cxn ang="0">
              <a:pos x="204" y="162"/>
            </a:cxn>
            <a:cxn ang="0">
              <a:pos x="216" y="180"/>
            </a:cxn>
            <a:cxn ang="0">
              <a:pos x="240" y="174"/>
            </a:cxn>
            <a:cxn ang="0">
              <a:pos x="258" y="156"/>
            </a:cxn>
            <a:cxn ang="0">
              <a:pos x="270" y="132"/>
            </a:cxn>
            <a:cxn ang="0">
              <a:pos x="258" y="102"/>
            </a:cxn>
            <a:cxn ang="0">
              <a:pos x="276" y="72"/>
            </a:cxn>
            <a:cxn ang="0">
              <a:pos x="282" y="42"/>
            </a:cxn>
            <a:cxn ang="0">
              <a:pos x="294" y="30"/>
            </a:cxn>
            <a:cxn ang="0">
              <a:pos x="318" y="30"/>
            </a:cxn>
            <a:cxn ang="0">
              <a:pos x="348" y="0"/>
            </a:cxn>
            <a:cxn ang="0">
              <a:pos x="390" y="36"/>
            </a:cxn>
            <a:cxn ang="0">
              <a:pos x="408" y="60"/>
            </a:cxn>
            <a:cxn ang="0">
              <a:pos x="408" y="90"/>
            </a:cxn>
            <a:cxn ang="0">
              <a:pos x="402" y="114"/>
            </a:cxn>
            <a:cxn ang="0">
              <a:pos x="390" y="132"/>
            </a:cxn>
            <a:cxn ang="0">
              <a:pos x="402" y="162"/>
            </a:cxn>
            <a:cxn ang="0">
              <a:pos x="426" y="186"/>
            </a:cxn>
            <a:cxn ang="0">
              <a:pos x="408" y="234"/>
            </a:cxn>
            <a:cxn ang="0">
              <a:pos x="408" y="264"/>
            </a:cxn>
            <a:cxn ang="0">
              <a:pos x="432" y="300"/>
            </a:cxn>
            <a:cxn ang="0">
              <a:pos x="462" y="336"/>
            </a:cxn>
            <a:cxn ang="0">
              <a:pos x="498" y="354"/>
            </a:cxn>
          </a:cxnLst>
          <a:rect l="0" t="0" r="r" b="b"/>
          <a:pathLst>
            <a:path w="516" h="552">
              <a:moveTo>
                <a:pt x="498" y="354"/>
              </a:moveTo>
              <a:lnTo>
                <a:pt x="492" y="366"/>
              </a:lnTo>
              <a:lnTo>
                <a:pt x="498" y="384"/>
              </a:lnTo>
              <a:lnTo>
                <a:pt x="504" y="396"/>
              </a:lnTo>
              <a:lnTo>
                <a:pt x="498" y="396"/>
              </a:lnTo>
              <a:lnTo>
                <a:pt x="492" y="390"/>
              </a:lnTo>
              <a:lnTo>
                <a:pt x="486" y="390"/>
              </a:lnTo>
              <a:lnTo>
                <a:pt x="474" y="402"/>
              </a:lnTo>
              <a:lnTo>
                <a:pt x="468" y="414"/>
              </a:lnTo>
              <a:lnTo>
                <a:pt x="468" y="426"/>
              </a:lnTo>
              <a:lnTo>
                <a:pt x="474" y="432"/>
              </a:lnTo>
              <a:lnTo>
                <a:pt x="480" y="438"/>
              </a:lnTo>
              <a:lnTo>
                <a:pt x="480" y="444"/>
              </a:lnTo>
              <a:lnTo>
                <a:pt x="504" y="456"/>
              </a:lnTo>
              <a:lnTo>
                <a:pt x="510" y="456"/>
              </a:lnTo>
              <a:lnTo>
                <a:pt x="504" y="450"/>
              </a:lnTo>
              <a:lnTo>
                <a:pt x="504" y="438"/>
              </a:lnTo>
              <a:lnTo>
                <a:pt x="504" y="426"/>
              </a:lnTo>
              <a:lnTo>
                <a:pt x="498" y="408"/>
              </a:lnTo>
              <a:lnTo>
                <a:pt x="498" y="402"/>
              </a:lnTo>
              <a:lnTo>
                <a:pt x="504" y="402"/>
              </a:lnTo>
              <a:lnTo>
                <a:pt x="504" y="414"/>
              </a:lnTo>
              <a:lnTo>
                <a:pt x="504" y="432"/>
              </a:lnTo>
              <a:lnTo>
                <a:pt x="516" y="456"/>
              </a:lnTo>
              <a:lnTo>
                <a:pt x="510" y="468"/>
              </a:lnTo>
              <a:lnTo>
                <a:pt x="480" y="480"/>
              </a:lnTo>
              <a:lnTo>
                <a:pt x="462" y="480"/>
              </a:lnTo>
              <a:lnTo>
                <a:pt x="462" y="486"/>
              </a:lnTo>
              <a:lnTo>
                <a:pt x="456" y="486"/>
              </a:lnTo>
              <a:lnTo>
                <a:pt x="432" y="486"/>
              </a:lnTo>
              <a:lnTo>
                <a:pt x="438" y="480"/>
              </a:lnTo>
              <a:lnTo>
                <a:pt x="426" y="480"/>
              </a:lnTo>
              <a:lnTo>
                <a:pt x="420" y="486"/>
              </a:lnTo>
              <a:lnTo>
                <a:pt x="420" y="480"/>
              </a:lnTo>
              <a:lnTo>
                <a:pt x="414" y="480"/>
              </a:lnTo>
              <a:lnTo>
                <a:pt x="396" y="486"/>
              </a:lnTo>
              <a:lnTo>
                <a:pt x="384" y="486"/>
              </a:lnTo>
              <a:lnTo>
                <a:pt x="384" y="492"/>
              </a:lnTo>
              <a:lnTo>
                <a:pt x="384" y="498"/>
              </a:lnTo>
              <a:lnTo>
                <a:pt x="390" y="498"/>
              </a:lnTo>
              <a:lnTo>
                <a:pt x="396" y="504"/>
              </a:lnTo>
              <a:lnTo>
                <a:pt x="378" y="498"/>
              </a:lnTo>
              <a:lnTo>
                <a:pt x="372" y="492"/>
              </a:lnTo>
              <a:lnTo>
                <a:pt x="372" y="486"/>
              </a:lnTo>
              <a:lnTo>
                <a:pt x="360" y="486"/>
              </a:lnTo>
              <a:lnTo>
                <a:pt x="354" y="486"/>
              </a:lnTo>
              <a:lnTo>
                <a:pt x="342" y="486"/>
              </a:lnTo>
              <a:lnTo>
                <a:pt x="336" y="492"/>
              </a:lnTo>
              <a:lnTo>
                <a:pt x="324" y="486"/>
              </a:lnTo>
              <a:lnTo>
                <a:pt x="318" y="492"/>
              </a:lnTo>
              <a:lnTo>
                <a:pt x="306" y="504"/>
              </a:lnTo>
              <a:lnTo>
                <a:pt x="294" y="516"/>
              </a:lnTo>
              <a:lnTo>
                <a:pt x="276" y="522"/>
              </a:lnTo>
              <a:lnTo>
                <a:pt x="270" y="534"/>
              </a:lnTo>
              <a:lnTo>
                <a:pt x="276" y="540"/>
              </a:lnTo>
              <a:lnTo>
                <a:pt x="258" y="546"/>
              </a:lnTo>
              <a:lnTo>
                <a:pt x="234" y="552"/>
              </a:lnTo>
              <a:lnTo>
                <a:pt x="192" y="516"/>
              </a:lnTo>
              <a:lnTo>
                <a:pt x="168" y="516"/>
              </a:lnTo>
              <a:lnTo>
                <a:pt x="162" y="510"/>
              </a:lnTo>
              <a:lnTo>
                <a:pt x="156" y="498"/>
              </a:lnTo>
              <a:lnTo>
                <a:pt x="144" y="486"/>
              </a:lnTo>
              <a:lnTo>
                <a:pt x="138" y="474"/>
              </a:lnTo>
              <a:lnTo>
                <a:pt x="132" y="456"/>
              </a:lnTo>
              <a:lnTo>
                <a:pt x="120" y="450"/>
              </a:lnTo>
              <a:lnTo>
                <a:pt x="120" y="444"/>
              </a:lnTo>
              <a:lnTo>
                <a:pt x="114" y="426"/>
              </a:lnTo>
              <a:lnTo>
                <a:pt x="114" y="414"/>
              </a:lnTo>
              <a:lnTo>
                <a:pt x="120" y="396"/>
              </a:lnTo>
              <a:lnTo>
                <a:pt x="120" y="354"/>
              </a:lnTo>
              <a:lnTo>
                <a:pt x="84" y="354"/>
              </a:lnTo>
              <a:lnTo>
                <a:pt x="78" y="342"/>
              </a:lnTo>
              <a:lnTo>
                <a:pt x="60" y="342"/>
              </a:lnTo>
              <a:lnTo>
                <a:pt x="54" y="342"/>
              </a:lnTo>
              <a:lnTo>
                <a:pt x="48" y="336"/>
              </a:lnTo>
              <a:lnTo>
                <a:pt x="42" y="336"/>
              </a:lnTo>
              <a:lnTo>
                <a:pt x="36" y="330"/>
              </a:lnTo>
              <a:lnTo>
                <a:pt x="24" y="324"/>
              </a:lnTo>
              <a:lnTo>
                <a:pt x="18" y="312"/>
              </a:lnTo>
              <a:lnTo>
                <a:pt x="12" y="306"/>
              </a:lnTo>
              <a:lnTo>
                <a:pt x="12" y="300"/>
              </a:lnTo>
              <a:lnTo>
                <a:pt x="6" y="300"/>
              </a:lnTo>
              <a:lnTo>
                <a:pt x="0" y="300"/>
              </a:lnTo>
              <a:lnTo>
                <a:pt x="6" y="294"/>
              </a:lnTo>
              <a:lnTo>
                <a:pt x="12" y="282"/>
              </a:lnTo>
              <a:lnTo>
                <a:pt x="18" y="270"/>
              </a:lnTo>
              <a:lnTo>
                <a:pt x="36" y="252"/>
              </a:lnTo>
              <a:lnTo>
                <a:pt x="36" y="246"/>
              </a:lnTo>
              <a:lnTo>
                <a:pt x="42" y="234"/>
              </a:lnTo>
              <a:lnTo>
                <a:pt x="48" y="222"/>
              </a:lnTo>
              <a:lnTo>
                <a:pt x="54" y="216"/>
              </a:lnTo>
              <a:lnTo>
                <a:pt x="66" y="210"/>
              </a:lnTo>
              <a:lnTo>
                <a:pt x="78" y="210"/>
              </a:lnTo>
              <a:lnTo>
                <a:pt x="90" y="192"/>
              </a:lnTo>
              <a:lnTo>
                <a:pt x="90" y="186"/>
              </a:lnTo>
              <a:lnTo>
                <a:pt x="96" y="186"/>
              </a:lnTo>
              <a:lnTo>
                <a:pt x="102" y="192"/>
              </a:lnTo>
              <a:lnTo>
                <a:pt x="120" y="192"/>
              </a:lnTo>
              <a:lnTo>
                <a:pt x="126" y="186"/>
              </a:lnTo>
              <a:lnTo>
                <a:pt x="138" y="180"/>
              </a:lnTo>
              <a:lnTo>
                <a:pt x="144" y="174"/>
              </a:lnTo>
              <a:lnTo>
                <a:pt x="162" y="162"/>
              </a:lnTo>
              <a:lnTo>
                <a:pt x="174" y="156"/>
              </a:lnTo>
              <a:lnTo>
                <a:pt x="180" y="150"/>
              </a:lnTo>
              <a:lnTo>
                <a:pt x="192" y="150"/>
              </a:lnTo>
              <a:lnTo>
                <a:pt x="198" y="150"/>
              </a:lnTo>
              <a:lnTo>
                <a:pt x="198" y="156"/>
              </a:lnTo>
              <a:lnTo>
                <a:pt x="204" y="162"/>
              </a:lnTo>
              <a:lnTo>
                <a:pt x="204" y="174"/>
              </a:lnTo>
              <a:lnTo>
                <a:pt x="210" y="180"/>
              </a:lnTo>
              <a:lnTo>
                <a:pt x="216" y="180"/>
              </a:lnTo>
              <a:lnTo>
                <a:pt x="228" y="180"/>
              </a:lnTo>
              <a:lnTo>
                <a:pt x="234" y="180"/>
              </a:lnTo>
              <a:lnTo>
                <a:pt x="240" y="174"/>
              </a:lnTo>
              <a:lnTo>
                <a:pt x="246" y="162"/>
              </a:lnTo>
              <a:lnTo>
                <a:pt x="252" y="156"/>
              </a:lnTo>
              <a:lnTo>
                <a:pt x="258" y="156"/>
              </a:lnTo>
              <a:lnTo>
                <a:pt x="270" y="156"/>
              </a:lnTo>
              <a:lnTo>
                <a:pt x="270" y="144"/>
              </a:lnTo>
              <a:lnTo>
                <a:pt x="270" y="132"/>
              </a:lnTo>
              <a:lnTo>
                <a:pt x="270" y="126"/>
              </a:lnTo>
              <a:lnTo>
                <a:pt x="270" y="114"/>
              </a:lnTo>
              <a:lnTo>
                <a:pt x="258" y="102"/>
              </a:lnTo>
              <a:lnTo>
                <a:pt x="258" y="90"/>
              </a:lnTo>
              <a:lnTo>
                <a:pt x="270" y="72"/>
              </a:lnTo>
              <a:lnTo>
                <a:pt x="276" y="72"/>
              </a:lnTo>
              <a:lnTo>
                <a:pt x="282" y="66"/>
              </a:lnTo>
              <a:lnTo>
                <a:pt x="282" y="54"/>
              </a:lnTo>
              <a:lnTo>
                <a:pt x="282" y="42"/>
              </a:lnTo>
              <a:lnTo>
                <a:pt x="282" y="36"/>
              </a:lnTo>
              <a:lnTo>
                <a:pt x="288" y="30"/>
              </a:lnTo>
              <a:lnTo>
                <a:pt x="294" y="30"/>
              </a:lnTo>
              <a:lnTo>
                <a:pt x="294" y="36"/>
              </a:lnTo>
              <a:lnTo>
                <a:pt x="306" y="36"/>
              </a:lnTo>
              <a:lnTo>
                <a:pt x="318" y="30"/>
              </a:lnTo>
              <a:lnTo>
                <a:pt x="324" y="24"/>
              </a:lnTo>
              <a:lnTo>
                <a:pt x="330" y="12"/>
              </a:lnTo>
              <a:lnTo>
                <a:pt x="348" y="0"/>
              </a:lnTo>
              <a:lnTo>
                <a:pt x="366" y="6"/>
              </a:lnTo>
              <a:lnTo>
                <a:pt x="372" y="24"/>
              </a:lnTo>
              <a:lnTo>
                <a:pt x="390" y="36"/>
              </a:lnTo>
              <a:lnTo>
                <a:pt x="402" y="36"/>
              </a:lnTo>
              <a:lnTo>
                <a:pt x="402" y="54"/>
              </a:lnTo>
              <a:lnTo>
                <a:pt x="408" y="60"/>
              </a:lnTo>
              <a:lnTo>
                <a:pt x="408" y="72"/>
              </a:lnTo>
              <a:lnTo>
                <a:pt x="408" y="84"/>
              </a:lnTo>
              <a:lnTo>
                <a:pt x="408" y="90"/>
              </a:lnTo>
              <a:lnTo>
                <a:pt x="402" y="96"/>
              </a:lnTo>
              <a:lnTo>
                <a:pt x="402" y="102"/>
              </a:lnTo>
              <a:lnTo>
                <a:pt x="402" y="114"/>
              </a:lnTo>
              <a:lnTo>
                <a:pt x="396" y="120"/>
              </a:lnTo>
              <a:lnTo>
                <a:pt x="390" y="126"/>
              </a:lnTo>
              <a:lnTo>
                <a:pt x="390" y="132"/>
              </a:lnTo>
              <a:lnTo>
                <a:pt x="390" y="156"/>
              </a:lnTo>
              <a:lnTo>
                <a:pt x="390" y="162"/>
              </a:lnTo>
              <a:lnTo>
                <a:pt x="402" y="162"/>
              </a:lnTo>
              <a:lnTo>
                <a:pt x="408" y="174"/>
              </a:lnTo>
              <a:lnTo>
                <a:pt x="414" y="180"/>
              </a:lnTo>
              <a:lnTo>
                <a:pt x="426" y="186"/>
              </a:lnTo>
              <a:lnTo>
                <a:pt x="426" y="204"/>
              </a:lnTo>
              <a:lnTo>
                <a:pt x="414" y="216"/>
              </a:lnTo>
              <a:lnTo>
                <a:pt x="408" y="234"/>
              </a:lnTo>
              <a:lnTo>
                <a:pt x="402" y="240"/>
              </a:lnTo>
              <a:lnTo>
                <a:pt x="402" y="252"/>
              </a:lnTo>
              <a:lnTo>
                <a:pt x="408" y="264"/>
              </a:lnTo>
              <a:lnTo>
                <a:pt x="408" y="276"/>
              </a:lnTo>
              <a:lnTo>
                <a:pt x="426" y="282"/>
              </a:lnTo>
              <a:lnTo>
                <a:pt x="432" y="300"/>
              </a:lnTo>
              <a:lnTo>
                <a:pt x="438" y="306"/>
              </a:lnTo>
              <a:lnTo>
                <a:pt x="450" y="330"/>
              </a:lnTo>
              <a:lnTo>
                <a:pt x="462" y="336"/>
              </a:lnTo>
              <a:lnTo>
                <a:pt x="474" y="342"/>
              </a:lnTo>
              <a:lnTo>
                <a:pt x="480" y="354"/>
              </a:lnTo>
              <a:lnTo>
                <a:pt x="498" y="354"/>
              </a:lnTo>
              <a:close/>
            </a:path>
          </a:pathLst>
        </a:custGeom>
        <a:solidFill>
          <a:srgbClr val="31869B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7</xdr:col>
      <xdr:colOff>519139</xdr:colOff>
      <xdr:row>11</xdr:row>
      <xdr:rowOff>157600</xdr:rowOff>
    </xdr:from>
    <xdr:to>
      <xdr:col>9</xdr:col>
      <xdr:colOff>242486</xdr:colOff>
      <xdr:row>20</xdr:row>
      <xdr:rowOff>98620</xdr:rowOff>
    </xdr:to>
    <xdr:sp macro="" textlink="">
      <xdr:nvSpPr>
        <xdr:cNvPr id="3" name="Comunidad Valencian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/>
        </xdr:cNvSpPr>
      </xdr:nvSpPr>
      <xdr:spPr bwMode="auto">
        <a:xfrm>
          <a:off x="5176864" y="2900800"/>
          <a:ext cx="904447" cy="1645995"/>
        </a:xfrm>
        <a:custGeom>
          <a:avLst/>
          <a:gdLst/>
          <a:ahLst/>
          <a:cxnLst>
            <a:cxn ang="0">
              <a:pos x="210" y="1122"/>
            </a:cxn>
            <a:cxn ang="0">
              <a:pos x="168" y="1056"/>
            </a:cxn>
            <a:cxn ang="0">
              <a:pos x="186" y="996"/>
            </a:cxn>
            <a:cxn ang="0">
              <a:pos x="150" y="954"/>
            </a:cxn>
            <a:cxn ang="0">
              <a:pos x="162" y="906"/>
            </a:cxn>
            <a:cxn ang="0">
              <a:pos x="168" y="864"/>
            </a:cxn>
            <a:cxn ang="0">
              <a:pos x="192" y="828"/>
            </a:cxn>
            <a:cxn ang="0">
              <a:pos x="192" y="774"/>
            </a:cxn>
            <a:cxn ang="0">
              <a:pos x="168" y="726"/>
            </a:cxn>
            <a:cxn ang="0">
              <a:pos x="78" y="684"/>
            </a:cxn>
            <a:cxn ang="0">
              <a:pos x="96" y="630"/>
            </a:cxn>
            <a:cxn ang="0">
              <a:pos x="72" y="570"/>
            </a:cxn>
            <a:cxn ang="0">
              <a:pos x="30" y="558"/>
            </a:cxn>
            <a:cxn ang="0">
              <a:pos x="6" y="540"/>
            </a:cxn>
            <a:cxn ang="0">
              <a:pos x="18" y="474"/>
            </a:cxn>
            <a:cxn ang="0">
              <a:pos x="42" y="444"/>
            </a:cxn>
            <a:cxn ang="0">
              <a:pos x="66" y="432"/>
            </a:cxn>
            <a:cxn ang="0">
              <a:pos x="84" y="354"/>
            </a:cxn>
            <a:cxn ang="0">
              <a:pos x="108" y="330"/>
            </a:cxn>
            <a:cxn ang="0">
              <a:pos x="192" y="372"/>
            </a:cxn>
            <a:cxn ang="0">
              <a:pos x="210" y="312"/>
            </a:cxn>
            <a:cxn ang="0">
              <a:pos x="258" y="282"/>
            </a:cxn>
            <a:cxn ang="0">
              <a:pos x="276" y="228"/>
            </a:cxn>
            <a:cxn ang="0">
              <a:pos x="318" y="210"/>
            </a:cxn>
            <a:cxn ang="0">
              <a:pos x="354" y="150"/>
            </a:cxn>
            <a:cxn ang="0">
              <a:pos x="348" y="120"/>
            </a:cxn>
            <a:cxn ang="0">
              <a:pos x="318" y="60"/>
            </a:cxn>
            <a:cxn ang="0">
              <a:pos x="360" y="24"/>
            </a:cxn>
            <a:cxn ang="0">
              <a:pos x="402" y="18"/>
            </a:cxn>
            <a:cxn ang="0">
              <a:pos x="456" y="30"/>
            </a:cxn>
            <a:cxn ang="0">
              <a:pos x="498" y="6"/>
            </a:cxn>
            <a:cxn ang="0">
              <a:pos x="510" y="48"/>
            </a:cxn>
            <a:cxn ang="0">
              <a:pos x="570" y="66"/>
            </a:cxn>
            <a:cxn ang="0">
              <a:pos x="600" y="102"/>
            </a:cxn>
            <a:cxn ang="0">
              <a:pos x="552" y="198"/>
            </a:cxn>
            <a:cxn ang="0">
              <a:pos x="528" y="234"/>
            </a:cxn>
            <a:cxn ang="0">
              <a:pos x="498" y="288"/>
            </a:cxn>
            <a:cxn ang="0">
              <a:pos x="456" y="342"/>
            </a:cxn>
            <a:cxn ang="0">
              <a:pos x="432" y="342"/>
            </a:cxn>
            <a:cxn ang="0">
              <a:pos x="444" y="378"/>
            </a:cxn>
            <a:cxn ang="0">
              <a:pos x="402" y="426"/>
            </a:cxn>
            <a:cxn ang="0">
              <a:pos x="378" y="492"/>
            </a:cxn>
            <a:cxn ang="0">
              <a:pos x="378" y="588"/>
            </a:cxn>
            <a:cxn ang="0">
              <a:pos x="354" y="582"/>
            </a:cxn>
            <a:cxn ang="0">
              <a:pos x="354" y="600"/>
            </a:cxn>
            <a:cxn ang="0">
              <a:pos x="384" y="612"/>
            </a:cxn>
            <a:cxn ang="0">
              <a:pos x="408" y="678"/>
            </a:cxn>
            <a:cxn ang="0">
              <a:pos x="456" y="750"/>
            </a:cxn>
            <a:cxn ang="0">
              <a:pos x="522" y="774"/>
            </a:cxn>
            <a:cxn ang="0">
              <a:pos x="546" y="798"/>
            </a:cxn>
            <a:cxn ang="0">
              <a:pos x="534" y="822"/>
            </a:cxn>
            <a:cxn ang="0">
              <a:pos x="504" y="840"/>
            </a:cxn>
            <a:cxn ang="0">
              <a:pos x="468" y="864"/>
            </a:cxn>
            <a:cxn ang="0">
              <a:pos x="456" y="888"/>
            </a:cxn>
            <a:cxn ang="0">
              <a:pos x="420" y="900"/>
            </a:cxn>
            <a:cxn ang="0">
              <a:pos x="372" y="936"/>
            </a:cxn>
            <a:cxn ang="0">
              <a:pos x="366" y="966"/>
            </a:cxn>
            <a:cxn ang="0">
              <a:pos x="330" y="978"/>
            </a:cxn>
            <a:cxn ang="0">
              <a:pos x="324" y="1032"/>
            </a:cxn>
            <a:cxn ang="0">
              <a:pos x="288" y="1062"/>
            </a:cxn>
            <a:cxn ang="0">
              <a:pos x="270" y="1122"/>
            </a:cxn>
          </a:cxnLst>
          <a:rect l="0" t="0" r="r" b="b"/>
          <a:pathLst>
            <a:path w="600" h="1146">
              <a:moveTo>
                <a:pt x="258" y="1146"/>
              </a:moveTo>
              <a:lnTo>
                <a:pt x="240" y="1146"/>
              </a:lnTo>
              <a:lnTo>
                <a:pt x="234" y="1134"/>
              </a:lnTo>
              <a:lnTo>
                <a:pt x="222" y="1128"/>
              </a:lnTo>
              <a:lnTo>
                <a:pt x="210" y="1122"/>
              </a:lnTo>
              <a:lnTo>
                <a:pt x="198" y="1098"/>
              </a:lnTo>
              <a:lnTo>
                <a:pt x="192" y="1092"/>
              </a:lnTo>
              <a:lnTo>
                <a:pt x="186" y="1074"/>
              </a:lnTo>
              <a:lnTo>
                <a:pt x="168" y="1068"/>
              </a:lnTo>
              <a:lnTo>
                <a:pt x="168" y="1056"/>
              </a:lnTo>
              <a:lnTo>
                <a:pt x="162" y="1044"/>
              </a:lnTo>
              <a:lnTo>
                <a:pt x="162" y="1032"/>
              </a:lnTo>
              <a:lnTo>
                <a:pt x="168" y="1026"/>
              </a:lnTo>
              <a:lnTo>
                <a:pt x="174" y="1008"/>
              </a:lnTo>
              <a:lnTo>
                <a:pt x="186" y="996"/>
              </a:lnTo>
              <a:lnTo>
                <a:pt x="186" y="978"/>
              </a:lnTo>
              <a:lnTo>
                <a:pt x="174" y="972"/>
              </a:lnTo>
              <a:lnTo>
                <a:pt x="168" y="966"/>
              </a:lnTo>
              <a:lnTo>
                <a:pt x="162" y="954"/>
              </a:lnTo>
              <a:lnTo>
                <a:pt x="150" y="954"/>
              </a:lnTo>
              <a:lnTo>
                <a:pt x="150" y="948"/>
              </a:lnTo>
              <a:lnTo>
                <a:pt x="150" y="924"/>
              </a:lnTo>
              <a:lnTo>
                <a:pt x="150" y="918"/>
              </a:lnTo>
              <a:lnTo>
                <a:pt x="156" y="912"/>
              </a:lnTo>
              <a:lnTo>
                <a:pt x="162" y="906"/>
              </a:lnTo>
              <a:lnTo>
                <a:pt x="162" y="894"/>
              </a:lnTo>
              <a:lnTo>
                <a:pt x="162" y="888"/>
              </a:lnTo>
              <a:lnTo>
                <a:pt x="168" y="882"/>
              </a:lnTo>
              <a:lnTo>
                <a:pt x="168" y="876"/>
              </a:lnTo>
              <a:lnTo>
                <a:pt x="168" y="864"/>
              </a:lnTo>
              <a:lnTo>
                <a:pt x="168" y="852"/>
              </a:lnTo>
              <a:lnTo>
                <a:pt x="162" y="846"/>
              </a:lnTo>
              <a:lnTo>
                <a:pt x="162" y="828"/>
              </a:lnTo>
              <a:lnTo>
                <a:pt x="174" y="834"/>
              </a:lnTo>
              <a:lnTo>
                <a:pt x="192" y="828"/>
              </a:lnTo>
              <a:lnTo>
                <a:pt x="192" y="816"/>
              </a:lnTo>
              <a:lnTo>
                <a:pt x="186" y="804"/>
              </a:lnTo>
              <a:lnTo>
                <a:pt x="174" y="798"/>
              </a:lnTo>
              <a:lnTo>
                <a:pt x="186" y="786"/>
              </a:lnTo>
              <a:lnTo>
                <a:pt x="192" y="774"/>
              </a:lnTo>
              <a:lnTo>
                <a:pt x="192" y="744"/>
              </a:lnTo>
              <a:lnTo>
                <a:pt x="186" y="738"/>
              </a:lnTo>
              <a:lnTo>
                <a:pt x="186" y="732"/>
              </a:lnTo>
              <a:lnTo>
                <a:pt x="174" y="726"/>
              </a:lnTo>
              <a:lnTo>
                <a:pt x="168" y="726"/>
              </a:lnTo>
              <a:lnTo>
                <a:pt x="156" y="732"/>
              </a:lnTo>
              <a:lnTo>
                <a:pt x="132" y="732"/>
              </a:lnTo>
              <a:lnTo>
                <a:pt x="120" y="726"/>
              </a:lnTo>
              <a:lnTo>
                <a:pt x="90" y="696"/>
              </a:lnTo>
              <a:lnTo>
                <a:pt x="78" y="684"/>
              </a:lnTo>
              <a:lnTo>
                <a:pt x="84" y="672"/>
              </a:lnTo>
              <a:lnTo>
                <a:pt x="84" y="660"/>
              </a:lnTo>
              <a:lnTo>
                <a:pt x="90" y="648"/>
              </a:lnTo>
              <a:lnTo>
                <a:pt x="96" y="642"/>
              </a:lnTo>
              <a:lnTo>
                <a:pt x="96" y="630"/>
              </a:lnTo>
              <a:lnTo>
                <a:pt x="114" y="612"/>
              </a:lnTo>
              <a:lnTo>
                <a:pt x="108" y="594"/>
              </a:lnTo>
              <a:lnTo>
                <a:pt x="108" y="582"/>
              </a:lnTo>
              <a:lnTo>
                <a:pt x="90" y="582"/>
              </a:lnTo>
              <a:lnTo>
                <a:pt x="72" y="570"/>
              </a:lnTo>
              <a:lnTo>
                <a:pt x="66" y="570"/>
              </a:lnTo>
              <a:lnTo>
                <a:pt x="48" y="564"/>
              </a:lnTo>
              <a:lnTo>
                <a:pt x="42" y="558"/>
              </a:lnTo>
              <a:lnTo>
                <a:pt x="30" y="564"/>
              </a:lnTo>
              <a:lnTo>
                <a:pt x="30" y="558"/>
              </a:lnTo>
              <a:lnTo>
                <a:pt x="18" y="558"/>
              </a:lnTo>
              <a:lnTo>
                <a:pt x="18" y="552"/>
              </a:lnTo>
              <a:lnTo>
                <a:pt x="12" y="552"/>
              </a:lnTo>
              <a:lnTo>
                <a:pt x="12" y="540"/>
              </a:lnTo>
              <a:lnTo>
                <a:pt x="6" y="540"/>
              </a:lnTo>
              <a:lnTo>
                <a:pt x="0" y="534"/>
              </a:lnTo>
              <a:lnTo>
                <a:pt x="0" y="510"/>
              </a:lnTo>
              <a:lnTo>
                <a:pt x="6" y="504"/>
              </a:lnTo>
              <a:lnTo>
                <a:pt x="6" y="480"/>
              </a:lnTo>
              <a:lnTo>
                <a:pt x="18" y="474"/>
              </a:lnTo>
              <a:lnTo>
                <a:pt x="18" y="468"/>
              </a:lnTo>
              <a:lnTo>
                <a:pt x="30" y="462"/>
              </a:lnTo>
              <a:lnTo>
                <a:pt x="36" y="462"/>
              </a:lnTo>
              <a:lnTo>
                <a:pt x="36" y="450"/>
              </a:lnTo>
              <a:lnTo>
                <a:pt x="42" y="444"/>
              </a:lnTo>
              <a:lnTo>
                <a:pt x="42" y="438"/>
              </a:lnTo>
              <a:lnTo>
                <a:pt x="48" y="438"/>
              </a:lnTo>
              <a:lnTo>
                <a:pt x="48" y="444"/>
              </a:lnTo>
              <a:lnTo>
                <a:pt x="66" y="444"/>
              </a:lnTo>
              <a:lnTo>
                <a:pt x="66" y="432"/>
              </a:lnTo>
              <a:lnTo>
                <a:pt x="72" y="420"/>
              </a:lnTo>
              <a:lnTo>
                <a:pt x="78" y="408"/>
              </a:lnTo>
              <a:lnTo>
                <a:pt x="78" y="378"/>
              </a:lnTo>
              <a:lnTo>
                <a:pt x="84" y="372"/>
              </a:lnTo>
              <a:lnTo>
                <a:pt x="84" y="354"/>
              </a:lnTo>
              <a:lnTo>
                <a:pt x="78" y="348"/>
              </a:lnTo>
              <a:lnTo>
                <a:pt x="78" y="342"/>
              </a:lnTo>
              <a:lnTo>
                <a:pt x="84" y="342"/>
              </a:lnTo>
              <a:lnTo>
                <a:pt x="96" y="324"/>
              </a:lnTo>
              <a:lnTo>
                <a:pt x="108" y="330"/>
              </a:lnTo>
              <a:lnTo>
                <a:pt x="120" y="324"/>
              </a:lnTo>
              <a:lnTo>
                <a:pt x="168" y="324"/>
              </a:lnTo>
              <a:lnTo>
                <a:pt x="174" y="330"/>
              </a:lnTo>
              <a:lnTo>
                <a:pt x="174" y="372"/>
              </a:lnTo>
              <a:lnTo>
                <a:pt x="192" y="372"/>
              </a:lnTo>
              <a:lnTo>
                <a:pt x="204" y="354"/>
              </a:lnTo>
              <a:lnTo>
                <a:pt x="204" y="348"/>
              </a:lnTo>
              <a:lnTo>
                <a:pt x="198" y="342"/>
              </a:lnTo>
              <a:lnTo>
                <a:pt x="198" y="318"/>
              </a:lnTo>
              <a:lnTo>
                <a:pt x="210" y="312"/>
              </a:lnTo>
              <a:lnTo>
                <a:pt x="210" y="300"/>
              </a:lnTo>
              <a:lnTo>
                <a:pt x="222" y="294"/>
              </a:lnTo>
              <a:lnTo>
                <a:pt x="234" y="294"/>
              </a:lnTo>
              <a:lnTo>
                <a:pt x="246" y="282"/>
              </a:lnTo>
              <a:lnTo>
                <a:pt x="258" y="282"/>
              </a:lnTo>
              <a:lnTo>
                <a:pt x="258" y="264"/>
              </a:lnTo>
              <a:lnTo>
                <a:pt x="264" y="258"/>
              </a:lnTo>
              <a:lnTo>
                <a:pt x="270" y="258"/>
              </a:lnTo>
              <a:lnTo>
                <a:pt x="270" y="234"/>
              </a:lnTo>
              <a:lnTo>
                <a:pt x="276" y="228"/>
              </a:lnTo>
              <a:lnTo>
                <a:pt x="276" y="210"/>
              </a:lnTo>
              <a:lnTo>
                <a:pt x="282" y="222"/>
              </a:lnTo>
              <a:lnTo>
                <a:pt x="306" y="222"/>
              </a:lnTo>
              <a:lnTo>
                <a:pt x="306" y="210"/>
              </a:lnTo>
              <a:lnTo>
                <a:pt x="318" y="210"/>
              </a:lnTo>
              <a:lnTo>
                <a:pt x="318" y="198"/>
              </a:lnTo>
              <a:lnTo>
                <a:pt x="342" y="174"/>
              </a:lnTo>
              <a:lnTo>
                <a:pt x="348" y="174"/>
              </a:lnTo>
              <a:lnTo>
                <a:pt x="354" y="168"/>
              </a:lnTo>
              <a:lnTo>
                <a:pt x="354" y="150"/>
              </a:lnTo>
              <a:lnTo>
                <a:pt x="348" y="144"/>
              </a:lnTo>
              <a:lnTo>
                <a:pt x="336" y="138"/>
              </a:lnTo>
              <a:lnTo>
                <a:pt x="336" y="126"/>
              </a:lnTo>
              <a:lnTo>
                <a:pt x="342" y="120"/>
              </a:lnTo>
              <a:lnTo>
                <a:pt x="348" y="120"/>
              </a:lnTo>
              <a:lnTo>
                <a:pt x="354" y="114"/>
              </a:lnTo>
              <a:lnTo>
                <a:pt x="348" y="108"/>
              </a:lnTo>
              <a:lnTo>
                <a:pt x="348" y="78"/>
              </a:lnTo>
              <a:lnTo>
                <a:pt x="336" y="78"/>
              </a:lnTo>
              <a:lnTo>
                <a:pt x="318" y="60"/>
              </a:lnTo>
              <a:lnTo>
                <a:pt x="318" y="48"/>
              </a:lnTo>
              <a:lnTo>
                <a:pt x="336" y="48"/>
              </a:lnTo>
              <a:lnTo>
                <a:pt x="342" y="54"/>
              </a:lnTo>
              <a:lnTo>
                <a:pt x="360" y="30"/>
              </a:lnTo>
              <a:lnTo>
                <a:pt x="360" y="24"/>
              </a:lnTo>
              <a:lnTo>
                <a:pt x="366" y="6"/>
              </a:lnTo>
              <a:lnTo>
                <a:pt x="378" y="0"/>
              </a:lnTo>
              <a:lnTo>
                <a:pt x="384" y="0"/>
              </a:lnTo>
              <a:lnTo>
                <a:pt x="390" y="6"/>
              </a:lnTo>
              <a:lnTo>
                <a:pt x="402" y="18"/>
              </a:lnTo>
              <a:lnTo>
                <a:pt x="414" y="18"/>
              </a:lnTo>
              <a:lnTo>
                <a:pt x="420" y="24"/>
              </a:lnTo>
              <a:lnTo>
                <a:pt x="432" y="24"/>
              </a:lnTo>
              <a:lnTo>
                <a:pt x="438" y="30"/>
              </a:lnTo>
              <a:lnTo>
                <a:pt x="456" y="30"/>
              </a:lnTo>
              <a:lnTo>
                <a:pt x="462" y="24"/>
              </a:lnTo>
              <a:lnTo>
                <a:pt x="462" y="18"/>
              </a:lnTo>
              <a:lnTo>
                <a:pt x="480" y="18"/>
              </a:lnTo>
              <a:lnTo>
                <a:pt x="492" y="18"/>
              </a:lnTo>
              <a:lnTo>
                <a:pt x="498" y="6"/>
              </a:lnTo>
              <a:lnTo>
                <a:pt x="504" y="18"/>
              </a:lnTo>
              <a:lnTo>
                <a:pt x="510" y="18"/>
              </a:lnTo>
              <a:lnTo>
                <a:pt x="516" y="24"/>
              </a:lnTo>
              <a:lnTo>
                <a:pt x="510" y="30"/>
              </a:lnTo>
              <a:lnTo>
                <a:pt x="510" y="48"/>
              </a:lnTo>
              <a:lnTo>
                <a:pt x="516" y="54"/>
              </a:lnTo>
              <a:lnTo>
                <a:pt x="534" y="54"/>
              </a:lnTo>
              <a:lnTo>
                <a:pt x="546" y="60"/>
              </a:lnTo>
              <a:lnTo>
                <a:pt x="558" y="60"/>
              </a:lnTo>
              <a:lnTo>
                <a:pt x="570" y="66"/>
              </a:lnTo>
              <a:lnTo>
                <a:pt x="570" y="78"/>
              </a:lnTo>
              <a:lnTo>
                <a:pt x="576" y="84"/>
              </a:lnTo>
              <a:lnTo>
                <a:pt x="582" y="84"/>
              </a:lnTo>
              <a:lnTo>
                <a:pt x="582" y="90"/>
              </a:lnTo>
              <a:lnTo>
                <a:pt x="600" y="102"/>
              </a:lnTo>
              <a:lnTo>
                <a:pt x="594" y="114"/>
              </a:lnTo>
              <a:lnTo>
                <a:pt x="588" y="132"/>
              </a:lnTo>
              <a:lnTo>
                <a:pt x="576" y="150"/>
              </a:lnTo>
              <a:lnTo>
                <a:pt x="558" y="186"/>
              </a:lnTo>
              <a:lnTo>
                <a:pt x="552" y="198"/>
              </a:lnTo>
              <a:lnTo>
                <a:pt x="546" y="204"/>
              </a:lnTo>
              <a:lnTo>
                <a:pt x="546" y="216"/>
              </a:lnTo>
              <a:lnTo>
                <a:pt x="540" y="222"/>
              </a:lnTo>
              <a:lnTo>
                <a:pt x="534" y="228"/>
              </a:lnTo>
              <a:lnTo>
                <a:pt x="528" y="234"/>
              </a:lnTo>
              <a:lnTo>
                <a:pt x="528" y="240"/>
              </a:lnTo>
              <a:lnTo>
                <a:pt x="510" y="252"/>
              </a:lnTo>
              <a:lnTo>
                <a:pt x="504" y="264"/>
              </a:lnTo>
              <a:lnTo>
                <a:pt x="498" y="276"/>
              </a:lnTo>
              <a:lnTo>
                <a:pt x="498" y="288"/>
              </a:lnTo>
              <a:lnTo>
                <a:pt x="486" y="294"/>
              </a:lnTo>
              <a:lnTo>
                <a:pt x="468" y="312"/>
              </a:lnTo>
              <a:lnTo>
                <a:pt x="462" y="324"/>
              </a:lnTo>
              <a:lnTo>
                <a:pt x="462" y="336"/>
              </a:lnTo>
              <a:lnTo>
                <a:pt x="456" y="342"/>
              </a:lnTo>
              <a:lnTo>
                <a:pt x="456" y="348"/>
              </a:lnTo>
              <a:lnTo>
                <a:pt x="456" y="354"/>
              </a:lnTo>
              <a:lnTo>
                <a:pt x="450" y="354"/>
              </a:lnTo>
              <a:lnTo>
                <a:pt x="438" y="348"/>
              </a:lnTo>
              <a:lnTo>
                <a:pt x="432" y="342"/>
              </a:lnTo>
              <a:lnTo>
                <a:pt x="450" y="360"/>
              </a:lnTo>
              <a:lnTo>
                <a:pt x="444" y="366"/>
              </a:lnTo>
              <a:lnTo>
                <a:pt x="438" y="366"/>
              </a:lnTo>
              <a:lnTo>
                <a:pt x="438" y="372"/>
              </a:lnTo>
              <a:lnTo>
                <a:pt x="444" y="378"/>
              </a:lnTo>
              <a:lnTo>
                <a:pt x="432" y="378"/>
              </a:lnTo>
              <a:lnTo>
                <a:pt x="420" y="390"/>
              </a:lnTo>
              <a:lnTo>
                <a:pt x="414" y="402"/>
              </a:lnTo>
              <a:lnTo>
                <a:pt x="408" y="414"/>
              </a:lnTo>
              <a:lnTo>
                <a:pt x="402" y="426"/>
              </a:lnTo>
              <a:lnTo>
                <a:pt x="402" y="444"/>
              </a:lnTo>
              <a:lnTo>
                <a:pt x="402" y="450"/>
              </a:lnTo>
              <a:lnTo>
                <a:pt x="396" y="456"/>
              </a:lnTo>
              <a:lnTo>
                <a:pt x="384" y="474"/>
              </a:lnTo>
              <a:lnTo>
                <a:pt x="378" y="492"/>
              </a:lnTo>
              <a:lnTo>
                <a:pt x="366" y="516"/>
              </a:lnTo>
              <a:lnTo>
                <a:pt x="366" y="540"/>
              </a:lnTo>
              <a:lnTo>
                <a:pt x="366" y="558"/>
              </a:lnTo>
              <a:lnTo>
                <a:pt x="372" y="570"/>
              </a:lnTo>
              <a:lnTo>
                <a:pt x="378" y="588"/>
              </a:lnTo>
              <a:lnTo>
                <a:pt x="372" y="588"/>
              </a:lnTo>
              <a:lnTo>
                <a:pt x="372" y="582"/>
              </a:lnTo>
              <a:lnTo>
                <a:pt x="366" y="576"/>
              </a:lnTo>
              <a:lnTo>
                <a:pt x="360" y="576"/>
              </a:lnTo>
              <a:lnTo>
                <a:pt x="354" y="582"/>
              </a:lnTo>
              <a:lnTo>
                <a:pt x="348" y="582"/>
              </a:lnTo>
              <a:lnTo>
                <a:pt x="348" y="588"/>
              </a:lnTo>
              <a:lnTo>
                <a:pt x="348" y="594"/>
              </a:lnTo>
              <a:lnTo>
                <a:pt x="354" y="594"/>
              </a:lnTo>
              <a:lnTo>
                <a:pt x="354" y="600"/>
              </a:lnTo>
              <a:lnTo>
                <a:pt x="360" y="594"/>
              </a:lnTo>
              <a:lnTo>
                <a:pt x="366" y="594"/>
              </a:lnTo>
              <a:lnTo>
                <a:pt x="372" y="594"/>
              </a:lnTo>
              <a:lnTo>
                <a:pt x="378" y="600"/>
              </a:lnTo>
              <a:lnTo>
                <a:pt x="384" y="612"/>
              </a:lnTo>
              <a:lnTo>
                <a:pt x="396" y="624"/>
              </a:lnTo>
              <a:lnTo>
                <a:pt x="408" y="642"/>
              </a:lnTo>
              <a:lnTo>
                <a:pt x="408" y="648"/>
              </a:lnTo>
              <a:lnTo>
                <a:pt x="396" y="648"/>
              </a:lnTo>
              <a:lnTo>
                <a:pt x="408" y="678"/>
              </a:lnTo>
              <a:lnTo>
                <a:pt x="414" y="696"/>
              </a:lnTo>
              <a:lnTo>
                <a:pt x="420" y="708"/>
              </a:lnTo>
              <a:lnTo>
                <a:pt x="426" y="708"/>
              </a:lnTo>
              <a:lnTo>
                <a:pt x="444" y="732"/>
              </a:lnTo>
              <a:lnTo>
                <a:pt x="456" y="750"/>
              </a:lnTo>
              <a:lnTo>
                <a:pt x="468" y="756"/>
              </a:lnTo>
              <a:lnTo>
                <a:pt x="480" y="762"/>
              </a:lnTo>
              <a:lnTo>
                <a:pt x="492" y="762"/>
              </a:lnTo>
              <a:lnTo>
                <a:pt x="504" y="762"/>
              </a:lnTo>
              <a:lnTo>
                <a:pt x="522" y="774"/>
              </a:lnTo>
              <a:lnTo>
                <a:pt x="534" y="780"/>
              </a:lnTo>
              <a:lnTo>
                <a:pt x="534" y="786"/>
              </a:lnTo>
              <a:lnTo>
                <a:pt x="534" y="792"/>
              </a:lnTo>
              <a:lnTo>
                <a:pt x="540" y="798"/>
              </a:lnTo>
              <a:lnTo>
                <a:pt x="546" y="798"/>
              </a:lnTo>
              <a:lnTo>
                <a:pt x="546" y="804"/>
              </a:lnTo>
              <a:lnTo>
                <a:pt x="546" y="810"/>
              </a:lnTo>
              <a:lnTo>
                <a:pt x="540" y="810"/>
              </a:lnTo>
              <a:lnTo>
                <a:pt x="534" y="816"/>
              </a:lnTo>
              <a:lnTo>
                <a:pt x="534" y="822"/>
              </a:lnTo>
              <a:lnTo>
                <a:pt x="528" y="828"/>
              </a:lnTo>
              <a:lnTo>
                <a:pt x="516" y="828"/>
              </a:lnTo>
              <a:lnTo>
                <a:pt x="510" y="834"/>
              </a:lnTo>
              <a:lnTo>
                <a:pt x="504" y="834"/>
              </a:lnTo>
              <a:lnTo>
                <a:pt x="504" y="840"/>
              </a:lnTo>
              <a:lnTo>
                <a:pt x="504" y="852"/>
              </a:lnTo>
              <a:lnTo>
                <a:pt x="498" y="852"/>
              </a:lnTo>
              <a:lnTo>
                <a:pt x="492" y="846"/>
              </a:lnTo>
              <a:lnTo>
                <a:pt x="474" y="858"/>
              </a:lnTo>
              <a:lnTo>
                <a:pt x="468" y="864"/>
              </a:lnTo>
              <a:lnTo>
                <a:pt x="462" y="858"/>
              </a:lnTo>
              <a:lnTo>
                <a:pt x="462" y="864"/>
              </a:lnTo>
              <a:lnTo>
                <a:pt x="462" y="870"/>
              </a:lnTo>
              <a:lnTo>
                <a:pt x="462" y="882"/>
              </a:lnTo>
              <a:lnTo>
                <a:pt x="456" y="888"/>
              </a:lnTo>
              <a:lnTo>
                <a:pt x="450" y="894"/>
              </a:lnTo>
              <a:lnTo>
                <a:pt x="438" y="894"/>
              </a:lnTo>
              <a:lnTo>
                <a:pt x="432" y="894"/>
              </a:lnTo>
              <a:lnTo>
                <a:pt x="432" y="900"/>
              </a:lnTo>
              <a:lnTo>
                <a:pt x="420" y="900"/>
              </a:lnTo>
              <a:lnTo>
                <a:pt x="402" y="906"/>
              </a:lnTo>
              <a:lnTo>
                <a:pt x="390" y="912"/>
              </a:lnTo>
              <a:lnTo>
                <a:pt x="384" y="918"/>
              </a:lnTo>
              <a:lnTo>
                <a:pt x="378" y="930"/>
              </a:lnTo>
              <a:lnTo>
                <a:pt x="372" y="936"/>
              </a:lnTo>
              <a:lnTo>
                <a:pt x="366" y="936"/>
              </a:lnTo>
              <a:lnTo>
                <a:pt x="354" y="942"/>
              </a:lnTo>
              <a:lnTo>
                <a:pt x="360" y="942"/>
              </a:lnTo>
              <a:lnTo>
                <a:pt x="366" y="960"/>
              </a:lnTo>
              <a:lnTo>
                <a:pt x="366" y="966"/>
              </a:lnTo>
              <a:lnTo>
                <a:pt x="348" y="972"/>
              </a:lnTo>
              <a:lnTo>
                <a:pt x="336" y="978"/>
              </a:lnTo>
              <a:lnTo>
                <a:pt x="342" y="972"/>
              </a:lnTo>
              <a:lnTo>
                <a:pt x="336" y="972"/>
              </a:lnTo>
              <a:lnTo>
                <a:pt x="330" y="978"/>
              </a:lnTo>
              <a:lnTo>
                <a:pt x="324" y="984"/>
              </a:lnTo>
              <a:lnTo>
                <a:pt x="324" y="1008"/>
              </a:lnTo>
              <a:lnTo>
                <a:pt x="330" y="1014"/>
              </a:lnTo>
              <a:lnTo>
                <a:pt x="330" y="1020"/>
              </a:lnTo>
              <a:lnTo>
                <a:pt x="324" y="1032"/>
              </a:lnTo>
              <a:lnTo>
                <a:pt x="312" y="1032"/>
              </a:lnTo>
              <a:lnTo>
                <a:pt x="306" y="1032"/>
              </a:lnTo>
              <a:lnTo>
                <a:pt x="300" y="1038"/>
              </a:lnTo>
              <a:lnTo>
                <a:pt x="288" y="1044"/>
              </a:lnTo>
              <a:lnTo>
                <a:pt x="288" y="1062"/>
              </a:lnTo>
              <a:lnTo>
                <a:pt x="288" y="1074"/>
              </a:lnTo>
              <a:lnTo>
                <a:pt x="288" y="1098"/>
              </a:lnTo>
              <a:lnTo>
                <a:pt x="282" y="1104"/>
              </a:lnTo>
              <a:lnTo>
                <a:pt x="282" y="1110"/>
              </a:lnTo>
              <a:lnTo>
                <a:pt x="270" y="1122"/>
              </a:lnTo>
              <a:lnTo>
                <a:pt x="258" y="1146"/>
              </a:lnTo>
              <a:close/>
            </a:path>
          </a:pathLst>
        </a:custGeom>
        <a:solidFill>
          <a:srgbClr val="31869B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190285</xdr:colOff>
      <xdr:row>25</xdr:row>
      <xdr:rowOff>21862</xdr:rowOff>
    </xdr:from>
    <xdr:to>
      <xdr:col>4</xdr:col>
      <xdr:colOff>191759</xdr:colOff>
      <xdr:row>25</xdr:row>
      <xdr:rowOff>30480</xdr:rowOff>
    </xdr:to>
    <xdr:sp macro="" textlink="">
      <xdr:nvSpPr>
        <xdr:cNvPr id="4" name="Ceuta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3076360" y="5422537"/>
          <a:ext cx="1474" cy="8618"/>
        </a:xfrm>
        <a:prstGeom prst="ellipse">
          <a:avLst/>
        </a:prstGeom>
        <a:solidFill>
          <a:srgbClr val="92CDD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144735</xdr:colOff>
      <xdr:row>26</xdr:row>
      <xdr:rowOff>59001</xdr:rowOff>
    </xdr:from>
    <xdr:to>
      <xdr:col>6</xdr:col>
      <xdr:colOff>146986</xdr:colOff>
      <xdr:row>26</xdr:row>
      <xdr:rowOff>61195</xdr:rowOff>
    </xdr:to>
    <xdr:sp macro="" textlink="">
      <xdr:nvSpPr>
        <xdr:cNvPr id="5" name="Melilla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4230960" y="5650176"/>
          <a:ext cx="2251" cy="2194"/>
        </a:xfrm>
        <a:prstGeom prst="ellipse">
          <a:avLst/>
        </a:prstGeom>
        <a:solidFill>
          <a:srgbClr val="92CDD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381223</xdr:colOff>
      <xdr:row>4</xdr:row>
      <xdr:rowOff>584414</xdr:rowOff>
    </xdr:from>
    <xdr:to>
      <xdr:col>7</xdr:col>
      <xdr:colOff>416989</xdr:colOff>
      <xdr:row>14</xdr:row>
      <xdr:rowOff>35020</xdr:rowOff>
    </xdr:to>
    <xdr:sp macro="" textlink="">
      <xdr:nvSpPr>
        <xdr:cNvPr id="6" name="Castilla León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/>
        </xdr:cNvSpPr>
      </xdr:nvSpPr>
      <xdr:spPr bwMode="auto">
        <a:xfrm>
          <a:off x="2724373" y="1584539"/>
          <a:ext cx="2350341" cy="1765181"/>
        </a:xfrm>
        <a:custGeom>
          <a:avLst/>
          <a:gdLst/>
          <a:ahLst/>
          <a:cxnLst>
            <a:cxn ang="0">
              <a:pos x="1032" y="798"/>
            </a:cxn>
            <a:cxn ang="0">
              <a:pos x="936" y="876"/>
            </a:cxn>
            <a:cxn ang="0">
              <a:pos x="876" y="966"/>
            </a:cxn>
            <a:cxn ang="0">
              <a:pos x="810" y="1074"/>
            </a:cxn>
            <a:cxn ang="0">
              <a:pos x="750" y="1128"/>
            </a:cxn>
            <a:cxn ang="0">
              <a:pos x="696" y="1152"/>
            </a:cxn>
            <a:cxn ang="0">
              <a:pos x="636" y="1176"/>
            </a:cxn>
            <a:cxn ang="0">
              <a:pos x="588" y="1188"/>
            </a:cxn>
            <a:cxn ang="0">
              <a:pos x="492" y="1164"/>
            </a:cxn>
            <a:cxn ang="0">
              <a:pos x="402" y="1158"/>
            </a:cxn>
            <a:cxn ang="0">
              <a:pos x="360" y="1122"/>
            </a:cxn>
            <a:cxn ang="0">
              <a:pos x="300" y="1128"/>
            </a:cxn>
            <a:cxn ang="0">
              <a:pos x="222" y="1074"/>
            </a:cxn>
            <a:cxn ang="0">
              <a:pos x="144" y="1116"/>
            </a:cxn>
            <a:cxn ang="0">
              <a:pos x="66" y="1146"/>
            </a:cxn>
            <a:cxn ang="0">
              <a:pos x="66" y="840"/>
            </a:cxn>
            <a:cxn ang="0">
              <a:pos x="204" y="708"/>
            </a:cxn>
            <a:cxn ang="0">
              <a:pos x="186" y="618"/>
            </a:cxn>
            <a:cxn ang="0">
              <a:pos x="72" y="480"/>
            </a:cxn>
            <a:cxn ang="0">
              <a:pos x="30" y="432"/>
            </a:cxn>
            <a:cxn ang="0">
              <a:pos x="72" y="324"/>
            </a:cxn>
            <a:cxn ang="0">
              <a:pos x="48" y="276"/>
            </a:cxn>
            <a:cxn ang="0">
              <a:pos x="18" y="216"/>
            </a:cxn>
            <a:cxn ang="0">
              <a:pos x="72" y="156"/>
            </a:cxn>
            <a:cxn ang="0">
              <a:pos x="168" y="120"/>
            </a:cxn>
            <a:cxn ang="0">
              <a:pos x="246" y="84"/>
            </a:cxn>
            <a:cxn ang="0">
              <a:pos x="348" y="108"/>
            </a:cxn>
            <a:cxn ang="0">
              <a:pos x="456" y="84"/>
            </a:cxn>
            <a:cxn ang="0">
              <a:pos x="552" y="54"/>
            </a:cxn>
            <a:cxn ang="0">
              <a:pos x="648" y="36"/>
            </a:cxn>
            <a:cxn ang="0">
              <a:pos x="816" y="114"/>
            </a:cxn>
            <a:cxn ang="0">
              <a:pos x="900" y="186"/>
            </a:cxn>
            <a:cxn ang="0">
              <a:pos x="930" y="138"/>
            </a:cxn>
            <a:cxn ang="0">
              <a:pos x="900" y="108"/>
            </a:cxn>
            <a:cxn ang="0">
              <a:pos x="1002" y="24"/>
            </a:cxn>
            <a:cxn ang="0">
              <a:pos x="1134" y="30"/>
            </a:cxn>
            <a:cxn ang="0">
              <a:pos x="1158" y="90"/>
            </a:cxn>
            <a:cxn ang="0">
              <a:pos x="1164" y="126"/>
            </a:cxn>
            <a:cxn ang="0">
              <a:pos x="1098" y="144"/>
            </a:cxn>
            <a:cxn ang="0">
              <a:pos x="1146" y="174"/>
            </a:cxn>
            <a:cxn ang="0">
              <a:pos x="1158" y="234"/>
            </a:cxn>
            <a:cxn ang="0">
              <a:pos x="1170" y="330"/>
            </a:cxn>
            <a:cxn ang="0">
              <a:pos x="1158" y="408"/>
            </a:cxn>
            <a:cxn ang="0">
              <a:pos x="1248" y="450"/>
            </a:cxn>
            <a:cxn ang="0">
              <a:pos x="1266" y="462"/>
            </a:cxn>
            <a:cxn ang="0">
              <a:pos x="1314" y="468"/>
            </a:cxn>
            <a:cxn ang="0">
              <a:pos x="1398" y="420"/>
            </a:cxn>
            <a:cxn ang="0">
              <a:pos x="1440" y="462"/>
            </a:cxn>
            <a:cxn ang="0">
              <a:pos x="1482" y="498"/>
            </a:cxn>
            <a:cxn ang="0">
              <a:pos x="1542" y="552"/>
            </a:cxn>
            <a:cxn ang="0">
              <a:pos x="1494" y="624"/>
            </a:cxn>
            <a:cxn ang="0">
              <a:pos x="1476" y="684"/>
            </a:cxn>
            <a:cxn ang="0">
              <a:pos x="1470" y="822"/>
            </a:cxn>
            <a:cxn ang="0">
              <a:pos x="1380" y="822"/>
            </a:cxn>
            <a:cxn ang="0">
              <a:pos x="1284" y="750"/>
            </a:cxn>
            <a:cxn ang="0">
              <a:pos x="1212" y="738"/>
            </a:cxn>
          </a:cxnLst>
          <a:rect l="0" t="0" r="r" b="b"/>
          <a:pathLst>
            <a:path w="1554" h="1212">
              <a:moveTo>
                <a:pt x="1122" y="738"/>
              </a:moveTo>
              <a:lnTo>
                <a:pt x="1122" y="750"/>
              </a:lnTo>
              <a:lnTo>
                <a:pt x="1110" y="762"/>
              </a:lnTo>
              <a:lnTo>
                <a:pt x="1074" y="762"/>
              </a:lnTo>
              <a:lnTo>
                <a:pt x="1074" y="780"/>
              </a:lnTo>
              <a:lnTo>
                <a:pt x="1062" y="780"/>
              </a:lnTo>
              <a:lnTo>
                <a:pt x="1050" y="792"/>
              </a:lnTo>
              <a:lnTo>
                <a:pt x="1044" y="798"/>
              </a:lnTo>
              <a:lnTo>
                <a:pt x="1032" y="798"/>
              </a:lnTo>
              <a:lnTo>
                <a:pt x="1014" y="804"/>
              </a:lnTo>
              <a:lnTo>
                <a:pt x="1002" y="822"/>
              </a:lnTo>
              <a:lnTo>
                <a:pt x="996" y="834"/>
              </a:lnTo>
              <a:lnTo>
                <a:pt x="984" y="834"/>
              </a:lnTo>
              <a:lnTo>
                <a:pt x="972" y="852"/>
              </a:lnTo>
              <a:lnTo>
                <a:pt x="972" y="858"/>
              </a:lnTo>
              <a:lnTo>
                <a:pt x="966" y="864"/>
              </a:lnTo>
              <a:lnTo>
                <a:pt x="954" y="864"/>
              </a:lnTo>
              <a:lnTo>
                <a:pt x="936" y="876"/>
              </a:lnTo>
              <a:lnTo>
                <a:pt x="918" y="894"/>
              </a:lnTo>
              <a:lnTo>
                <a:pt x="918" y="912"/>
              </a:lnTo>
              <a:lnTo>
                <a:pt x="906" y="924"/>
              </a:lnTo>
              <a:lnTo>
                <a:pt x="906" y="948"/>
              </a:lnTo>
              <a:lnTo>
                <a:pt x="894" y="948"/>
              </a:lnTo>
              <a:lnTo>
                <a:pt x="888" y="942"/>
              </a:lnTo>
              <a:lnTo>
                <a:pt x="882" y="942"/>
              </a:lnTo>
              <a:lnTo>
                <a:pt x="876" y="954"/>
              </a:lnTo>
              <a:lnTo>
                <a:pt x="876" y="966"/>
              </a:lnTo>
              <a:lnTo>
                <a:pt x="864" y="966"/>
              </a:lnTo>
              <a:lnTo>
                <a:pt x="864" y="972"/>
              </a:lnTo>
              <a:lnTo>
                <a:pt x="858" y="972"/>
              </a:lnTo>
              <a:lnTo>
                <a:pt x="852" y="996"/>
              </a:lnTo>
              <a:lnTo>
                <a:pt x="852" y="1014"/>
              </a:lnTo>
              <a:lnTo>
                <a:pt x="828" y="1014"/>
              </a:lnTo>
              <a:lnTo>
                <a:pt x="822" y="1026"/>
              </a:lnTo>
              <a:lnTo>
                <a:pt x="810" y="1038"/>
              </a:lnTo>
              <a:lnTo>
                <a:pt x="810" y="1074"/>
              </a:lnTo>
              <a:lnTo>
                <a:pt x="804" y="1086"/>
              </a:lnTo>
              <a:lnTo>
                <a:pt x="786" y="1086"/>
              </a:lnTo>
              <a:lnTo>
                <a:pt x="780" y="1092"/>
              </a:lnTo>
              <a:lnTo>
                <a:pt x="780" y="1098"/>
              </a:lnTo>
              <a:lnTo>
                <a:pt x="774" y="1104"/>
              </a:lnTo>
              <a:lnTo>
                <a:pt x="774" y="1116"/>
              </a:lnTo>
              <a:lnTo>
                <a:pt x="768" y="1122"/>
              </a:lnTo>
              <a:lnTo>
                <a:pt x="768" y="1128"/>
              </a:lnTo>
              <a:lnTo>
                <a:pt x="750" y="1128"/>
              </a:lnTo>
              <a:lnTo>
                <a:pt x="744" y="1134"/>
              </a:lnTo>
              <a:lnTo>
                <a:pt x="738" y="1134"/>
              </a:lnTo>
              <a:lnTo>
                <a:pt x="738" y="1146"/>
              </a:lnTo>
              <a:lnTo>
                <a:pt x="732" y="1152"/>
              </a:lnTo>
              <a:lnTo>
                <a:pt x="732" y="1164"/>
              </a:lnTo>
              <a:lnTo>
                <a:pt x="714" y="1176"/>
              </a:lnTo>
              <a:lnTo>
                <a:pt x="702" y="1176"/>
              </a:lnTo>
              <a:lnTo>
                <a:pt x="696" y="1164"/>
              </a:lnTo>
              <a:lnTo>
                <a:pt x="696" y="1152"/>
              </a:lnTo>
              <a:lnTo>
                <a:pt x="690" y="1146"/>
              </a:lnTo>
              <a:lnTo>
                <a:pt x="684" y="1146"/>
              </a:lnTo>
              <a:lnTo>
                <a:pt x="672" y="1152"/>
              </a:lnTo>
              <a:lnTo>
                <a:pt x="666" y="1146"/>
              </a:lnTo>
              <a:lnTo>
                <a:pt x="660" y="1146"/>
              </a:lnTo>
              <a:lnTo>
                <a:pt x="654" y="1152"/>
              </a:lnTo>
              <a:lnTo>
                <a:pt x="654" y="1164"/>
              </a:lnTo>
              <a:lnTo>
                <a:pt x="648" y="1176"/>
              </a:lnTo>
              <a:lnTo>
                <a:pt x="636" y="1176"/>
              </a:lnTo>
              <a:lnTo>
                <a:pt x="624" y="1188"/>
              </a:lnTo>
              <a:lnTo>
                <a:pt x="624" y="1206"/>
              </a:lnTo>
              <a:lnTo>
                <a:pt x="618" y="1206"/>
              </a:lnTo>
              <a:lnTo>
                <a:pt x="612" y="1212"/>
              </a:lnTo>
              <a:lnTo>
                <a:pt x="594" y="1212"/>
              </a:lnTo>
              <a:lnTo>
                <a:pt x="594" y="1206"/>
              </a:lnTo>
              <a:lnTo>
                <a:pt x="606" y="1194"/>
              </a:lnTo>
              <a:lnTo>
                <a:pt x="594" y="1188"/>
              </a:lnTo>
              <a:lnTo>
                <a:pt x="588" y="1188"/>
              </a:lnTo>
              <a:lnTo>
                <a:pt x="582" y="1194"/>
              </a:lnTo>
              <a:lnTo>
                <a:pt x="576" y="1194"/>
              </a:lnTo>
              <a:lnTo>
                <a:pt x="558" y="1212"/>
              </a:lnTo>
              <a:lnTo>
                <a:pt x="534" y="1212"/>
              </a:lnTo>
              <a:lnTo>
                <a:pt x="504" y="1206"/>
              </a:lnTo>
              <a:lnTo>
                <a:pt x="498" y="1206"/>
              </a:lnTo>
              <a:lnTo>
                <a:pt x="498" y="1188"/>
              </a:lnTo>
              <a:lnTo>
                <a:pt x="492" y="1188"/>
              </a:lnTo>
              <a:lnTo>
                <a:pt x="492" y="1164"/>
              </a:lnTo>
              <a:lnTo>
                <a:pt x="498" y="1158"/>
              </a:lnTo>
              <a:lnTo>
                <a:pt x="498" y="1152"/>
              </a:lnTo>
              <a:lnTo>
                <a:pt x="474" y="1152"/>
              </a:lnTo>
              <a:lnTo>
                <a:pt x="468" y="1158"/>
              </a:lnTo>
              <a:lnTo>
                <a:pt x="444" y="1176"/>
              </a:lnTo>
              <a:lnTo>
                <a:pt x="432" y="1176"/>
              </a:lnTo>
              <a:lnTo>
                <a:pt x="420" y="1164"/>
              </a:lnTo>
              <a:lnTo>
                <a:pt x="414" y="1164"/>
              </a:lnTo>
              <a:lnTo>
                <a:pt x="402" y="1158"/>
              </a:lnTo>
              <a:lnTo>
                <a:pt x="402" y="1152"/>
              </a:lnTo>
              <a:lnTo>
                <a:pt x="396" y="1152"/>
              </a:lnTo>
              <a:lnTo>
                <a:pt x="396" y="1146"/>
              </a:lnTo>
              <a:lnTo>
                <a:pt x="390" y="1134"/>
              </a:lnTo>
              <a:lnTo>
                <a:pt x="384" y="1134"/>
              </a:lnTo>
              <a:lnTo>
                <a:pt x="378" y="1134"/>
              </a:lnTo>
              <a:lnTo>
                <a:pt x="366" y="1146"/>
              </a:lnTo>
              <a:lnTo>
                <a:pt x="366" y="1122"/>
              </a:lnTo>
              <a:lnTo>
                <a:pt x="360" y="1122"/>
              </a:lnTo>
              <a:lnTo>
                <a:pt x="360" y="1116"/>
              </a:lnTo>
              <a:lnTo>
                <a:pt x="348" y="1116"/>
              </a:lnTo>
              <a:lnTo>
                <a:pt x="336" y="1128"/>
              </a:lnTo>
              <a:lnTo>
                <a:pt x="336" y="1134"/>
              </a:lnTo>
              <a:lnTo>
                <a:pt x="324" y="1146"/>
              </a:lnTo>
              <a:lnTo>
                <a:pt x="318" y="1146"/>
              </a:lnTo>
              <a:lnTo>
                <a:pt x="312" y="1134"/>
              </a:lnTo>
              <a:lnTo>
                <a:pt x="306" y="1134"/>
              </a:lnTo>
              <a:lnTo>
                <a:pt x="300" y="1128"/>
              </a:lnTo>
              <a:lnTo>
                <a:pt x="300" y="1122"/>
              </a:lnTo>
              <a:lnTo>
                <a:pt x="276" y="1098"/>
              </a:lnTo>
              <a:lnTo>
                <a:pt x="276" y="1092"/>
              </a:lnTo>
              <a:lnTo>
                <a:pt x="258" y="1068"/>
              </a:lnTo>
              <a:lnTo>
                <a:pt x="246" y="1068"/>
              </a:lnTo>
              <a:lnTo>
                <a:pt x="246" y="1062"/>
              </a:lnTo>
              <a:lnTo>
                <a:pt x="228" y="1062"/>
              </a:lnTo>
              <a:lnTo>
                <a:pt x="222" y="1068"/>
              </a:lnTo>
              <a:lnTo>
                <a:pt x="222" y="1074"/>
              </a:lnTo>
              <a:lnTo>
                <a:pt x="198" y="1074"/>
              </a:lnTo>
              <a:lnTo>
                <a:pt x="192" y="1086"/>
              </a:lnTo>
              <a:lnTo>
                <a:pt x="186" y="1092"/>
              </a:lnTo>
              <a:lnTo>
                <a:pt x="174" y="1092"/>
              </a:lnTo>
              <a:lnTo>
                <a:pt x="168" y="1098"/>
              </a:lnTo>
              <a:lnTo>
                <a:pt x="162" y="1098"/>
              </a:lnTo>
              <a:lnTo>
                <a:pt x="156" y="1104"/>
              </a:lnTo>
              <a:lnTo>
                <a:pt x="144" y="1104"/>
              </a:lnTo>
              <a:lnTo>
                <a:pt x="144" y="1116"/>
              </a:lnTo>
              <a:lnTo>
                <a:pt x="132" y="1122"/>
              </a:lnTo>
              <a:lnTo>
                <a:pt x="132" y="1134"/>
              </a:lnTo>
              <a:lnTo>
                <a:pt x="126" y="1146"/>
              </a:lnTo>
              <a:lnTo>
                <a:pt x="108" y="1146"/>
              </a:lnTo>
              <a:lnTo>
                <a:pt x="96" y="1152"/>
              </a:lnTo>
              <a:lnTo>
                <a:pt x="90" y="1152"/>
              </a:lnTo>
              <a:lnTo>
                <a:pt x="84" y="1146"/>
              </a:lnTo>
              <a:lnTo>
                <a:pt x="78" y="1152"/>
              </a:lnTo>
              <a:lnTo>
                <a:pt x="66" y="1146"/>
              </a:lnTo>
              <a:lnTo>
                <a:pt x="84" y="1104"/>
              </a:lnTo>
              <a:lnTo>
                <a:pt x="54" y="1068"/>
              </a:lnTo>
              <a:lnTo>
                <a:pt x="72" y="1056"/>
              </a:lnTo>
              <a:lnTo>
                <a:pt x="66" y="1014"/>
              </a:lnTo>
              <a:lnTo>
                <a:pt x="72" y="972"/>
              </a:lnTo>
              <a:lnTo>
                <a:pt x="72" y="924"/>
              </a:lnTo>
              <a:lnTo>
                <a:pt x="72" y="894"/>
              </a:lnTo>
              <a:lnTo>
                <a:pt x="72" y="876"/>
              </a:lnTo>
              <a:lnTo>
                <a:pt x="66" y="840"/>
              </a:lnTo>
              <a:lnTo>
                <a:pt x="90" y="840"/>
              </a:lnTo>
              <a:lnTo>
                <a:pt x="108" y="822"/>
              </a:lnTo>
              <a:lnTo>
                <a:pt x="96" y="798"/>
              </a:lnTo>
              <a:lnTo>
                <a:pt x="102" y="780"/>
              </a:lnTo>
              <a:lnTo>
                <a:pt x="114" y="762"/>
              </a:lnTo>
              <a:lnTo>
                <a:pt x="126" y="744"/>
              </a:lnTo>
              <a:lnTo>
                <a:pt x="174" y="744"/>
              </a:lnTo>
              <a:lnTo>
                <a:pt x="192" y="732"/>
              </a:lnTo>
              <a:lnTo>
                <a:pt x="204" y="708"/>
              </a:lnTo>
              <a:lnTo>
                <a:pt x="234" y="702"/>
              </a:lnTo>
              <a:lnTo>
                <a:pt x="240" y="684"/>
              </a:lnTo>
              <a:lnTo>
                <a:pt x="252" y="654"/>
              </a:lnTo>
              <a:lnTo>
                <a:pt x="258" y="636"/>
              </a:lnTo>
              <a:lnTo>
                <a:pt x="252" y="630"/>
              </a:lnTo>
              <a:lnTo>
                <a:pt x="240" y="612"/>
              </a:lnTo>
              <a:lnTo>
                <a:pt x="210" y="600"/>
              </a:lnTo>
              <a:lnTo>
                <a:pt x="198" y="612"/>
              </a:lnTo>
              <a:lnTo>
                <a:pt x="186" y="618"/>
              </a:lnTo>
              <a:lnTo>
                <a:pt x="168" y="594"/>
              </a:lnTo>
              <a:lnTo>
                <a:pt x="162" y="570"/>
              </a:lnTo>
              <a:lnTo>
                <a:pt x="168" y="552"/>
              </a:lnTo>
              <a:lnTo>
                <a:pt x="174" y="528"/>
              </a:lnTo>
              <a:lnTo>
                <a:pt x="186" y="510"/>
              </a:lnTo>
              <a:lnTo>
                <a:pt x="168" y="498"/>
              </a:lnTo>
              <a:lnTo>
                <a:pt x="144" y="504"/>
              </a:lnTo>
              <a:lnTo>
                <a:pt x="108" y="504"/>
              </a:lnTo>
              <a:lnTo>
                <a:pt x="72" y="480"/>
              </a:lnTo>
              <a:lnTo>
                <a:pt x="48" y="480"/>
              </a:lnTo>
              <a:lnTo>
                <a:pt x="72" y="498"/>
              </a:lnTo>
              <a:lnTo>
                <a:pt x="54" y="504"/>
              </a:lnTo>
              <a:lnTo>
                <a:pt x="36" y="504"/>
              </a:lnTo>
              <a:lnTo>
                <a:pt x="18" y="486"/>
              </a:lnTo>
              <a:lnTo>
                <a:pt x="18" y="462"/>
              </a:lnTo>
              <a:lnTo>
                <a:pt x="6" y="450"/>
              </a:lnTo>
              <a:lnTo>
                <a:pt x="18" y="438"/>
              </a:lnTo>
              <a:lnTo>
                <a:pt x="30" y="432"/>
              </a:lnTo>
              <a:lnTo>
                <a:pt x="30" y="414"/>
              </a:lnTo>
              <a:lnTo>
                <a:pt x="42" y="408"/>
              </a:lnTo>
              <a:lnTo>
                <a:pt x="48" y="390"/>
              </a:lnTo>
              <a:lnTo>
                <a:pt x="66" y="390"/>
              </a:lnTo>
              <a:lnTo>
                <a:pt x="78" y="402"/>
              </a:lnTo>
              <a:lnTo>
                <a:pt x="84" y="378"/>
              </a:lnTo>
              <a:lnTo>
                <a:pt x="90" y="360"/>
              </a:lnTo>
              <a:lnTo>
                <a:pt x="90" y="336"/>
              </a:lnTo>
              <a:lnTo>
                <a:pt x="72" y="324"/>
              </a:lnTo>
              <a:lnTo>
                <a:pt x="66" y="324"/>
              </a:lnTo>
              <a:lnTo>
                <a:pt x="42" y="318"/>
              </a:lnTo>
              <a:lnTo>
                <a:pt x="42" y="306"/>
              </a:lnTo>
              <a:lnTo>
                <a:pt x="54" y="318"/>
              </a:lnTo>
              <a:lnTo>
                <a:pt x="72" y="318"/>
              </a:lnTo>
              <a:lnTo>
                <a:pt x="78" y="300"/>
              </a:lnTo>
              <a:lnTo>
                <a:pt x="72" y="288"/>
              </a:lnTo>
              <a:lnTo>
                <a:pt x="54" y="288"/>
              </a:lnTo>
              <a:lnTo>
                <a:pt x="48" y="276"/>
              </a:lnTo>
              <a:lnTo>
                <a:pt x="36" y="270"/>
              </a:lnTo>
              <a:lnTo>
                <a:pt x="30" y="288"/>
              </a:lnTo>
              <a:lnTo>
                <a:pt x="12" y="288"/>
              </a:lnTo>
              <a:lnTo>
                <a:pt x="0" y="270"/>
              </a:lnTo>
              <a:lnTo>
                <a:pt x="12" y="258"/>
              </a:lnTo>
              <a:lnTo>
                <a:pt x="12" y="246"/>
              </a:lnTo>
              <a:lnTo>
                <a:pt x="6" y="234"/>
              </a:lnTo>
              <a:lnTo>
                <a:pt x="18" y="228"/>
              </a:lnTo>
              <a:lnTo>
                <a:pt x="18" y="216"/>
              </a:lnTo>
              <a:lnTo>
                <a:pt x="12" y="210"/>
              </a:lnTo>
              <a:lnTo>
                <a:pt x="18" y="198"/>
              </a:lnTo>
              <a:lnTo>
                <a:pt x="30" y="198"/>
              </a:lnTo>
              <a:lnTo>
                <a:pt x="30" y="180"/>
              </a:lnTo>
              <a:lnTo>
                <a:pt x="36" y="186"/>
              </a:lnTo>
              <a:lnTo>
                <a:pt x="48" y="186"/>
              </a:lnTo>
              <a:lnTo>
                <a:pt x="48" y="180"/>
              </a:lnTo>
              <a:lnTo>
                <a:pt x="66" y="168"/>
              </a:lnTo>
              <a:lnTo>
                <a:pt x="72" y="156"/>
              </a:lnTo>
              <a:lnTo>
                <a:pt x="66" y="144"/>
              </a:lnTo>
              <a:lnTo>
                <a:pt x="72" y="138"/>
              </a:lnTo>
              <a:lnTo>
                <a:pt x="72" y="120"/>
              </a:lnTo>
              <a:lnTo>
                <a:pt x="84" y="120"/>
              </a:lnTo>
              <a:lnTo>
                <a:pt x="84" y="138"/>
              </a:lnTo>
              <a:lnTo>
                <a:pt x="90" y="144"/>
              </a:lnTo>
              <a:lnTo>
                <a:pt x="90" y="138"/>
              </a:lnTo>
              <a:lnTo>
                <a:pt x="114" y="120"/>
              </a:lnTo>
              <a:lnTo>
                <a:pt x="168" y="120"/>
              </a:lnTo>
              <a:lnTo>
                <a:pt x="192" y="114"/>
              </a:lnTo>
              <a:lnTo>
                <a:pt x="192" y="96"/>
              </a:lnTo>
              <a:lnTo>
                <a:pt x="198" y="90"/>
              </a:lnTo>
              <a:lnTo>
                <a:pt x="198" y="78"/>
              </a:lnTo>
              <a:lnTo>
                <a:pt x="210" y="78"/>
              </a:lnTo>
              <a:lnTo>
                <a:pt x="228" y="84"/>
              </a:lnTo>
              <a:lnTo>
                <a:pt x="234" y="84"/>
              </a:lnTo>
              <a:lnTo>
                <a:pt x="246" y="90"/>
              </a:lnTo>
              <a:lnTo>
                <a:pt x="246" y="84"/>
              </a:lnTo>
              <a:lnTo>
                <a:pt x="258" y="78"/>
              </a:lnTo>
              <a:lnTo>
                <a:pt x="270" y="84"/>
              </a:lnTo>
              <a:lnTo>
                <a:pt x="276" y="90"/>
              </a:lnTo>
              <a:lnTo>
                <a:pt x="282" y="78"/>
              </a:lnTo>
              <a:lnTo>
                <a:pt x="288" y="60"/>
              </a:lnTo>
              <a:lnTo>
                <a:pt x="306" y="66"/>
              </a:lnTo>
              <a:lnTo>
                <a:pt x="318" y="66"/>
              </a:lnTo>
              <a:lnTo>
                <a:pt x="324" y="84"/>
              </a:lnTo>
              <a:lnTo>
                <a:pt x="348" y="108"/>
              </a:lnTo>
              <a:lnTo>
                <a:pt x="396" y="108"/>
              </a:lnTo>
              <a:lnTo>
                <a:pt x="390" y="96"/>
              </a:lnTo>
              <a:lnTo>
                <a:pt x="384" y="84"/>
              </a:lnTo>
              <a:lnTo>
                <a:pt x="390" y="78"/>
              </a:lnTo>
              <a:lnTo>
                <a:pt x="402" y="66"/>
              </a:lnTo>
              <a:lnTo>
                <a:pt x="426" y="84"/>
              </a:lnTo>
              <a:lnTo>
                <a:pt x="432" y="78"/>
              </a:lnTo>
              <a:lnTo>
                <a:pt x="444" y="84"/>
              </a:lnTo>
              <a:lnTo>
                <a:pt x="456" y="84"/>
              </a:lnTo>
              <a:lnTo>
                <a:pt x="462" y="66"/>
              </a:lnTo>
              <a:lnTo>
                <a:pt x="480" y="84"/>
              </a:lnTo>
              <a:lnTo>
                <a:pt x="492" y="60"/>
              </a:lnTo>
              <a:lnTo>
                <a:pt x="492" y="54"/>
              </a:lnTo>
              <a:lnTo>
                <a:pt x="504" y="54"/>
              </a:lnTo>
              <a:lnTo>
                <a:pt x="510" y="66"/>
              </a:lnTo>
              <a:lnTo>
                <a:pt x="516" y="60"/>
              </a:lnTo>
              <a:lnTo>
                <a:pt x="540" y="60"/>
              </a:lnTo>
              <a:lnTo>
                <a:pt x="552" y="54"/>
              </a:lnTo>
              <a:lnTo>
                <a:pt x="576" y="54"/>
              </a:lnTo>
              <a:lnTo>
                <a:pt x="576" y="36"/>
              </a:lnTo>
              <a:lnTo>
                <a:pt x="588" y="24"/>
              </a:lnTo>
              <a:lnTo>
                <a:pt x="606" y="24"/>
              </a:lnTo>
              <a:lnTo>
                <a:pt x="618" y="6"/>
              </a:lnTo>
              <a:lnTo>
                <a:pt x="630" y="0"/>
              </a:lnTo>
              <a:lnTo>
                <a:pt x="648" y="6"/>
              </a:lnTo>
              <a:lnTo>
                <a:pt x="654" y="24"/>
              </a:lnTo>
              <a:lnTo>
                <a:pt x="648" y="36"/>
              </a:lnTo>
              <a:lnTo>
                <a:pt x="654" y="54"/>
              </a:lnTo>
              <a:lnTo>
                <a:pt x="672" y="66"/>
              </a:lnTo>
              <a:lnTo>
                <a:pt x="684" y="84"/>
              </a:lnTo>
              <a:lnTo>
                <a:pt x="738" y="84"/>
              </a:lnTo>
              <a:lnTo>
                <a:pt x="744" y="78"/>
              </a:lnTo>
              <a:lnTo>
                <a:pt x="786" y="78"/>
              </a:lnTo>
              <a:lnTo>
                <a:pt x="786" y="90"/>
              </a:lnTo>
              <a:lnTo>
                <a:pt x="792" y="108"/>
              </a:lnTo>
              <a:lnTo>
                <a:pt x="816" y="114"/>
              </a:lnTo>
              <a:lnTo>
                <a:pt x="828" y="114"/>
              </a:lnTo>
              <a:lnTo>
                <a:pt x="828" y="144"/>
              </a:lnTo>
              <a:lnTo>
                <a:pt x="840" y="150"/>
              </a:lnTo>
              <a:lnTo>
                <a:pt x="858" y="156"/>
              </a:lnTo>
              <a:lnTo>
                <a:pt x="858" y="186"/>
              </a:lnTo>
              <a:lnTo>
                <a:pt x="864" y="186"/>
              </a:lnTo>
              <a:lnTo>
                <a:pt x="876" y="180"/>
              </a:lnTo>
              <a:lnTo>
                <a:pt x="900" y="180"/>
              </a:lnTo>
              <a:lnTo>
                <a:pt x="900" y="186"/>
              </a:lnTo>
              <a:lnTo>
                <a:pt x="906" y="186"/>
              </a:lnTo>
              <a:lnTo>
                <a:pt x="906" y="180"/>
              </a:lnTo>
              <a:lnTo>
                <a:pt x="918" y="180"/>
              </a:lnTo>
              <a:lnTo>
                <a:pt x="936" y="168"/>
              </a:lnTo>
              <a:lnTo>
                <a:pt x="942" y="168"/>
              </a:lnTo>
              <a:lnTo>
                <a:pt x="942" y="150"/>
              </a:lnTo>
              <a:lnTo>
                <a:pt x="936" y="150"/>
              </a:lnTo>
              <a:lnTo>
                <a:pt x="936" y="138"/>
              </a:lnTo>
              <a:lnTo>
                <a:pt x="930" y="138"/>
              </a:lnTo>
              <a:lnTo>
                <a:pt x="930" y="150"/>
              </a:lnTo>
              <a:lnTo>
                <a:pt x="918" y="150"/>
              </a:lnTo>
              <a:lnTo>
                <a:pt x="918" y="126"/>
              </a:lnTo>
              <a:lnTo>
                <a:pt x="930" y="126"/>
              </a:lnTo>
              <a:lnTo>
                <a:pt x="936" y="114"/>
              </a:lnTo>
              <a:lnTo>
                <a:pt x="930" y="114"/>
              </a:lnTo>
              <a:lnTo>
                <a:pt x="906" y="120"/>
              </a:lnTo>
              <a:lnTo>
                <a:pt x="900" y="120"/>
              </a:lnTo>
              <a:lnTo>
                <a:pt x="900" y="108"/>
              </a:lnTo>
              <a:lnTo>
                <a:pt x="906" y="90"/>
              </a:lnTo>
              <a:lnTo>
                <a:pt x="930" y="78"/>
              </a:lnTo>
              <a:lnTo>
                <a:pt x="930" y="60"/>
              </a:lnTo>
              <a:lnTo>
                <a:pt x="960" y="60"/>
              </a:lnTo>
              <a:lnTo>
                <a:pt x="972" y="54"/>
              </a:lnTo>
              <a:lnTo>
                <a:pt x="978" y="48"/>
              </a:lnTo>
              <a:lnTo>
                <a:pt x="984" y="30"/>
              </a:lnTo>
              <a:lnTo>
                <a:pt x="996" y="24"/>
              </a:lnTo>
              <a:lnTo>
                <a:pt x="1002" y="24"/>
              </a:lnTo>
              <a:lnTo>
                <a:pt x="1008" y="30"/>
              </a:lnTo>
              <a:lnTo>
                <a:pt x="1020" y="30"/>
              </a:lnTo>
              <a:lnTo>
                <a:pt x="1032" y="36"/>
              </a:lnTo>
              <a:lnTo>
                <a:pt x="1056" y="36"/>
              </a:lnTo>
              <a:lnTo>
                <a:pt x="1062" y="36"/>
              </a:lnTo>
              <a:lnTo>
                <a:pt x="1080" y="30"/>
              </a:lnTo>
              <a:lnTo>
                <a:pt x="1092" y="24"/>
              </a:lnTo>
              <a:lnTo>
                <a:pt x="1134" y="24"/>
              </a:lnTo>
              <a:lnTo>
                <a:pt x="1134" y="30"/>
              </a:lnTo>
              <a:lnTo>
                <a:pt x="1134" y="48"/>
              </a:lnTo>
              <a:lnTo>
                <a:pt x="1146" y="54"/>
              </a:lnTo>
              <a:lnTo>
                <a:pt x="1134" y="60"/>
              </a:lnTo>
              <a:lnTo>
                <a:pt x="1146" y="66"/>
              </a:lnTo>
              <a:lnTo>
                <a:pt x="1146" y="78"/>
              </a:lnTo>
              <a:lnTo>
                <a:pt x="1134" y="78"/>
              </a:lnTo>
              <a:lnTo>
                <a:pt x="1134" y="84"/>
              </a:lnTo>
              <a:lnTo>
                <a:pt x="1152" y="84"/>
              </a:lnTo>
              <a:lnTo>
                <a:pt x="1158" y="90"/>
              </a:lnTo>
              <a:lnTo>
                <a:pt x="1164" y="90"/>
              </a:lnTo>
              <a:lnTo>
                <a:pt x="1170" y="96"/>
              </a:lnTo>
              <a:lnTo>
                <a:pt x="1170" y="108"/>
              </a:lnTo>
              <a:lnTo>
                <a:pt x="1176" y="108"/>
              </a:lnTo>
              <a:lnTo>
                <a:pt x="1188" y="114"/>
              </a:lnTo>
              <a:lnTo>
                <a:pt x="1188" y="120"/>
              </a:lnTo>
              <a:lnTo>
                <a:pt x="1176" y="120"/>
              </a:lnTo>
              <a:lnTo>
                <a:pt x="1176" y="126"/>
              </a:lnTo>
              <a:lnTo>
                <a:pt x="1164" y="126"/>
              </a:lnTo>
              <a:lnTo>
                <a:pt x="1152" y="126"/>
              </a:lnTo>
              <a:lnTo>
                <a:pt x="1146" y="120"/>
              </a:lnTo>
              <a:lnTo>
                <a:pt x="1134" y="114"/>
              </a:lnTo>
              <a:lnTo>
                <a:pt x="1128" y="114"/>
              </a:lnTo>
              <a:lnTo>
                <a:pt x="1116" y="108"/>
              </a:lnTo>
              <a:lnTo>
                <a:pt x="1110" y="114"/>
              </a:lnTo>
              <a:lnTo>
                <a:pt x="1110" y="120"/>
              </a:lnTo>
              <a:lnTo>
                <a:pt x="1098" y="126"/>
              </a:lnTo>
              <a:lnTo>
                <a:pt x="1098" y="144"/>
              </a:lnTo>
              <a:lnTo>
                <a:pt x="1110" y="150"/>
              </a:lnTo>
              <a:lnTo>
                <a:pt x="1122" y="150"/>
              </a:lnTo>
              <a:lnTo>
                <a:pt x="1122" y="144"/>
              </a:lnTo>
              <a:lnTo>
                <a:pt x="1146" y="144"/>
              </a:lnTo>
              <a:lnTo>
                <a:pt x="1146" y="138"/>
              </a:lnTo>
              <a:lnTo>
                <a:pt x="1152" y="138"/>
              </a:lnTo>
              <a:lnTo>
                <a:pt x="1158" y="144"/>
              </a:lnTo>
              <a:lnTo>
                <a:pt x="1146" y="156"/>
              </a:lnTo>
              <a:lnTo>
                <a:pt x="1146" y="174"/>
              </a:lnTo>
              <a:lnTo>
                <a:pt x="1158" y="174"/>
              </a:lnTo>
              <a:lnTo>
                <a:pt x="1164" y="180"/>
              </a:lnTo>
              <a:lnTo>
                <a:pt x="1176" y="180"/>
              </a:lnTo>
              <a:lnTo>
                <a:pt x="1200" y="204"/>
              </a:lnTo>
              <a:lnTo>
                <a:pt x="1212" y="204"/>
              </a:lnTo>
              <a:lnTo>
                <a:pt x="1224" y="228"/>
              </a:lnTo>
              <a:lnTo>
                <a:pt x="1170" y="228"/>
              </a:lnTo>
              <a:lnTo>
                <a:pt x="1164" y="234"/>
              </a:lnTo>
              <a:lnTo>
                <a:pt x="1158" y="234"/>
              </a:lnTo>
              <a:lnTo>
                <a:pt x="1158" y="246"/>
              </a:lnTo>
              <a:lnTo>
                <a:pt x="1164" y="258"/>
              </a:lnTo>
              <a:lnTo>
                <a:pt x="1152" y="258"/>
              </a:lnTo>
              <a:lnTo>
                <a:pt x="1152" y="270"/>
              </a:lnTo>
              <a:lnTo>
                <a:pt x="1164" y="270"/>
              </a:lnTo>
              <a:lnTo>
                <a:pt x="1158" y="288"/>
              </a:lnTo>
              <a:lnTo>
                <a:pt x="1164" y="288"/>
              </a:lnTo>
              <a:lnTo>
                <a:pt x="1170" y="294"/>
              </a:lnTo>
              <a:lnTo>
                <a:pt x="1170" y="330"/>
              </a:lnTo>
              <a:lnTo>
                <a:pt x="1164" y="306"/>
              </a:lnTo>
              <a:lnTo>
                <a:pt x="1158" y="306"/>
              </a:lnTo>
              <a:lnTo>
                <a:pt x="1158" y="324"/>
              </a:lnTo>
              <a:lnTo>
                <a:pt x="1164" y="330"/>
              </a:lnTo>
              <a:lnTo>
                <a:pt x="1164" y="336"/>
              </a:lnTo>
              <a:lnTo>
                <a:pt x="1158" y="336"/>
              </a:lnTo>
              <a:lnTo>
                <a:pt x="1158" y="402"/>
              </a:lnTo>
              <a:lnTo>
                <a:pt x="1152" y="408"/>
              </a:lnTo>
              <a:lnTo>
                <a:pt x="1158" y="408"/>
              </a:lnTo>
              <a:lnTo>
                <a:pt x="1176" y="432"/>
              </a:lnTo>
              <a:lnTo>
                <a:pt x="1176" y="438"/>
              </a:lnTo>
              <a:lnTo>
                <a:pt x="1200" y="438"/>
              </a:lnTo>
              <a:lnTo>
                <a:pt x="1212" y="450"/>
              </a:lnTo>
              <a:lnTo>
                <a:pt x="1212" y="462"/>
              </a:lnTo>
              <a:lnTo>
                <a:pt x="1212" y="468"/>
              </a:lnTo>
              <a:lnTo>
                <a:pt x="1230" y="468"/>
              </a:lnTo>
              <a:lnTo>
                <a:pt x="1242" y="462"/>
              </a:lnTo>
              <a:lnTo>
                <a:pt x="1248" y="450"/>
              </a:lnTo>
              <a:lnTo>
                <a:pt x="1248" y="432"/>
              </a:lnTo>
              <a:lnTo>
                <a:pt x="1248" y="420"/>
              </a:lnTo>
              <a:lnTo>
                <a:pt x="1254" y="432"/>
              </a:lnTo>
              <a:lnTo>
                <a:pt x="1266" y="432"/>
              </a:lnTo>
              <a:lnTo>
                <a:pt x="1266" y="420"/>
              </a:lnTo>
              <a:lnTo>
                <a:pt x="1272" y="432"/>
              </a:lnTo>
              <a:lnTo>
                <a:pt x="1272" y="444"/>
              </a:lnTo>
              <a:lnTo>
                <a:pt x="1266" y="450"/>
              </a:lnTo>
              <a:lnTo>
                <a:pt x="1266" y="462"/>
              </a:lnTo>
              <a:lnTo>
                <a:pt x="1254" y="462"/>
              </a:lnTo>
              <a:lnTo>
                <a:pt x="1266" y="468"/>
              </a:lnTo>
              <a:lnTo>
                <a:pt x="1278" y="468"/>
              </a:lnTo>
              <a:lnTo>
                <a:pt x="1278" y="474"/>
              </a:lnTo>
              <a:lnTo>
                <a:pt x="1284" y="474"/>
              </a:lnTo>
              <a:lnTo>
                <a:pt x="1290" y="468"/>
              </a:lnTo>
              <a:lnTo>
                <a:pt x="1302" y="474"/>
              </a:lnTo>
              <a:lnTo>
                <a:pt x="1308" y="474"/>
              </a:lnTo>
              <a:lnTo>
                <a:pt x="1314" y="468"/>
              </a:lnTo>
              <a:lnTo>
                <a:pt x="1314" y="462"/>
              </a:lnTo>
              <a:lnTo>
                <a:pt x="1326" y="444"/>
              </a:lnTo>
              <a:lnTo>
                <a:pt x="1326" y="432"/>
              </a:lnTo>
              <a:lnTo>
                <a:pt x="1332" y="432"/>
              </a:lnTo>
              <a:lnTo>
                <a:pt x="1344" y="420"/>
              </a:lnTo>
              <a:lnTo>
                <a:pt x="1356" y="420"/>
              </a:lnTo>
              <a:lnTo>
                <a:pt x="1356" y="414"/>
              </a:lnTo>
              <a:lnTo>
                <a:pt x="1392" y="414"/>
              </a:lnTo>
              <a:lnTo>
                <a:pt x="1398" y="420"/>
              </a:lnTo>
              <a:lnTo>
                <a:pt x="1398" y="438"/>
              </a:lnTo>
              <a:lnTo>
                <a:pt x="1404" y="438"/>
              </a:lnTo>
              <a:lnTo>
                <a:pt x="1422" y="432"/>
              </a:lnTo>
              <a:lnTo>
                <a:pt x="1440" y="432"/>
              </a:lnTo>
              <a:lnTo>
                <a:pt x="1440" y="438"/>
              </a:lnTo>
              <a:lnTo>
                <a:pt x="1434" y="444"/>
              </a:lnTo>
              <a:lnTo>
                <a:pt x="1428" y="444"/>
              </a:lnTo>
              <a:lnTo>
                <a:pt x="1440" y="450"/>
              </a:lnTo>
              <a:lnTo>
                <a:pt x="1440" y="462"/>
              </a:lnTo>
              <a:lnTo>
                <a:pt x="1446" y="462"/>
              </a:lnTo>
              <a:lnTo>
                <a:pt x="1446" y="468"/>
              </a:lnTo>
              <a:lnTo>
                <a:pt x="1440" y="468"/>
              </a:lnTo>
              <a:lnTo>
                <a:pt x="1440" y="474"/>
              </a:lnTo>
              <a:lnTo>
                <a:pt x="1446" y="480"/>
              </a:lnTo>
              <a:lnTo>
                <a:pt x="1458" y="480"/>
              </a:lnTo>
              <a:lnTo>
                <a:pt x="1464" y="492"/>
              </a:lnTo>
              <a:lnTo>
                <a:pt x="1476" y="492"/>
              </a:lnTo>
              <a:lnTo>
                <a:pt x="1482" y="498"/>
              </a:lnTo>
              <a:lnTo>
                <a:pt x="1500" y="498"/>
              </a:lnTo>
              <a:lnTo>
                <a:pt x="1518" y="474"/>
              </a:lnTo>
              <a:lnTo>
                <a:pt x="1518" y="498"/>
              </a:lnTo>
              <a:lnTo>
                <a:pt x="1536" y="510"/>
              </a:lnTo>
              <a:lnTo>
                <a:pt x="1536" y="522"/>
              </a:lnTo>
              <a:lnTo>
                <a:pt x="1542" y="522"/>
              </a:lnTo>
              <a:lnTo>
                <a:pt x="1542" y="528"/>
              </a:lnTo>
              <a:lnTo>
                <a:pt x="1536" y="540"/>
              </a:lnTo>
              <a:lnTo>
                <a:pt x="1542" y="552"/>
              </a:lnTo>
              <a:lnTo>
                <a:pt x="1554" y="570"/>
              </a:lnTo>
              <a:lnTo>
                <a:pt x="1548" y="570"/>
              </a:lnTo>
              <a:lnTo>
                <a:pt x="1548" y="588"/>
              </a:lnTo>
              <a:lnTo>
                <a:pt x="1548" y="594"/>
              </a:lnTo>
              <a:lnTo>
                <a:pt x="1542" y="594"/>
              </a:lnTo>
              <a:lnTo>
                <a:pt x="1524" y="600"/>
              </a:lnTo>
              <a:lnTo>
                <a:pt x="1512" y="618"/>
              </a:lnTo>
              <a:lnTo>
                <a:pt x="1500" y="618"/>
              </a:lnTo>
              <a:lnTo>
                <a:pt x="1494" y="624"/>
              </a:lnTo>
              <a:lnTo>
                <a:pt x="1494" y="630"/>
              </a:lnTo>
              <a:lnTo>
                <a:pt x="1500" y="642"/>
              </a:lnTo>
              <a:lnTo>
                <a:pt x="1500" y="660"/>
              </a:lnTo>
              <a:lnTo>
                <a:pt x="1500" y="672"/>
              </a:lnTo>
              <a:lnTo>
                <a:pt x="1506" y="678"/>
              </a:lnTo>
              <a:lnTo>
                <a:pt x="1506" y="690"/>
              </a:lnTo>
              <a:lnTo>
                <a:pt x="1500" y="702"/>
              </a:lnTo>
              <a:lnTo>
                <a:pt x="1482" y="702"/>
              </a:lnTo>
              <a:lnTo>
                <a:pt x="1476" y="684"/>
              </a:lnTo>
              <a:lnTo>
                <a:pt x="1464" y="684"/>
              </a:lnTo>
              <a:lnTo>
                <a:pt x="1464" y="702"/>
              </a:lnTo>
              <a:lnTo>
                <a:pt x="1458" y="708"/>
              </a:lnTo>
              <a:lnTo>
                <a:pt x="1446" y="720"/>
              </a:lnTo>
              <a:lnTo>
                <a:pt x="1446" y="780"/>
              </a:lnTo>
              <a:lnTo>
                <a:pt x="1458" y="792"/>
              </a:lnTo>
              <a:lnTo>
                <a:pt x="1476" y="792"/>
              </a:lnTo>
              <a:lnTo>
                <a:pt x="1476" y="822"/>
              </a:lnTo>
              <a:lnTo>
                <a:pt x="1470" y="822"/>
              </a:lnTo>
              <a:lnTo>
                <a:pt x="1458" y="804"/>
              </a:lnTo>
              <a:lnTo>
                <a:pt x="1446" y="804"/>
              </a:lnTo>
              <a:lnTo>
                <a:pt x="1446" y="810"/>
              </a:lnTo>
              <a:lnTo>
                <a:pt x="1428" y="810"/>
              </a:lnTo>
              <a:lnTo>
                <a:pt x="1422" y="822"/>
              </a:lnTo>
              <a:lnTo>
                <a:pt x="1410" y="828"/>
              </a:lnTo>
              <a:lnTo>
                <a:pt x="1392" y="828"/>
              </a:lnTo>
              <a:lnTo>
                <a:pt x="1386" y="810"/>
              </a:lnTo>
              <a:lnTo>
                <a:pt x="1380" y="822"/>
              </a:lnTo>
              <a:lnTo>
                <a:pt x="1362" y="828"/>
              </a:lnTo>
              <a:lnTo>
                <a:pt x="1332" y="798"/>
              </a:lnTo>
              <a:lnTo>
                <a:pt x="1320" y="798"/>
              </a:lnTo>
              <a:lnTo>
                <a:pt x="1320" y="774"/>
              </a:lnTo>
              <a:lnTo>
                <a:pt x="1308" y="774"/>
              </a:lnTo>
              <a:lnTo>
                <a:pt x="1302" y="768"/>
              </a:lnTo>
              <a:lnTo>
                <a:pt x="1290" y="768"/>
              </a:lnTo>
              <a:lnTo>
                <a:pt x="1284" y="762"/>
              </a:lnTo>
              <a:lnTo>
                <a:pt x="1284" y="750"/>
              </a:lnTo>
              <a:lnTo>
                <a:pt x="1278" y="744"/>
              </a:lnTo>
              <a:lnTo>
                <a:pt x="1272" y="750"/>
              </a:lnTo>
              <a:lnTo>
                <a:pt x="1266" y="750"/>
              </a:lnTo>
              <a:lnTo>
                <a:pt x="1254" y="762"/>
              </a:lnTo>
              <a:lnTo>
                <a:pt x="1242" y="762"/>
              </a:lnTo>
              <a:lnTo>
                <a:pt x="1236" y="750"/>
              </a:lnTo>
              <a:lnTo>
                <a:pt x="1236" y="744"/>
              </a:lnTo>
              <a:lnTo>
                <a:pt x="1230" y="738"/>
              </a:lnTo>
              <a:lnTo>
                <a:pt x="1212" y="738"/>
              </a:lnTo>
              <a:lnTo>
                <a:pt x="1206" y="744"/>
              </a:lnTo>
              <a:lnTo>
                <a:pt x="1194" y="744"/>
              </a:lnTo>
              <a:lnTo>
                <a:pt x="1188" y="750"/>
              </a:lnTo>
              <a:lnTo>
                <a:pt x="1170" y="750"/>
              </a:lnTo>
              <a:lnTo>
                <a:pt x="1158" y="744"/>
              </a:lnTo>
              <a:lnTo>
                <a:pt x="1152" y="744"/>
              </a:lnTo>
              <a:lnTo>
                <a:pt x="1134" y="738"/>
              </a:lnTo>
              <a:lnTo>
                <a:pt x="1122" y="738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204646</xdr:colOff>
      <xdr:row>4</xdr:row>
      <xdr:rowOff>468086</xdr:rowOff>
    </xdr:from>
    <xdr:to>
      <xdr:col>7</xdr:col>
      <xdr:colOff>370839</xdr:colOff>
      <xdr:row>7</xdr:row>
      <xdr:rowOff>15398</xdr:rowOff>
    </xdr:to>
    <xdr:sp macro="" textlink="">
      <xdr:nvSpPr>
        <xdr:cNvPr id="7" name="País Vas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/>
        </xdr:cNvSpPr>
      </xdr:nvSpPr>
      <xdr:spPr bwMode="auto">
        <a:xfrm>
          <a:off x="4290871" y="1468211"/>
          <a:ext cx="737693" cy="528387"/>
        </a:xfrm>
        <a:custGeom>
          <a:avLst/>
          <a:gdLst/>
          <a:ahLst/>
          <a:cxnLst>
            <a:cxn ang="0">
              <a:pos x="480" y="54"/>
            </a:cxn>
            <a:cxn ang="0">
              <a:pos x="462" y="72"/>
            </a:cxn>
            <a:cxn ang="0">
              <a:pos x="444" y="84"/>
            </a:cxn>
            <a:cxn ang="0">
              <a:pos x="414" y="138"/>
            </a:cxn>
            <a:cxn ang="0">
              <a:pos x="408" y="162"/>
            </a:cxn>
            <a:cxn ang="0">
              <a:pos x="384" y="186"/>
            </a:cxn>
            <a:cxn ang="0">
              <a:pos x="348" y="198"/>
            </a:cxn>
            <a:cxn ang="0">
              <a:pos x="354" y="228"/>
            </a:cxn>
            <a:cxn ang="0">
              <a:pos x="342" y="258"/>
            </a:cxn>
            <a:cxn ang="0">
              <a:pos x="330" y="282"/>
            </a:cxn>
            <a:cxn ang="0">
              <a:pos x="342" y="300"/>
            </a:cxn>
            <a:cxn ang="0">
              <a:pos x="312" y="306"/>
            </a:cxn>
            <a:cxn ang="0">
              <a:pos x="294" y="306"/>
            </a:cxn>
            <a:cxn ang="0">
              <a:pos x="288" y="318"/>
            </a:cxn>
            <a:cxn ang="0">
              <a:pos x="306" y="318"/>
            </a:cxn>
            <a:cxn ang="0">
              <a:pos x="306" y="342"/>
            </a:cxn>
            <a:cxn ang="0">
              <a:pos x="294" y="360"/>
            </a:cxn>
            <a:cxn ang="0">
              <a:pos x="270" y="348"/>
            </a:cxn>
            <a:cxn ang="0">
              <a:pos x="264" y="360"/>
            </a:cxn>
            <a:cxn ang="0">
              <a:pos x="252" y="366"/>
            </a:cxn>
            <a:cxn ang="0">
              <a:pos x="240" y="336"/>
            </a:cxn>
            <a:cxn ang="0">
              <a:pos x="222" y="318"/>
            </a:cxn>
            <a:cxn ang="0">
              <a:pos x="198" y="318"/>
            </a:cxn>
            <a:cxn ang="0">
              <a:pos x="210" y="342"/>
            </a:cxn>
            <a:cxn ang="0">
              <a:pos x="192" y="336"/>
            </a:cxn>
            <a:cxn ang="0">
              <a:pos x="180" y="306"/>
            </a:cxn>
            <a:cxn ang="0">
              <a:pos x="150" y="282"/>
            </a:cxn>
            <a:cxn ang="0">
              <a:pos x="108" y="252"/>
            </a:cxn>
            <a:cxn ang="0">
              <a:pos x="108" y="222"/>
            </a:cxn>
            <a:cxn ang="0">
              <a:pos x="96" y="222"/>
            </a:cxn>
            <a:cxn ang="0">
              <a:pos x="60" y="228"/>
            </a:cxn>
            <a:cxn ang="0">
              <a:pos x="60" y="198"/>
            </a:cxn>
            <a:cxn ang="0">
              <a:pos x="78" y="192"/>
            </a:cxn>
            <a:cxn ang="0">
              <a:pos x="102" y="210"/>
            </a:cxn>
            <a:cxn ang="0">
              <a:pos x="132" y="198"/>
            </a:cxn>
            <a:cxn ang="0">
              <a:pos x="132" y="186"/>
            </a:cxn>
            <a:cxn ang="0">
              <a:pos x="114" y="168"/>
            </a:cxn>
            <a:cxn ang="0">
              <a:pos x="84" y="162"/>
            </a:cxn>
            <a:cxn ang="0">
              <a:pos x="96" y="144"/>
            </a:cxn>
            <a:cxn ang="0">
              <a:pos x="84" y="126"/>
            </a:cxn>
            <a:cxn ang="0">
              <a:pos x="42" y="102"/>
            </a:cxn>
            <a:cxn ang="0">
              <a:pos x="6" y="114"/>
            </a:cxn>
            <a:cxn ang="0">
              <a:pos x="6" y="72"/>
            </a:cxn>
            <a:cxn ang="0">
              <a:pos x="84" y="54"/>
            </a:cxn>
            <a:cxn ang="0">
              <a:pos x="102" y="36"/>
            </a:cxn>
            <a:cxn ang="0">
              <a:pos x="132" y="42"/>
            </a:cxn>
            <a:cxn ang="0">
              <a:pos x="132" y="36"/>
            </a:cxn>
            <a:cxn ang="0">
              <a:pos x="156" y="6"/>
            </a:cxn>
            <a:cxn ang="0">
              <a:pos x="192" y="0"/>
            </a:cxn>
            <a:cxn ang="0">
              <a:pos x="234" y="12"/>
            </a:cxn>
            <a:cxn ang="0">
              <a:pos x="246" y="18"/>
            </a:cxn>
            <a:cxn ang="0">
              <a:pos x="270" y="24"/>
            </a:cxn>
            <a:cxn ang="0">
              <a:pos x="282" y="30"/>
            </a:cxn>
            <a:cxn ang="0">
              <a:pos x="306" y="48"/>
            </a:cxn>
            <a:cxn ang="0">
              <a:pos x="330" y="60"/>
            </a:cxn>
            <a:cxn ang="0">
              <a:pos x="366" y="54"/>
            </a:cxn>
            <a:cxn ang="0">
              <a:pos x="396" y="60"/>
            </a:cxn>
            <a:cxn ang="0">
              <a:pos x="432" y="48"/>
            </a:cxn>
            <a:cxn ang="0">
              <a:pos x="450" y="48"/>
            </a:cxn>
            <a:cxn ang="0">
              <a:pos x="456" y="36"/>
            </a:cxn>
            <a:cxn ang="0">
              <a:pos x="486" y="18"/>
            </a:cxn>
            <a:cxn ang="0">
              <a:pos x="504" y="18"/>
            </a:cxn>
          </a:cxnLst>
          <a:rect l="0" t="0" r="r" b="b"/>
          <a:pathLst>
            <a:path w="510" h="366">
              <a:moveTo>
                <a:pt x="510" y="36"/>
              </a:moveTo>
              <a:lnTo>
                <a:pt x="486" y="48"/>
              </a:lnTo>
              <a:lnTo>
                <a:pt x="480" y="54"/>
              </a:lnTo>
              <a:lnTo>
                <a:pt x="480" y="66"/>
              </a:lnTo>
              <a:lnTo>
                <a:pt x="468" y="66"/>
              </a:lnTo>
              <a:lnTo>
                <a:pt x="462" y="72"/>
              </a:lnTo>
              <a:lnTo>
                <a:pt x="456" y="78"/>
              </a:lnTo>
              <a:lnTo>
                <a:pt x="450" y="78"/>
              </a:lnTo>
              <a:lnTo>
                <a:pt x="444" y="84"/>
              </a:lnTo>
              <a:lnTo>
                <a:pt x="444" y="96"/>
              </a:lnTo>
              <a:lnTo>
                <a:pt x="450" y="102"/>
              </a:lnTo>
              <a:lnTo>
                <a:pt x="414" y="138"/>
              </a:lnTo>
              <a:lnTo>
                <a:pt x="414" y="156"/>
              </a:lnTo>
              <a:lnTo>
                <a:pt x="414" y="162"/>
              </a:lnTo>
              <a:lnTo>
                <a:pt x="408" y="162"/>
              </a:lnTo>
              <a:lnTo>
                <a:pt x="390" y="180"/>
              </a:lnTo>
              <a:lnTo>
                <a:pt x="384" y="180"/>
              </a:lnTo>
              <a:lnTo>
                <a:pt x="384" y="186"/>
              </a:lnTo>
              <a:lnTo>
                <a:pt x="378" y="186"/>
              </a:lnTo>
              <a:lnTo>
                <a:pt x="354" y="192"/>
              </a:lnTo>
              <a:lnTo>
                <a:pt x="348" y="198"/>
              </a:lnTo>
              <a:lnTo>
                <a:pt x="348" y="210"/>
              </a:lnTo>
              <a:lnTo>
                <a:pt x="354" y="222"/>
              </a:lnTo>
              <a:lnTo>
                <a:pt x="354" y="228"/>
              </a:lnTo>
              <a:lnTo>
                <a:pt x="348" y="228"/>
              </a:lnTo>
              <a:lnTo>
                <a:pt x="342" y="240"/>
              </a:lnTo>
              <a:lnTo>
                <a:pt x="342" y="258"/>
              </a:lnTo>
              <a:lnTo>
                <a:pt x="336" y="270"/>
              </a:lnTo>
              <a:lnTo>
                <a:pt x="330" y="270"/>
              </a:lnTo>
              <a:lnTo>
                <a:pt x="330" y="282"/>
              </a:lnTo>
              <a:lnTo>
                <a:pt x="336" y="282"/>
              </a:lnTo>
              <a:lnTo>
                <a:pt x="336" y="288"/>
              </a:lnTo>
              <a:lnTo>
                <a:pt x="342" y="300"/>
              </a:lnTo>
              <a:lnTo>
                <a:pt x="330" y="300"/>
              </a:lnTo>
              <a:lnTo>
                <a:pt x="330" y="306"/>
              </a:lnTo>
              <a:lnTo>
                <a:pt x="312" y="306"/>
              </a:lnTo>
              <a:lnTo>
                <a:pt x="312" y="300"/>
              </a:lnTo>
              <a:lnTo>
                <a:pt x="300" y="300"/>
              </a:lnTo>
              <a:lnTo>
                <a:pt x="294" y="306"/>
              </a:lnTo>
              <a:lnTo>
                <a:pt x="288" y="312"/>
              </a:lnTo>
              <a:lnTo>
                <a:pt x="276" y="312"/>
              </a:lnTo>
              <a:lnTo>
                <a:pt x="288" y="318"/>
              </a:lnTo>
              <a:lnTo>
                <a:pt x="294" y="330"/>
              </a:lnTo>
              <a:lnTo>
                <a:pt x="300" y="330"/>
              </a:lnTo>
              <a:lnTo>
                <a:pt x="306" y="318"/>
              </a:lnTo>
              <a:lnTo>
                <a:pt x="312" y="330"/>
              </a:lnTo>
              <a:lnTo>
                <a:pt x="312" y="336"/>
              </a:lnTo>
              <a:lnTo>
                <a:pt x="306" y="342"/>
              </a:lnTo>
              <a:lnTo>
                <a:pt x="306" y="348"/>
              </a:lnTo>
              <a:lnTo>
                <a:pt x="300" y="360"/>
              </a:lnTo>
              <a:lnTo>
                <a:pt x="294" y="360"/>
              </a:lnTo>
              <a:lnTo>
                <a:pt x="276" y="360"/>
              </a:lnTo>
              <a:lnTo>
                <a:pt x="276" y="348"/>
              </a:lnTo>
              <a:lnTo>
                <a:pt x="270" y="348"/>
              </a:lnTo>
              <a:lnTo>
                <a:pt x="270" y="360"/>
              </a:lnTo>
              <a:lnTo>
                <a:pt x="264" y="366"/>
              </a:lnTo>
              <a:lnTo>
                <a:pt x="264" y="360"/>
              </a:lnTo>
              <a:lnTo>
                <a:pt x="258" y="360"/>
              </a:lnTo>
              <a:lnTo>
                <a:pt x="258" y="366"/>
              </a:lnTo>
              <a:lnTo>
                <a:pt x="252" y="366"/>
              </a:lnTo>
              <a:lnTo>
                <a:pt x="252" y="348"/>
              </a:lnTo>
              <a:lnTo>
                <a:pt x="240" y="348"/>
              </a:lnTo>
              <a:lnTo>
                <a:pt x="240" y="336"/>
              </a:lnTo>
              <a:lnTo>
                <a:pt x="234" y="330"/>
              </a:lnTo>
              <a:lnTo>
                <a:pt x="228" y="318"/>
              </a:lnTo>
              <a:lnTo>
                <a:pt x="222" y="318"/>
              </a:lnTo>
              <a:lnTo>
                <a:pt x="216" y="312"/>
              </a:lnTo>
              <a:lnTo>
                <a:pt x="210" y="312"/>
              </a:lnTo>
              <a:lnTo>
                <a:pt x="198" y="318"/>
              </a:lnTo>
              <a:lnTo>
                <a:pt x="210" y="318"/>
              </a:lnTo>
              <a:lnTo>
                <a:pt x="210" y="330"/>
              </a:lnTo>
              <a:lnTo>
                <a:pt x="210" y="342"/>
              </a:lnTo>
              <a:lnTo>
                <a:pt x="198" y="336"/>
              </a:lnTo>
              <a:lnTo>
                <a:pt x="192" y="330"/>
              </a:lnTo>
              <a:lnTo>
                <a:pt x="192" y="336"/>
              </a:lnTo>
              <a:lnTo>
                <a:pt x="186" y="336"/>
              </a:lnTo>
              <a:lnTo>
                <a:pt x="180" y="330"/>
              </a:lnTo>
              <a:lnTo>
                <a:pt x="180" y="306"/>
              </a:lnTo>
              <a:lnTo>
                <a:pt x="174" y="306"/>
              </a:lnTo>
              <a:lnTo>
                <a:pt x="162" y="282"/>
              </a:lnTo>
              <a:lnTo>
                <a:pt x="150" y="282"/>
              </a:lnTo>
              <a:lnTo>
                <a:pt x="132" y="258"/>
              </a:lnTo>
              <a:lnTo>
                <a:pt x="114" y="258"/>
              </a:lnTo>
              <a:lnTo>
                <a:pt x="108" y="252"/>
              </a:lnTo>
              <a:lnTo>
                <a:pt x="96" y="252"/>
              </a:lnTo>
              <a:lnTo>
                <a:pt x="96" y="240"/>
              </a:lnTo>
              <a:lnTo>
                <a:pt x="108" y="222"/>
              </a:lnTo>
              <a:lnTo>
                <a:pt x="102" y="216"/>
              </a:lnTo>
              <a:lnTo>
                <a:pt x="96" y="216"/>
              </a:lnTo>
              <a:lnTo>
                <a:pt x="96" y="222"/>
              </a:lnTo>
              <a:lnTo>
                <a:pt x="72" y="222"/>
              </a:lnTo>
              <a:lnTo>
                <a:pt x="72" y="228"/>
              </a:lnTo>
              <a:lnTo>
                <a:pt x="60" y="228"/>
              </a:lnTo>
              <a:lnTo>
                <a:pt x="54" y="222"/>
              </a:lnTo>
              <a:lnTo>
                <a:pt x="54" y="210"/>
              </a:lnTo>
              <a:lnTo>
                <a:pt x="60" y="198"/>
              </a:lnTo>
              <a:lnTo>
                <a:pt x="60" y="192"/>
              </a:lnTo>
              <a:lnTo>
                <a:pt x="66" y="186"/>
              </a:lnTo>
              <a:lnTo>
                <a:pt x="78" y="192"/>
              </a:lnTo>
              <a:lnTo>
                <a:pt x="84" y="192"/>
              </a:lnTo>
              <a:lnTo>
                <a:pt x="96" y="198"/>
              </a:lnTo>
              <a:lnTo>
                <a:pt x="102" y="210"/>
              </a:lnTo>
              <a:lnTo>
                <a:pt x="114" y="210"/>
              </a:lnTo>
              <a:lnTo>
                <a:pt x="132" y="210"/>
              </a:lnTo>
              <a:lnTo>
                <a:pt x="132" y="198"/>
              </a:lnTo>
              <a:lnTo>
                <a:pt x="138" y="198"/>
              </a:lnTo>
              <a:lnTo>
                <a:pt x="138" y="192"/>
              </a:lnTo>
              <a:lnTo>
                <a:pt x="132" y="186"/>
              </a:lnTo>
              <a:lnTo>
                <a:pt x="120" y="186"/>
              </a:lnTo>
              <a:lnTo>
                <a:pt x="120" y="180"/>
              </a:lnTo>
              <a:lnTo>
                <a:pt x="114" y="168"/>
              </a:lnTo>
              <a:lnTo>
                <a:pt x="108" y="168"/>
              </a:lnTo>
              <a:lnTo>
                <a:pt x="102" y="162"/>
              </a:lnTo>
              <a:lnTo>
                <a:pt x="84" y="162"/>
              </a:lnTo>
              <a:lnTo>
                <a:pt x="84" y="156"/>
              </a:lnTo>
              <a:lnTo>
                <a:pt x="96" y="156"/>
              </a:lnTo>
              <a:lnTo>
                <a:pt x="96" y="144"/>
              </a:lnTo>
              <a:lnTo>
                <a:pt x="84" y="138"/>
              </a:lnTo>
              <a:lnTo>
                <a:pt x="96" y="132"/>
              </a:lnTo>
              <a:lnTo>
                <a:pt x="84" y="126"/>
              </a:lnTo>
              <a:lnTo>
                <a:pt x="84" y="108"/>
              </a:lnTo>
              <a:lnTo>
                <a:pt x="84" y="102"/>
              </a:lnTo>
              <a:lnTo>
                <a:pt x="42" y="102"/>
              </a:lnTo>
              <a:lnTo>
                <a:pt x="30" y="108"/>
              </a:lnTo>
              <a:lnTo>
                <a:pt x="18" y="114"/>
              </a:lnTo>
              <a:lnTo>
                <a:pt x="6" y="114"/>
              </a:lnTo>
              <a:lnTo>
                <a:pt x="6" y="84"/>
              </a:lnTo>
              <a:lnTo>
                <a:pt x="0" y="78"/>
              </a:lnTo>
              <a:lnTo>
                <a:pt x="6" y="72"/>
              </a:lnTo>
              <a:lnTo>
                <a:pt x="24" y="72"/>
              </a:lnTo>
              <a:lnTo>
                <a:pt x="30" y="54"/>
              </a:lnTo>
              <a:lnTo>
                <a:pt x="84" y="54"/>
              </a:lnTo>
              <a:lnTo>
                <a:pt x="96" y="48"/>
              </a:lnTo>
              <a:lnTo>
                <a:pt x="96" y="36"/>
              </a:lnTo>
              <a:lnTo>
                <a:pt x="102" y="36"/>
              </a:lnTo>
              <a:lnTo>
                <a:pt x="114" y="30"/>
              </a:lnTo>
              <a:lnTo>
                <a:pt x="126" y="36"/>
              </a:lnTo>
              <a:lnTo>
                <a:pt x="132" y="42"/>
              </a:lnTo>
              <a:lnTo>
                <a:pt x="138" y="42"/>
              </a:lnTo>
              <a:lnTo>
                <a:pt x="138" y="36"/>
              </a:lnTo>
              <a:lnTo>
                <a:pt x="132" y="36"/>
              </a:lnTo>
              <a:lnTo>
                <a:pt x="132" y="30"/>
              </a:lnTo>
              <a:lnTo>
                <a:pt x="156" y="12"/>
              </a:lnTo>
              <a:lnTo>
                <a:pt x="156" y="6"/>
              </a:lnTo>
              <a:lnTo>
                <a:pt x="162" y="6"/>
              </a:lnTo>
              <a:lnTo>
                <a:pt x="168" y="0"/>
              </a:lnTo>
              <a:lnTo>
                <a:pt x="192" y="0"/>
              </a:lnTo>
              <a:lnTo>
                <a:pt x="210" y="0"/>
              </a:lnTo>
              <a:lnTo>
                <a:pt x="222" y="6"/>
              </a:lnTo>
              <a:lnTo>
                <a:pt x="234" y="12"/>
              </a:lnTo>
              <a:lnTo>
                <a:pt x="234" y="6"/>
              </a:lnTo>
              <a:lnTo>
                <a:pt x="240" y="18"/>
              </a:lnTo>
              <a:lnTo>
                <a:pt x="246" y="18"/>
              </a:lnTo>
              <a:lnTo>
                <a:pt x="252" y="24"/>
              </a:lnTo>
              <a:lnTo>
                <a:pt x="258" y="24"/>
              </a:lnTo>
              <a:lnTo>
                <a:pt x="270" y="24"/>
              </a:lnTo>
              <a:lnTo>
                <a:pt x="270" y="30"/>
              </a:lnTo>
              <a:lnTo>
                <a:pt x="276" y="30"/>
              </a:lnTo>
              <a:lnTo>
                <a:pt x="282" y="30"/>
              </a:lnTo>
              <a:lnTo>
                <a:pt x="288" y="36"/>
              </a:lnTo>
              <a:lnTo>
                <a:pt x="294" y="42"/>
              </a:lnTo>
              <a:lnTo>
                <a:pt x="306" y="48"/>
              </a:lnTo>
              <a:lnTo>
                <a:pt x="312" y="54"/>
              </a:lnTo>
              <a:lnTo>
                <a:pt x="318" y="48"/>
              </a:lnTo>
              <a:lnTo>
                <a:pt x="330" y="60"/>
              </a:lnTo>
              <a:lnTo>
                <a:pt x="348" y="60"/>
              </a:lnTo>
              <a:lnTo>
                <a:pt x="360" y="60"/>
              </a:lnTo>
              <a:lnTo>
                <a:pt x="366" y="54"/>
              </a:lnTo>
              <a:lnTo>
                <a:pt x="372" y="60"/>
              </a:lnTo>
              <a:lnTo>
                <a:pt x="384" y="60"/>
              </a:lnTo>
              <a:lnTo>
                <a:pt x="396" y="60"/>
              </a:lnTo>
              <a:lnTo>
                <a:pt x="420" y="48"/>
              </a:lnTo>
              <a:lnTo>
                <a:pt x="426" y="48"/>
              </a:lnTo>
              <a:lnTo>
                <a:pt x="432" y="48"/>
              </a:lnTo>
              <a:lnTo>
                <a:pt x="438" y="42"/>
              </a:lnTo>
              <a:lnTo>
                <a:pt x="444" y="42"/>
              </a:lnTo>
              <a:lnTo>
                <a:pt x="450" y="48"/>
              </a:lnTo>
              <a:lnTo>
                <a:pt x="456" y="48"/>
              </a:lnTo>
              <a:lnTo>
                <a:pt x="456" y="42"/>
              </a:lnTo>
              <a:lnTo>
                <a:pt x="456" y="36"/>
              </a:lnTo>
              <a:lnTo>
                <a:pt x="468" y="30"/>
              </a:lnTo>
              <a:lnTo>
                <a:pt x="474" y="18"/>
              </a:lnTo>
              <a:lnTo>
                <a:pt x="486" y="18"/>
              </a:lnTo>
              <a:lnTo>
                <a:pt x="486" y="24"/>
              </a:lnTo>
              <a:lnTo>
                <a:pt x="492" y="24"/>
              </a:lnTo>
              <a:lnTo>
                <a:pt x="504" y="18"/>
              </a:lnTo>
              <a:lnTo>
                <a:pt x="510" y="36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540022</xdr:colOff>
      <xdr:row>10</xdr:row>
      <xdr:rowOff>101952</xdr:rowOff>
    </xdr:from>
    <xdr:to>
      <xdr:col>8</xdr:col>
      <xdr:colOff>266668</xdr:colOff>
      <xdr:row>20</xdr:row>
      <xdr:rowOff>33398</xdr:rowOff>
    </xdr:to>
    <xdr:sp macro="" textlink="">
      <xdr:nvSpPr>
        <xdr:cNvPr id="8" name="Castilla La-Manch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/>
        </xdr:cNvSpPr>
      </xdr:nvSpPr>
      <xdr:spPr bwMode="auto">
        <a:xfrm>
          <a:off x="3426097" y="2654652"/>
          <a:ext cx="2041221" cy="1826921"/>
        </a:xfrm>
        <a:custGeom>
          <a:avLst/>
          <a:gdLst/>
          <a:ahLst/>
          <a:cxnLst>
            <a:cxn ang="0">
              <a:pos x="210" y="798"/>
            </a:cxn>
            <a:cxn ang="0">
              <a:pos x="174" y="852"/>
            </a:cxn>
            <a:cxn ang="0">
              <a:pos x="150" y="918"/>
            </a:cxn>
            <a:cxn ang="0">
              <a:pos x="138" y="984"/>
            </a:cxn>
            <a:cxn ang="0">
              <a:pos x="162" y="1038"/>
            </a:cxn>
            <a:cxn ang="0">
              <a:pos x="240" y="1092"/>
            </a:cxn>
            <a:cxn ang="0">
              <a:pos x="312" y="1146"/>
            </a:cxn>
            <a:cxn ang="0">
              <a:pos x="390" y="1134"/>
            </a:cxn>
            <a:cxn ang="0">
              <a:pos x="486" y="1134"/>
            </a:cxn>
            <a:cxn ang="0">
              <a:pos x="558" y="1134"/>
            </a:cxn>
            <a:cxn ang="0">
              <a:pos x="606" y="1128"/>
            </a:cxn>
            <a:cxn ang="0">
              <a:pos x="654" y="1104"/>
            </a:cxn>
            <a:cxn ang="0">
              <a:pos x="720" y="1104"/>
            </a:cxn>
            <a:cxn ang="0">
              <a:pos x="780" y="1098"/>
            </a:cxn>
            <a:cxn ang="0">
              <a:pos x="858" y="1080"/>
            </a:cxn>
            <a:cxn ang="0">
              <a:pos x="894" y="1134"/>
            </a:cxn>
            <a:cxn ang="0">
              <a:pos x="888" y="1224"/>
            </a:cxn>
            <a:cxn ang="0">
              <a:pos x="912" y="1266"/>
            </a:cxn>
            <a:cxn ang="0">
              <a:pos x="984" y="1206"/>
            </a:cxn>
            <a:cxn ang="0">
              <a:pos x="1062" y="1164"/>
            </a:cxn>
            <a:cxn ang="0">
              <a:pos x="1140" y="1128"/>
            </a:cxn>
            <a:cxn ang="0">
              <a:pos x="1194" y="1128"/>
            </a:cxn>
            <a:cxn ang="0">
              <a:pos x="1206" y="1044"/>
            </a:cxn>
            <a:cxn ang="0">
              <a:pos x="1242" y="1008"/>
            </a:cxn>
            <a:cxn ang="0">
              <a:pos x="1356" y="1014"/>
            </a:cxn>
            <a:cxn ang="0">
              <a:pos x="1368" y="912"/>
            </a:cxn>
            <a:cxn ang="0">
              <a:pos x="1266" y="840"/>
            </a:cxn>
            <a:cxn ang="0">
              <a:pos x="1242" y="750"/>
            </a:cxn>
            <a:cxn ang="0">
              <a:pos x="1188" y="720"/>
            </a:cxn>
            <a:cxn ang="0">
              <a:pos x="1218" y="630"/>
            </a:cxn>
            <a:cxn ang="0">
              <a:pos x="1260" y="558"/>
            </a:cxn>
            <a:cxn ang="0">
              <a:pos x="1266" y="486"/>
            </a:cxn>
            <a:cxn ang="0">
              <a:pos x="1188" y="450"/>
            </a:cxn>
            <a:cxn ang="0">
              <a:pos x="1110" y="390"/>
            </a:cxn>
            <a:cxn ang="0">
              <a:pos x="1116" y="270"/>
            </a:cxn>
            <a:cxn ang="0">
              <a:pos x="1122" y="126"/>
            </a:cxn>
            <a:cxn ang="0">
              <a:pos x="1008" y="54"/>
            </a:cxn>
            <a:cxn ang="0">
              <a:pos x="936" y="90"/>
            </a:cxn>
            <a:cxn ang="0">
              <a:pos x="828" y="30"/>
            </a:cxn>
            <a:cxn ang="0">
              <a:pos x="762" y="12"/>
            </a:cxn>
            <a:cxn ang="0">
              <a:pos x="678" y="6"/>
            </a:cxn>
            <a:cxn ang="0">
              <a:pos x="570" y="60"/>
            </a:cxn>
            <a:cxn ang="0">
              <a:pos x="600" y="120"/>
            </a:cxn>
            <a:cxn ang="0">
              <a:pos x="588" y="216"/>
            </a:cxn>
            <a:cxn ang="0">
              <a:pos x="624" y="276"/>
            </a:cxn>
            <a:cxn ang="0">
              <a:pos x="684" y="354"/>
            </a:cxn>
            <a:cxn ang="0">
              <a:pos x="696" y="420"/>
            </a:cxn>
            <a:cxn ang="0">
              <a:pos x="660" y="480"/>
            </a:cxn>
            <a:cxn ang="0">
              <a:pos x="570" y="498"/>
            </a:cxn>
            <a:cxn ang="0">
              <a:pos x="462" y="540"/>
            </a:cxn>
            <a:cxn ang="0">
              <a:pos x="534" y="486"/>
            </a:cxn>
            <a:cxn ang="0">
              <a:pos x="456" y="444"/>
            </a:cxn>
            <a:cxn ang="0">
              <a:pos x="378" y="396"/>
            </a:cxn>
            <a:cxn ang="0">
              <a:pos x="318" y="396"/>
            </a:cxn>
            <a:cxn ang="0">
              <a:pos x="264" y="438"/>
            </a:cxn>
            <a:cxn ang="0">
              <a:pos x="198" y="414"/>
            </a:cxn>
            <a:cxn ang="0">
              <a:pos x="144" y="468"/>
            </a:cxn>
            <a:cxn ang="0">
              <a:pos x="84" y="474"/>
            </a:cxn>
            <a:cxn ang="0">
              <a:pos x="36" y="570"/>
            </a:cxn>
            <a:cxn ang="0">
              <a:pos x="78" y="642"/>
            </a:cxn>
            <a:cxn ang="0">
              <a:pos x="174" y="750"/>
            </a:cxn>
          </a:cxnLst>
          <a:rect l="0" t="0" r="r" b="b"/>
          <a:pathLst>
            <a:path w="1374" h="1272">
              <a:moveTo>
                <a:pt x="228" y="732"/>
              </a:moveTo>
              <a:lnTo>
                <a:pt x="222" y="720"/>
              </a:lnTo>
              <a:lnTo>
                <a:pt x="228" y="732"/>
              </a:lnTo>
              <a:lnTo>
                <a:pt x="228" y="738"/>
              </a:lnTo>
              <a:lnTo>
                <a:pt x="228" y="750"/>
              </a:lnTo>
              <a:lnTo>
                <a:pt x="222" y="762"/>
              </a:lnTo>
              <a:lnTo>
                <a:pt x="216" y="774"/>
              </a:lnTo>
              <a:lnTo>
                <a:pt x="210" y="780"/>
              </a:lnTo>
              <a:lnTo>
                <a:pt x="210" y="798"/>
              </a:lnTo>
              <a:lnTo>
                <a:pt x="216" y="810"/>
              </a:lnTo>
              <a:lnTo>
                <a:pt x="228" y="828"/>
              </a:lnTo>
              <a:lnTo>
                <a:pt x="234" y="828"/>
              </a:lnTo>
              <a:lnTo>
                <a:pt x="234" y="834"/>
              </a:lnTo>
              <a:lnTo>
                <a:pt x="228" y="840"/>
              </a:lnTo>
              <a:lnTo>
                <a:pt x="198" y="828"/>
              </a:lnTo>
              <a:lnTo>
                <a:pt x="186" y="828"/>
              </a:lnTo>
              <a:lnTo>
                <a:pt x="174" y="840"/>
              </a:lnTo>
              <a:lnTo>
                <a:pt x="174" y="852"/>
              </a:lnTo>
              <a:lnTo>
                <a:pt x="162" y="864"/>
              </a:lnTo>
              <a:lnTo>
                <a:pt x="174" y="870"/>
              </a:lnTo>
              <a:lnTo>
                <a:pt x="174" y="888"/>
              </a:lnTo>
              <a:lnTo>
                <a:pt x="156" y="888"/>
              </a:lnTo>
              <a:lnTo>
                <a:pt x="150" y="882"/>
              </a:lnTo>
              <a:lnTo>
                <a:pt x="144" y="882"/>
              </a:lnTo>
              <a:lnTo>
                <a:pt x="144" y="894"/>
              </a:lnTo>
              <a:lnTo>
                <a:pt x="150" y="912"/>
              </a:lnTo>
              <a:lnTo>
                <a:pt x="150" y="918"/>
              </a:lnTo>
              <a:lnTo>
                <a:pt x="162" y="918"/>
              </a:lnTo>
              <a:lnTo>
                <a:pt x="174" y="924"/>
              </a:lnTo>
              <a:lnTo>
                <a:pt x="180" y="924"/>
              </a:lnTo>
              <a:lnTo>
                <a:pt x="180" y="930"/>
              </a:lnTo>
              <a:lnTo>
                <a:pt x="174" y="948"/>
              </a:lnTo>
              <a:lnTo>
                <a:pt x="144" y="948"/>
              </a:lnTo>
              <a:lnTo>
                <a:pt x="144" y="960"/>
              </a:lnTo>
              <a:lnTo>
                <a:pt x="144" y="978"/>
              </a:lnTo>
              <a:lnTo>
                <a:pt x="138" y="984"/>
              </a:lnTo>
              <a:lnTo>
                <a:pt x="138" y="990"/>
              </a:lnTo>
              <a:lnTo>
                <a:pt x="132" y="1002"/>
              </a:lnTo>
              <a:lnTo>
                <a:pt x="120" y="1002"/>
              </a:lnTo>
              <a:lnTo>
                <a:pt x="120" y="1008"/>
              </a:lnTo>
              <a:lnTo>
                <a:pt x="138" y="1020"/>
              </a:lnTo>
              <a:lnTo>
                <a:pt x="144" y="1020"/>
              </a:lnTo>
              <a:lnTo>
                <a:pt x="156" y="1020"/>
              </a:lnTo>
              <a:lnTo>
                <a:pt x="162" y="1020"/>
              </a:lnTo>
              <a:lnTo>
                <a:pt x="162" y="1038"/>
              </a:lnTo>
              <a:lnTo>
                <a:pt x="180" y="1050"/>
              </a:lnTo>
              <a:lnTo>
                <a:pt x="186" y="1050"/>
              </a:lnTo>
              <a:lnTo>
                <a:pt x="198" y="1062"/>
              </a:lnTo>
              <a:lnTo>
                <a:pt x="210" y="1068"/>
              </a:lnTo>
              <a:lnTo>
                <a:pt x="216" y="1068"/>
              </a:lnTo>
              <a:lnTo>
                <a:pt x="222" y="1074"/>
              </a:lnTo>
              <a:lnTo>
                <a:pt x="228" y="1074"/>
              </a:lnTo>
              <a:lnTo>
                <a:pt x="234" y="1080"/>
              </a:lnTo>
              <a:lnTo>
                <a:pt x="240" y="1092"/>
              </a:lnTo>
              <a:lnTo>
                <a:pt x="252" y="1098"/>
              </a:lnTo>
              <a:lnTo>
                <a:pt x="258" y="1098"/>
              </a:lnTo>
              <a:lnTo>
                <a:pt x="264" y="1104"/>
              </a:lnTo>
              <a:lnTo>
                <a:pt x="270" y="1104"/>
              </a:lnTo>
              <a:lnTo>
                <a:pt x="276" y="1116"/>
              </a:lnTo>
              <a:lnTo>
                <a:pt x="294" y="1122"/>
              </a:lnTo>
              <a:lnTo>
                <a:pt x="294" y="1128"/>
              </a:lnTo>
              <a:lnTo>
                <a:pt x="300" y="1134"/>
              </a:lnTo>
              <a:lnTo>
                <a:pt x="312" y="1146"/>
              </a:lnTo>
              <a:lnTo>
                <a:pt x="318" y="1146"/>
              </a:lnTo>
              <a:lnTo>
                <a:pt x="336" y="1152"/>
              </a:lnTo>
              <a:lnTo>
                <a:pt x="348" y="1152"/>
              </a:lnTo>
              <a:lnTo>
                <a:pt x="348" y="1134"/>
              </a:lnTo>
              <a:lnTo>
                <a:pt x="354" y="1134"/>
              </a:lnTo>
              <a:lnTo>
                <a:pt x="372" y="1134"/>
              </a:lnTo>
              <a:lnTo>
                <a:pt x="378" y="1134"/>
              </a:lnTo>
              <a:lnTo>
                <a:pt x="384" y="1134"/>
              </a:lnTo>
              <a:lnTo>
                <a:pt x="390" y="1134"/>
              </a:lnTo>
              <a:lnTo>
                <a:pt x="402" y="1134"/>
              </a:lnTo>
              <a:lnTo>
                <a:pt x="408" y="1134"/>
              </a:lnTo>
              <a:lnTo>
                <a:pt x="420" y="1146"/>
              </a:lnTo>
              <a:lnTo>
                <a:pt x="426" y="1146"/>
              </a:lnTo>
              <a:lnTo>
                <a:pt x="444" y="1146"/>
              </a:lnTo>
              <a:lnTo>
                <a:pt x="450" y="1146"/>
              </a:lnTo>
              <a:lnTo>
                <a:pt x="462" y="1146"/>
              </a:lnTo>
              <a:lnTo>
                <a:pt x="468" y="1134"/>
              </a:lnTo>
              <a:lnTo>
                <a:pt x="486" y="1134"/>
              </a:lnTo>
              <a:lnTo>
                <a:pt x="486" y="1122"/>
              </a:lnTo>
              <a:lnTo>
                <a:pt x="492" y="1122"/>
              </a:lnTo>
              <a:lnTo>
                <a:pt x="504" y="1122"/>
              </a:lnTo>
              <a:lnTo>
                <a:pt x="510" y="1122"/>
              </a:lnTo>
              <a:lnTo>
                <a:pt x="522" y="1122"/>
              </a:lnTo>
              <a:lnTo>
                <a:pt x="528" y="1128"/>
              </a:lnTo>
              <a:lnTo>
                <a:pt x="534" y="1128"/>
              </a:lnTo>
              <a:lnTo>
                <a:pt x="546" y="1134"/>
              </a:lnTo>
              <a:lnTo>
                <a:pt x="558" y="1134"/>
              </a:lnTo>
              <a:lnTo>
                <a:pt x="558" y="1128"/>
              </a:lnTo>
              <a:lnTo>
                <a:pt x="564" y="1116"/>
              </a:lnTo>
              <a:lnTo>
                <a:pt x="564" y="1104"/>
              </a:lnTo>
              <a:lnTo>
                <a:pt x="570" y="1116"/>
              </a:lnTo>
              <a:lnTo>
                <a:pt x="576" y="1122"/>
              </a:lnTo>
              <a:lnTo>
                <a:pt x="576" y="1128"/>
              </a:lnTo>
              <a:lnTo>
                <a:pt x="582" y="1134"/>
              </a:lnTo>
              <a:lnTo>
                <a:pt x="588" y="1128"/>
              </a:lnTo>
              <a:lnTo>
                <a:pt x="606" y="1128"/>
              </a:lnTo>
              <a:lnTo>
                <a:pt x="612" y="1122"/>
              </a:lnTo>
              <a:lnTo>
                <a:pt x="618" y="1122"/>
              </a:lnTo>
              <a:lnTo>
                <a:pt x="618" y="1116"/>
              </a:lnTo>
              <a:lnTo>
                <a:pt x="618" y="1098"/>
              </a:lnTo>
              <a:lnTo>
                <a:pt x="624" y="1098"/>
              </a:lnTo>
              <a:lnTo>
                <a:pt x="636" y="1098"/>
              </a:lnTo>
              <a:lnTo>
                <a:pt x="642" y="1098"/>
              </a:lnTo>
              <a:lnTo>
                <a:pt x="648" y="1104"/>
              </a:lnTo>
              <a:lnTo>
                <a:pt x="654" y="1104"/>
              </a:lnTo>
              <a:lnTo>
                <a:pt x="660" y="1104"/>
              </a:lnTo>
              <a:lnTo>
                <a:pt x="678" y="1104"/>
              </a:lnTo>
              <a:lnTo>
                <a:pt x="684" y="1104"/>
              </a:lnTo>
              <a:lnTo>
                <a:pt x="690" y="1104"/>
              </a:lnTo>
              <a:lnTo>
                <a:pt x="696" y="1116"/>
              </a:lnTo>
              <a:lnTo>
                <a:pt x="702" y="1104"/>
              </a:lnTo>
              <a:lnTo>
                <a:pt x="714" y="1098"/>
              </a:lnTo>
              <a:lnTo>
                <a:pt x="720" y="1098"/>
              </a:lnTo>
              <a:lnTo>
                <a:pt x="720" y="1104"/>
              </a:lnTo>
              <a:lnTo>
                <a:pt x="732" y="1116"/>
              </a:lnTo>
              <a:lnTo>
                <a:pt x="732" y="1122"/>
              </a:lnTo>
              <a:lnTo>
                <a:pt x="738" y="1122"/>
              </a:lnTo>
              <a:lnTo>
                <a:pt x="750" y="1098"/>
              </a:lnTo>
              <a:lnTo>
                <a:pt x="756" y="1098"/>
              </a:lnTo>
              <a:lnTo>
                <a:pt x="762" y="1098"/>
              </a:lnTo>
              <a:lnTo>
                <a:pt x="768" y="1104"/>
              </a:lnTo>
              <a:lnTo>
                <a:pt x="774" y="1104"/>
              </a:lnTo>
              <a:lnTo>
                <a:pt x="780" y="1098"/>
              </a:lnTo>
              <a:lnTo>
                <a:pt x="792" y="1092"/>
              </a:lnTo>
              <a:lnTo>
                <a:pt x="804" y="1080"/>
              </a:lnTo>
              <a:lnTo>
                <a:pt x="810" y="1074"/>
              </a:lnTo>
              <a:lnTo>
                <a:pt x="816" y="1074"/>
              </a:lnTo>
              <a:lnTo>
                <a:pt x="828" y="1080"/>
              </a:lnTo>
              <a:lnTo>
                <a:pt x="834" y="1080"/>
              </a:lnTo>
              <a:lnTo>
                <a:pt x="840" y="1080"/>
              </a:lnTo>
              <a:lnTo>
                <a:pt x="852" y="1080"/>
              </a:lnTo>
              <a:lnTo>
                <a:pt x="858" y="1080"/>
              </a:lnTo>
              <a:lnTo>
                <a:pt x="870" y="1092"/>
              </a:lnTo>
              <a:lnTo>
                <a:pt x="876" y="1098"/>
              </a:lnTo>
              <a:lnTo>
                <a:pt x="876" y="1104"/>
              </a:lnTo>
              <a:lnTo>
                <a:pt x="870" y="1116"/>
              </a:lnTo>
              <a:lnTo>
                <a:pt x="876" y="1122"/>
              </a:lnTo>
              <a:lnTo>
                <a:pt x="882" y="1122"/>
              </a:lnTo>
              <a:lnTo>
                <a:pt x="888" y="1122"/>
              </a:lnTo>
              <a:lnTo>
                <a:pt x="894" y="1128"/>
              </a:lnTo>
              <a:lnTo>
                <a:pt x="894" y="1134"/>
              </a:lnTo>
              <a:lnTo>
                <a:pt x="906" y="1158"/>
              </a:lnTo>
              <a:lnTo>
                <a:pt x="906" y="1164"/>
              </a:lnTo>
              <a:lnTo>
                <a:pt x="912" y="1176"/>
              </a:lnTo>
              <a:lnTo>
                <a:pt x="912" y="1188"/>
              </a:lnTo>
              <a:lnTo>
                <a:pt x="912" y="1194"/>
              </a:lnTo>
              <a:lnTo>
                <a:pt x="912" y="1206"/>
              </a:lnTo>
              <a:lnTo>
                <a:pt x="906" y="1218"/>
              </a:lnTo>
              <a:lnTo>
                <a:pt x="894" y="1218"/>
              </a:lnTo>
              <a:lnTo>
                <a:pt x="888" y="1224"/>
              </a:lnTo>
              <a:lnTo>
                <a:pt x="882" y="1236"/>
              </a:lnTo>
              <a:lnTo>
                <a:pt x="882" y="1242"/>
              </a:lnTo>
              <a:lnTo>
                <a:pt x="882" y="1236"/>
              </a:lnTo>
              <a:lnTo>
                <a:pt x="882" y="1242"/>
              </a:lnTo>
              <a:lnTo>
                <a:pt x="882" y="1248"/>
              </a:lnTo>
              <a:lnTo>
                <a:pt x="888" y="1248"/>
              </a:lnTo>
              <a:lnTo>
                <a:pt x="894" y="1248"/>
              </a:lnTo>
              <a:lnTo>
                <a:pt x="906" y="1248"/>
              </a:lnTo>
              <a:lnTo>
                <a:pt x="912" y="1266"/>
              </a:lnTo>
              <a:lnTo>
                <a:pt x="918" y="1266"/>
              </a:lnTo>
              <a:lnTo>
                <a:pt x="930" y="1266"/>
              </a:lnTo>
              <a:lnTo>
                <a:pt x="936" y="1272"/>
              </a:lnTo>
              <a:lnTo>
                <a:pt x="948" y="1266"/>
              </a:lnTo>
              <a:lnTo>
                <a:pt x="954" y="1254"/>
              </a:lnTo>
              <a:lnTo>
                <a:pt x="960" y="1242"/>
              </a:lnTo>
              <a:lnTo>
                <a:pt x="972" y="1224"/>
              </a:lnTo>
              <a:lnTo>
                <a:pt x="972" y="1218"/>
              </a:lnTo>
              <a:lnTo>
                <a:pt x="984" y="1206"/>
              </a:lnTo>
              <a:lnTo>
                <a:pt x="990" y="1194"/>
              </a:lnTo>
              <a:lnTo>
                <a:pt x="996" y="1188"/>
              </a:lnTo>
              <a:lnTo>
                <a:pt x="1008" y="1182"/>
              </a:lnTo>
              <a:lnTo>
                <a:pt x="1020" y="1182"/>
              </a:lnTo>
              <a:lnTo>
                <a:pt x="1032" y="1164"/>
              </a:lnTo>
              <a:lnTo>
                <a:pt x="1032" y="1158"/>
              </a:lnTo>
              <a:lnTo>
                <a:pt x="1038" y="1158"/>
              </a:lnTo>
              <a:lnTo>
                <a:pt x="1044" y="1164"/>
              </a:lnTo>
              <a:lnTo>
                <a:pt x="1062" y="1164"/>
              </a:lnTo>
              <a:lnTo>
                <a:pt x="1068" y="1158"/>
              </a:lnTo>
              <a:lnTo>
                <a:pt x="1080" y="1152"/>
              </a:lnTo>
              <a:lnTo>
                <a:pt x="1086" y="1146"/>
              </a:lnTo>
              <a:lnTo>
                <a:pt x="1104" y="1134"/>
              </a:lnTo>
              <a:lnTo>
                <a:pt x="1116" y="1128"/>
              </a:lnTo>
              <a:lnTo>
                <a:pt x="1122" y="1122"/>
              </a:lnTo>
              <a:lnTo>
                <a:pt x="1128" y="1122"/>
              </a:lnTo>
              <a:lnTo>
                <a:pt x="1140" y="1122"/>
              </a:lnTo>
              <a:lnTo>
                <a:pt x="1140" y="1128"/>
              </a:lnTo>
              <a:lnTo>
                <a:pt x="1146" y="1134"/>
              </a:lnTo>
              <a:lnTo>
                <a:pt x="1146" y="1146"/>
              </a:lnTo>
              <a:lnTo>
                <a:pt x="1152" y="1152"/>
              </a:lnTo>
              <a:lnTo>
                <a:pt x="1158" y="1152"/>
              </a:lnTo>
              <a:lnTo>
                <a:pt x="1164" y="1152"/>
              </a:lnTo>
              <a:lnTo>
                <a:pt x="1176" y="1152"/>
              </a:lnTo>
              <a:lnTo>
                <a:pt x="1182" y="1146"/>
              </a:lnTo>
              <a:lnTo>
                <a:pt x="1188" y="1134"/>
              </a:lnTo>
              <a:lnTo>
                <a:pt x="1194" y="1128"/>
              </a:lnTo>
              <a:lnTo>
                <a:pt x="1200" y="1128"/>
              </a:lnTo>
              <a:lnTo>
                <a:pt x="1206" y="1128"/>
              </a:lnTo>
              <a:lnTo>
                <a:pt x="1206" y="1116"/>
              </a:lnTo>
              <a:lnTo>
                <a:pt x="1206" y="1104"/>
              </a:lnTo>
              <a:lnTo>
                <a:pt x="1206" y="1098"/>
              </a:lnTo>
              <a:lnTo>
                <a:pt x="1206" y="1080"/>
              </a:lnTo>
              <a:lnTo>
                <a:pt x="1200" y="1074"/>
              </a:lnTo>
              <a:lnTo>
                <a:pt x="1200" y="1062"/>
              </a:lnTo>
              <a:lnTo>
                <a:pt x="1206" y="1044"/>
              </a:lnTo>
              <a:lnTo>
                <a:pt x="1218" y="1044"/>
              </a:lnTo>
              <a:lnTo>
                <a:pt x="1224" y="1038"/>
              </a:lnTo>
              <a:lnTo>
                <a:pt x="1224" y="1020"/>
              </a:lnTo>
              <a:lnTo>
                <a:pt x="1224" y="1014"/>
              </a:lnTo>
              <a:lnTo>
                <a:pt x="1224" y="1008"/>
              </a:lnTo>
              <a:lnTo>
                <a:pt x="1230" y="1002"/>
              </a:lnTo>
              <a:lnTo>
                <a:pt x="1236" y="1002"/>
              </a:lnTo>
              <a:lnTo>
                <a:pt x="1236" y="1008"/>
              </a:lnTo>
              <a:lnTo>
                <a:pt x="1242" y="1008"/>
              </a:lnTo>
              <a:lnTo>
                <a:pt x="1260" y="1002"/>
              </a:lnTo>
              <a:lnTo>
                <a:pt x="1266" y="990"/>
              </a:lnTo>
              <a:lnTo>
                <a:pt x="1272" y="984"/>
              </a:lnTo>
              <a:lnTo>
                <a:pt x="1290" y="972"/>
              </a:lnTo>
              <a:lnTo>
                <a:pt x="1308" y="978"/>
              </a:lnTo>
              <a:lnTo>
                <a:pt x="1314" y="990"/>
              </a:lnTo>
              <a:lnTo>
                <a:pt x="1332" y="1008"/>
              </a:lnTo>
              <a:lnTo>
                <a:pt x="1344" y="1008"/>
              </a:lnTo>
              <a:lnTo>
                <a:pt x="1356" y="1014"/>
              </a:lnTo>
              <a:lnTo>
                <a:pt x="1374" y="1008"/>
              </a:lnTo>
              <a:lnTo>
                <a:pt x="1374" y="990"/>
              </a:lnTo>
              <a:lnTo>
                <a:pt x="1368" y="984"/>
              </a:lnTo>
              <a:lnTo>
                <a:pt x="1356" y="978"/>
              </a:lnTo>
              <a:lnTo>
                <a:pt x="1368" y="960"/>
              </a:lnTo>
              <a:lnTo>
                <a:pt x="1374" y="954"/>
              </a:lnTo>
              <a:lnTo>
                <a:pt x="1374" y="924"/>
              </a:lnTo>
              <a:lnTo>
                <a:pt x="1368" y="918"/>
              </a:lnTo>
              <a:lnTo>
                <a:pt x="1368" y="912"/>
              </a:lnTo>
              <a:lnTo>
                <a:pt x="1356" y="900"/>
              </a:lnTo>
              <a:lnTo>
                <a:pt x="1350" y="900"/>
              </a:lnTo>
              <a:lnTo>
                <a:pt x="1338" y="912"/>
              </a:lnTo>
              <a:lnTo>
                <a:pt x="1314" y="912"/>
              </a:lnTo>
              <a:lnTo>
                <a:pt x="1302" y="900"/>
              </a:lnTo>
              <a:lnTo>
                <a:pt x="1272" y="870"/>
              </a:lnTo>
              <a:lnTo>
                <a:pt x="1260" y="864"/>
              </a:lnTo>
              <a:lnTo>
                <a:pt x="1266" y="852"/>
              </a:lnTo>
              <a:lnTo>
                <a:pt x="1266" y="840"/>
              </a:lnTo>
              <a:lnTo>
                <a:pt x="1272" y="828"/>
              </a:lnTo>
              <a:lnTo>
                <a:pt x="1278" y="822"/>
              </a:lnTo>
              <a:lnTo>
                <a:pt x="1278" y="810"/>
              </a:lnTo>
              <a:lnTo>
                <a:pt x="1296" y="792"/>
              </a:lnTo>
              <a:lnTo>
                <a:pt x="1290" y="774"/>
              </a:lnTo>
              <a:lnTo>
                <a:pt x="1290" y="762"/>
              </a:lnTo>
              <a:lnTo>
                <a:pt x="1272" y="762"/>
              </a:lnTo>
              <a:lnTo>
                <a:pt x="1254" y="750"/>
              </a:lnTo>
              <a:lnTo>
                <a:pt x="1242" y="750"/>
              </a:lnTo>
              <a:lnTo>
                <a:pt x="1230" y="744"/>
              </a:lnTo>
              <a:lnTo>
                <a:pt x="1224" y="738"/>
              </a:lnTo>
              <a:lnTo>
                <a:pt x="1206" y="744"/>
              </a:lnTo>
              <a:lnTo>
                <a:pt x="1206" y="738"/>
              </a:lnTo>
              <a:lnTo>
                <a:pt x="1200" y="738"/>
              </a:lnTo>
              <a:lnTo>
                <a:pt x="1200" y="732"/>
              </a:lnTo>
              <a:lnTo>
                <a:pt x="1194" y="732"/>
              </a:lnTo>
              <a:lnTo>
                <a:pt x="1194" y="720"/>
              </a:lnTo>
              <a:lnTo>
                <a:pt x="1188" y="720"/>
              </a:lnTo>
              <a:lnTo>
                <a:pt x="1182" y="714"/>
              </a:lnTo>
              <a:lnTo>
                <a:pt x="1182" y="690"/>
              </a:lnTo>
              <a:lnTo>
                <a:pt x="1188" y="684"/>
              </a:lnTo>
              <a:lnTo>
                <a:pt x="1188" y="660"/>
              </a:lnTo>
              <a:lnTo>
                <a:pt x="1200" y="654"/>
              </a:lnTo>
              <a:lnTo>
                <a:pt x="1200" y="648"/>
              </a:lnTo>
              <a:lnTo>
                <a:pt x="1206" y="642"/>
              </a:lnTo>
              <a:lnTo>
                <a:pt x="1218" y="642"/>
              </a:lnTo>
              <a:lnTo>
                <a:pt x="1218" y="630"/>
              </a:lnTo>
              <a:lnTo>
                <a:pt x="1224" y="624"/>
              </a:lnTo>
              <a:lnTo>
                <a:pt x="1224" y="618"/>
              </a:lnTo>
              <a:lnTo>
                <a:pt x="1230" y="618"/>
              </a:lnTo>
              <a:lnTo>
                <a:pt x="1230" y="624"/>
              </a:lnTo>
              <a:lnTo>
                <a:pt x="1242" y="624"/>
              </a:lnTo>
              <a:lnTo>
                <a:pt x="1242" y="612"/>
              </a:lnTo>
              <a:lnTo>
                <a:pt x="1254" y="600"/>
              </a:lnTo>
              <a:lnTo>
                <a:pt x="1260" y="588"/>
              </a:lnTo>
              <a:lnTo>
                <a:pt x="1260" y="558"/>
              </a:lnTo>
              <a:lnTo>
                <a:pt x="1266" y="546"/>
              </a:lnTo>
              <a:lnTo>
                <a:pt x="1266" y="534"/>
              </a:lnTo>
              <a:lnTo>
                <a:pt x="1260" y="528"/>
              </a:lnTo>
              <a:lnTo>
                <a:pt x="1260" y="516"/>
              </a:lnTo>
              <a:lnTo>
                <a:pt x="1266" y="516"/>
              </a:lnTo>
              <a:lnTo>
                <a:pt x="1278" y="504"/>
              </a:lnTo>
              <a:lnTo>
                <a:pt x="1290" y="498"/>
              </a:lnTo>
              <a:lnTo>
                <a:pt x="1278" y="486"/>
              </a:lnTo>
              <a:lnTo>
                <a:pt x="1266" y="486"/>
              </a:lnTo>
              <a:lnTo>
                <a:pt x="1260" y="498"/>
              </a:lnTo>
              <a:lnTo>
                <a:pt x="1254" y="486"/>
              </a:lnTo>
              <a:lnTo>
                <a:pt x="1230" y="486"/>
              </a:lnTo>
              <a:lnTo>
                <a:pt x="1224" y="498"/>
              </a:lnTo>
              <a:lnTo>
                <a:pt x="1218" y="486"/>
              </a:lnTo>
              <a:lnTo>
                <a:pt x="1218" y="480"/>
              </a:lnTo>
              <a:lnTo>
                <a:pt x="1200" y="468"/>
              </a:lnTo>
              <a:lnTo>
                <a:pt x="1200" y="450"/>
              </a:lnTo>
              <a:lnTo>
                <a:pt x="1188" y="450"/>
              </a:lnTo>
              <a:lnTo>
                <a:pt x="1194" y="438"/>
              </a:lnTo>
              <a:lnTo>
                <a:pt x="1194" y="426"/>
              </a:lnTo>
              <a:lnTo>
                <a:pt x="1188" y="420"/>
              </a:lnTo>
              <a:lnTo>
                <a:pt x="1158" y="420"/>
              </a:lnTo>
              <a:lnTo>
                <a:pt x="1140" y="396"/>
              </a:lnTo>
              <a:lnTo>
                <a:pt x="1128" y="396"/>
              </a:lnTo>
              <a:lnTo>
                <a:pt x="1128" y="384"/>
              </a:lnTo>
              <a:lnTo>
                <a:pt x="1116" y="384"/>
              </a:lnTo>
              <a:lnTo>
                <a:pt x="1110" y="390"/>
              </a:lnTo>
              <a:lnTo>
                <a:pt x="1110" y="378"/>
              </a:lnTo>
              <a:lnTo>
                <a:pt x="1116" y="366"/>
              </a:lnTo>
              <a:lnTo>
                <a:pt x="1110" y="366"/>
              </a:lnTo>
              <a:lnTo>
                <a:pt x="1110" y="354"/>
              </a:lnTo>
              <a:lnTo>
                <a:pt x="1104" y="348"/>
              </a:lnTo>
              <a:lnTo>
                <a:pt x="1086" y="348"/>
              </a:lnTo>
              <a:lnTo>
                <a:pt x="1080" y="336"/>
              </a:lnTo>
              <a:lnTo>
                <a:pt x="1116" y="300"/>
              </a:lnTo>
              <a:lnTo>
                <a:pt x="1116" y="270"/>
              </a:lnTo>
              <a:lnTo>
                <a:pt x="1152" y="270"/>
              </a:lnTo>
              <a:lnTo>
                <a:pt x="1158" y="234"/>
              </a:lnTo>
              <a:lnTo>
                <a:pt x="1152" y="216"/>
              </a:lnTo>
              <a:lnTo>
                <a:pt x="1152" y="174"/>
              </a:lnTo>
              <a:lnTo>
                <a:pt x="1140" y="168"/>
              </a:lnTo>
              <a:lnTo>
                <a:pt x="1128" y="156"/>
              </a:lnTo>
              <a:lnTo>
                <a:pt x="1128" y="144"/>
              </a:lnTo>
              <a:lnTo>
                <a:pt x="1128" y="138"/>
              </a:lnTo>
              <a:lnTo>
                <a:pt x="1122" y="126"/>
              </a:lnTo>
              <a:lnTo>
                <a:pt x="1080" y="84"/>
              </a:lnTo>
              <a:lnTo>
                <a:pt x="1074" y="72"/>
              </a:lnTo>
              <a:lnTo>
                <a:pt x="1068" y="72"/>
              </a:lnTo>
              <a:lnTo>
                <a:pt x="1062" y="66"/>
              </a:lnTo>
              <a:lnTo>
                <a:pt x="1044" y="60"/>
              </a:lnTo>
              <a:lnTo>
                <a:pt x="1038" y="60"/>
              </a:lnTo>
              <a:lnTo>
                <a:pt x="1032" y="42"/>
              </a:lnTo>
              <a:lnTo>
                <a:pt x="1026" y="42"/>
              </a:lnTo>
              <a:lnTo>
                <a:pt x="1008" y="54"/>
              </a:lnTo>
              <a:lnTo>
                <a:pt x="1002" y="54"/>
              </a:lnTo>
              <a:lnTo>
                <a:pt x="1002" y="84"/>
              </a:lnTo>
              <a:lnTo>
                <a:pt x="996" y="84"/>
              </a:lnTo>
              <a:lnTo>
                <a:pt x="984" y="66"/>
              </a:lnTo>
              <a:lnTo>
                <a:pt x="972" y="66"/>
              </a:lnTo>
              <a:lnTo>
                <a:pt x="972" y="72"/>
              </a:lnTo>
              <a:lnTo>
                <a:pt x="954" y="72"/>
              </a:lnTo>
              <a:lnTo>
                <a:pt x="948" y="84"/>
              </a:lnTo>
              <a:lnTo>
                <a:pt x="936" y="90"/>
              </a:lnTo>
              <a:lnTo>
                <a:pt x="918" y="90"/>
              </a:lnTo>
              <a:lnTo>
                <a:pt x="912" y="72"/>
              </a:lnTo>
              <a:lnTo>
                <a:pt x="906" y="84"/>
              </a:lnTo>
              <a:lnTo>
                <a:pt x="888" y="90"/>
              </a:lnTo>
              <a:lnTo>
                <a:pt x="858" y="60"/>
              </a:lnTo>
              <a:lnTo>
                <a:pt x="846" y="60"/>
              </a:lnTo>
              <a:lnTo>
                <a:pt x="846" y="36"/>
              </a:lnTo>
              <a:lnTo>
                <a:pt x="834" y="36"/>
              </a:lnTo>
              <a:lnTo>
                <a:pt x="828" y="30"/>
              </a:lnTo>
              <a:lnTo>
                <a:pt x="816" y="30"/>
              </a:lnTo>
              <a:lnTo>
                <a:pt x="810" y="24"/>
              </a:lnTo>
              <a:lnTo>
                <a:pt x="810" y="12"/>
              </a:lnTo>
              <a:lnTo>
                <a:pt x="804" y="6"/>
              </a:lnTo>
              <a:lnTo>
                <a:pt x="798" y="12"/>
              </a:lnTo>
              <a:lnTo>
                <a:pt x="792" y="12"/>
              </a:lnTo>
              <a:lnTo>
                <a:pt x="780" y="24"/>
              </a:lnTo>
              <a:lnTo>
                <a:pt x="768" y="24"/>
              </a:lnTo>
              <a:lnTo>
                <a:pt x="762" y="12"/>
              </a:lnTo>
              <a:lnTo>
                <a:pt x="762" y="6"/>
              </a:lnTo>
              <a:lnTo>
                <a:pt x="756" y="0"/>
              </a:lnTo>
              <a:lnTo>
                <a:pt x="738" y="0"/>
              </a:lnTo>
              <a:lnTo>
                <a:pt x="732" y="6"/>
              </a:lnTo>
              <a:lnTo>
                <a:pt x="720" y="6"/>
              </a:lnTo>
              <a:lnTo>
                <a:pt x="714" y="12"/>
              </a:lnTo>
              <a:lnTo>
                <a:pt x="696" y="12"/>
              </a:lnTo>
              <a:lnTo>
                <a:pt x="684" y="6"/>
              </a:lnTo>
              <a:lnTo>
                <a:pt x="678" y="6"/>
              </a:lnTo>
              <a:lnTo>
                <a:pt x="660" y="0"/>
              </a:lnTo>
              <a:lnTo>
                <a:pt x="648" y="0"/>
              </a:lnTo>
              <a:lnTo>
                <a:pt x="648" y="12"/>
              </a:lnTo>
              <a:lnTo>
                <a:pt x="636" y="24"/>
              </a:lnTo>
              <a:lnTo>
                <a:pt x="600" y="24"/>
              </a:lnTo>
              <a:lnTo>
                <a:pt x="600" y="42"/>
              </a:lnTo>
              <a:lnTo>
                <a:pt x="588" y="42"/>
              </a:lnTo>
              <a:lnTo>
                <a:pt x="576" y="54"/>
              </a:lnTo>
              <a:lnTo>
                <a:pt x="570" y="60"/>
              </a:lnTo>
              <a:lnTo>
                <a:pt x="558" y="60"/>
              </a:lnTo>
              <a:lnTo>
                <a:pt x="564" y="66"/>
              </a:lnTo>
              <a:lnTo>
                <a:pt x="570" y="72"/>
              </a:lnTo>
              <a:lnTo>
                <a:pt x="576" y="84"/>
              </a:lnTo>
              <a:lnTo>
                <a:pt x="576" y="90"/>
              </a:lnTo>
              <a:lnTo>
                <a:pt x="582" y="90"/>
              </a:lnTo>
              <a:lnTo>
                <a:pt x="588" y="102"/>
              </a:lnTo>
              <a:lnTo>
                <a:pt x="588" y="114"/>
              </a:lnTo>
              <a:lnTo>
                <a:pt x="600" y="120"/>
              </a:lnTo>
              <a:lnTo>
                <a:pt x="600" y="126"/>
              </a:lnTo>
              <a:lnTo>
                <a:pt x="600" y="138"/>
              </a:lnTo>
              <a:lnTo>
                <a:pt x="588" y="150"/>
              </a:lnTo>
              <a:lnTo>
                <a:pt x="582" y="156"/>
              </a:lnTo>
              <a:lnTo>
                <a:pt x="582" y="186"/>
              </a:lnTo>
              <a:lnTo>
                <a:pt x="570" y="204"/>
              </a:lnTo>
              <a:lnTo>
                <a:pt x="576" y="210"/>
              </a:lnTo>
              <a:lnTo>
                <a:pt x="588" y="210"/>
              </a:lnTo>
              <a:lnTo>
                <a:pt x="588" y="216"/>
              </a:lnTo>
              <a:lnTo>
                <a:pt x="588" y="234"/>
              </a:lnTo>
              <a:lnTo>
                <a:pt x="582" y="240"/>
              </a:lnTo>
              <a:lnTo>
                <a:pt x="582" y="246"/>
              </a:lnTo>
              <a:lnTo>
                <a:pt x="600" y="246"/>
              </a:lnTo>
              <a:lnTo>
                <a:pt x="600" y="240"/>
              </a:lnTo>
              <a:lnTo>
                <a:pt x="606" y="240"/>
              </a:lnTo>
              <a:lnTo>
                <a:pt x="618" y="258"/>
              </a:lnTo>
              <a:lnTo>
                <a:pt x="624" y="258"/>
              </a:lnTo>
              <a:lnTo>
                <a:pt x="624" y="276"/>
              </a:lnTo>
              <a:lnTo>
                <a:pt x="636" y="288"/>
              </a:lnTo>
              <a:lnTo>
                <a:pt x="636" y="294"/>
              </a:lnTo>
              <a:lnTo>
                <a:pt x="642" y="300"/>
              </a:lnTo>
              <a:lnTo>
                <a:pt x="648" y="300"/>
              </a:lnTo>
              <a:lnTo>
                <a:pt x="654" y="306"/>
              </a:lnTo>
              <a:lnTo>
                <a:pt x="660" y="318"/>
              </a:lnTo>
              <a:lnTo>
                <a:pt x="660" y="336"/>
              </a:lnTo>
              <a:lnTo>
                <a:pt x="678" y="336"/>
              </a:lnTo>
              <a:lnTo>
                <a:pt x="684" y="354"/>
              </a:lnTo>
              <a:lnTo>
                <a:pt x="684" y="378"/>
              </a:lnTo>
              <a:lnTo>
                <a:pt x="672" y="390"/>
              </a:lnTo>
              <a:lnTo>
                <a:pt x="660" y="408"/>
              </a:lnTo>
              <a:lnTo>
                <a:pt x="660" y="414"/>
              </a:lnTo>
              <a:lnTo>
                <a:pt x="678" y="414"/>
              </a:lnTo>
              <a:lnTo>
                <a:pt x="684" y="408"/>
              </a:lnTo>
              <a:lnTo>
                <a:pt x="690" y="408"/>
              </a:lnTo>
              <a:lnTo>
                <a:pt x="690" y="414"/>
              </a:lnTo>
              <a:lnTo>
                <a:pt x="696" y="420"/>
              </a:lnTo>
              <a:lnTo>
                <a:pt x="696" y="444"/>
              </a:lnTo>
              <a:lnTo>
                <a:pt x="702" y="444"/>
              </a:lnTo>
              <a:lnTo>
                <a:pt x="696" y="450"/>
              </a:lnTo>
              <a:lnTo>
                <a:pt x="690" y="450"/>
              </a:lnTo>
              <a:lnTo>
                <a:pt x="702" y="468"/>
              </a:lnTo>
              <a:lnTo>
                <a:pt x="702" y="474"/>
              </a:lnTo>
              <a:lnTo>
                <a:pt x="690" y="486"/>
              </a:lnTo>
              <a:lnTo>
                <a:pt x="678" y="480"/>
              </a:lnTo>
              <a:lnTo>
                <a:pt x="660" y="480"/>
              </a:lnTo>
              <a:lnTo>
                <a:pt x="648" y="486"/>
              </a:lnTo>
              <a:lnTo>
                <a:pt x="642" y="486"/>
              </a:lnTo>
              <a:lnTo>
                <a:pt x="624" y="480"/>
              </a:lnTo>
              <a:lnTo>
                <a:pt x="612" y="480"/>
              </a:lnTo>
              <a:lnTo>
                <a:pt x="606" y="498"/>
              </a:lnTo>
              <a:lnTo>
                <a:pt x="600" y="498"/>
              </a:lnTo>
              <a:lnTo>
                <a:pt x="588" y="486"/>
              </a:lnTo>
              <a:lnTo>
                <a:pt x="576" y="486"/>
              </a:lnTo>
              <a:lnTo>
                <a:pt x="570" y="498"/>
              </a:lnTo>
              <a:lnTo>
                <a:pt x="564" y="504"/>
              </a:lnTo>
              <a:lnTo>
                <a:pt x="546" y="504"/>
              </a:lnTo>
              <a:lnTo>
                <a:pt x="534" y="516"/>
              </a:lnTo>
              <a:lnTo>
                <a:pt x="522" y="534"/>
              </a:lnTo>
              <a:lnTo>
                <a:pt x="504" y="540"/>
              </a:lnTo>
              <a:lnTo>
                <a:pt x="492" y="558"/>
              </a:lnTo>
              <a:lnTo>
                <a:pt x="468" y="558"/>
              </a:lnTo>
              <a:lnTo>
                <a:pt x="462" y="546"/>
              </a:lnTo>
              <a:lnTo>
                <a:pt x="462" y="540"/>
              </a:lnTo>
              <a:lnTo>
                <a:pt x="468" y="534"/>
              </a:lnTo>
              <a:lnTo>
                <a:pt x="486" y="534"/>
              </a:lnTo>
              <a:lnTo>
                <a:pt x="492" y="528"/>
              </a:lnTo>
              <a:lnTo>
                <a:pt x="504" y="528"/>
              </a:lnTo>
              <a:lnTo>
                <a:pt x="504" y="510"/>
              </a:lnTo>
              <a:lnTo>
                <a:pt x="510" y="504"/>
              </a:lnTo>
              <a:lnTo>
                <a:pt x="528" y="504"/>
              </a:lnTo>
              <a:lnTo>
                <a:pt x="534" y="498"/>
              </a:lnTo>
              <a:lnTo>
                <a:pt x="534" y="486"/>
              </a:lnTo>
              <a:lnTo>
                <a:pt x="540" y="474"/>
              </a:lnTo>
              <a:lnTo>
                <a:pt x="540" y="468"/>
              </a:lnTo>
              <a:lnTo>
                <a:pt x="528" y="468"/>
              </a:lnTo>
              <a:lnTo>
                <a:pt x="528" y="456"/>
              </a:lnTo>
              <a:lnTo>
                <a:pt x="492" y="456"/>
              </a:lnTo>
              <a:lnTo>
                <a:pt x="486" y="450"/>
              </a:lnTo>
              <a:lnTo>
                <a:pt x="480" y="450"/>
              </a:lnTo>
              <a:lnTo>
                <a:pt x="462" y="444"/>
              </a:lnTo>
              <a:lnTo>
                <a:pt x="456" y="444"/>
              </a:lnTo>
              <a:lnTo>
                <a:pt x="450" y="438"/>
              </a:lnTo>
              <a:lnTo>
                <a:pt x="432" y="438"/>
              </a:lnTo>
              <a:lnTo>
                <a:pt x="426" y="426"/>
              </a:lnTo>
              <a:lnTo>
                <a:pt x="420" y="426"/>
              </a:lnTo>
              <a:lnTo>
                <a:pt x="414" y="414"/>
              </a:lnTo>
              <a:lnTo>
                <a:pt x="402" y="414"/>
              </a:lnTo>
              <a:lnTo>
                <a:pt x="390" y="420"/>
              </a:lnTo>
              <a:lnTo>
                <a:pt x="378" y="408"/>
              </a:lnTo>
              <a:lnTo>
                <a:pt x="378" y="396"/>
              </a:lnTo>
              <a:lnTo>
                <a:pt x="372" y="396"/>
              </a:lnTo>
              <a:lnTo>
                <a:pt x="372" y="408"/>
              </a:lnTo>
              <a:lnTo>
                <a:pt x="366" y="414"/>
              </a:lnTo>
              <a:lnTo>
                <a:pt x="354" y="414"/>
              </a:lnTo>
              <a:lnTo>
                <a:pt x="342" y="426"/>
              </a:lnTo>
              <a:lnTo>
                <a:pt x="336" y="420"/>
              </a:lnTo>
              <a:lnTo>
                <a:pt x="330" y="420"/>
              </a:lnTo>
              <a:lnTo>
                <a:pt x="330" y="408"/>
              </a:lnTo>
              <a:lnTo>
                <a:pt x="318" y="396"/>
              </a:lnTo>
              <a:lnTo>
                <a:pt x="318" y="390"/>
              </a:lnTo>
              <a:lnTo>
                <a:pt x="312" y="396"/>
              </a:lnTo>
              <a:lnTo>
                <a:pt x="312" y="408"/>
              </a:lnTo>
              <a:lnTo>
                <a:pt x="306" y="414"/>
              </a:lnTo>
              <a:lnTo>
                <a:pt x="300" y="420"/>
              </a:lnTo>
              <a:lnTo>
                <a:pt x="288" y="420"/>
              </a:lnTo>
              <a:lnTo>
                <a:pt x="276" y="426"/>
              </a:lnTo>
              <a:lnTo>
                <a:pt x="270" y="426"/>
              </a:lnTo>
              <a:lnTo>
                <a:pt x="264" y="438"/>
              </a:lnTo>
              <a:lnTo>
                <a:pt x="258" y="438"/>
              </a:lnTo>
              <a:lnTo>
                <a:pt x="258" y="426"/>
              </a:lnTo>
              <a:lnTo>
                <a:pt x="240" y="438"/>
              </a:lnTo>
              <a:lnTo>
                <a:pt x="228" y="438"/>
              </a:lnTo>
              <a:lnTo>
                <a:pt x="222" y="426"/>
              </a:lnTo>
              <a:lnTo>
                <a:pt x="222" y="414"/>
              </a:lnTo>
              <a:lnTo>
                <a:pt x="216" y="408"/>
              </a:lnTo>
              <a:lnTo>
                <a:pt x="210" y="408"/>
              </a:lnTo>
              <a:lnTo>
                <a:pt x="198" y="414"/>
              </a:lnTo>
              <a:lnTo>
                <a:pt x="192" y="408"/>
              </a:lnTo>
              <a:lnTo>
                <a:pt x="186" y="408"/>
              </a:lnTo>
              <a:lnTo>
                <a:pt x="180" y="414"/>
              </a:lnTo>
              <a:lnTo>
                <a:pt x="180" y="426"/>
              </a:lnTo>
              <a:lnTo>
                <a:pt x="174" y="438"/>
              </a:lnTo>
              <a:lnTo>
                <a:pt x="162" y="438"/>
              </a:lnTo>
              <a:lnTo>
                <a:pt x="150" y="450"/>
              </a:lnTo>
              <a:lnTo>
                <a:pt x="150" y="468"/>
              </a:lnTo>
              <a:lnTo>
                <a:pt x="144" y="468"/>
              </a:lnTo>
              <a:lnTo>
                <a:pt x="138" y="474"/>
              </a:lnTo>
              <a:lnTo>
                <a:pt x="120" y="474"/>
              </a:lnTo>
              <a:lnTo>
                <a:pt x="120" y="468"/>
              </a:lnTo>
              <a:lnTo>
                <a:pt x="132" y="456"/>
              </a:lnTo>
              <a:lnTo>
                <a:pt x="120" y="450"/>
              </a:lnTo>
              <a:lnTo>
                <a:pt x="114" y="450"/>
              </a:lnTo>
              <a:lnTo>
                <a:pt x="108" y="456"/>
              </a:lnTo>
              <a:lnTo>
                <a:pt x="102" y="456"/>
              </a:lnTo>
              <a:lnTo>
                <a:pt x="84" y="474"/>
              </a:lnTo>
              <a:lnTo>
                <a:pt x="60" y="474"/>
              </a:lnTo>
              <a:lnTo>
                <a:pt x="30" y="468"/>
              </a:lnTo>
              <a:lnTo>
                <a:pt x="18" y="480"/>
              </a:lnTo>
              <a:lnTo>
                <a:pt x="18" y="534"/>
              </a:lnTo>
              <a:lnTo>
                <a:pt x="0" y="546"/>
              </a:lnTo>
              <a:lnTo>
                <a:pt x="6" y="558"/>
              </a:lnTo>
              <a:lnTo>
                <a:pt x="30" y="558"/>
              </a:lnTo>
              <a:lnTo>
                <a:pt x="36" y="564"/>
              </a:lnTo>
              <a:lnTo>
                <a:pt x="36" y="570"/>
              </a:lnTo>
              <a:lnTo>
                <a:pt x="30" y="576"/>
              </a:lnTo>
              <a:lnTo>
                <a:pt x="30" y="594"/>
              </a:lnTo>
              <a:lnTo>
                <a:pt x="36" y="600"/>
              </a:lnTo>
              <a:lnTo>
                <a:pt x="42" y="600"/>
              </a:lnTo>
              <a:lnTo>
                <a:pt x="72" y="588"/>
              </a:lnTo>
              <a:lnTo>
                <a:pt x="78" y="600"/>
              </a:lnTo>
              <a:lnTo>
                <a:pt x="78" y="618"/>
              </a:lnTo>
              <a:lnTo>
                <a:pt x="84" y="624"/>
              </a:lnTo>
              <a:lnTo>
                <a:pt x="78" y="642"/>
              </a:lnTo>
              <a:lnTo>
                <a:pt x="78" y="654"/>
              </a:lnTo>
              <a:lnTo>
                <a:pt x="66" y="672"/>
              </a:lnTo>
              <a:lnTo>
                <a:pt x="108" y="714"/>
              </a:lnTo>
              <a:lnTo>
                <a:pt x="114" y="714"/>
              </a:lnTo>
              <a:lnTo>
                <a:pt x="144" y="738"/>
              </a:lnTo>
              <a:lnTo>
                <a:pt x="144" y="750"/>
              </a:lnTo>
              <a:lnTo>
                <a:pt x="150" y="744"/>
              </a:lnTo>
              <a:lnTo>
                <a:pt x="156" y="750"/>
              </a:lnTo>
              <a:lnTo>
                <a:pt x="174" y="750"/>
              </a:lnTo>
              <a:lnTo>
                <a:pt x="186" y="744"/>
              </a:lnTo>
              <a:lnTo>
                <a:pt x="192" y="738"/>
              </a:lnTo>
              <a:lnTo>
                <a:pt x="210" y="738"/>
              </a:lnTo>
              <a:lnTo>
                <a:pt x="210" y="732"/>
              </a:lnTo>
              <a:lnTo>
                <a:pt x="222" y="720"/>
              </a:lnTo>
              <a:lnTo>
                <a:pt x="228" y="732"/>
              </a:lnTo>
              <a:close/>
            </a:path>
          </a:pathLst>
        </a:custGeom>
        <a:solidFill>
          <a:srgbClr val="31869B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377901</xdr:colOff>
      <xdr:row>6</xdr:row>
      <xdr:rowOff>129313</xdr:rowOff>
    </xdr:from>
    <xdr:to>
      <xdr:col>7</xdr:col>
      <xdr:colOff>435618</xdr:colOff>
      <xdr:row>8</xdr:row>
      <xdr:rowOff>135766</xdr:rowOff>
    </xdr:to>
    <xdr:sp macro="" textlink="">
      <xdr:nvSpPr>
        <xdr:cNvPr id="9" name="La Rioja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/>
        </xdr:cNvSpPr>
      </xdr:nvSpPr>
      <xdr:spPr bwMode="auto">
        <a:xfrm>
          <a:off x="4464126" y="1920013"/>
          <a:ext cx="629217" cy="387453"/>
        </a:xfrm>
        <a:custGeom>
          <a:avLst/>
          <a:gdLst/>
          <a:ahLst/>
          <a:cxnLst>
            <a:cxn ang="0">
              <a:pos x="360" y="222"/>
            </a:cxn>
            <a:cxn ang="0">
              <a:pos x="366" y="204"/>
            </a:cxn>
            <a:cxn ang="0">
              <a:pos x="408" y="186"/>
            </a:cxn>
            <a:cxn ang="0">
              <a:pos x="420" y="162"/>
            </a:cxn>
            <a:cxn ang="0">
              <a:pos x="402" y="156"/>
            </a:cxn>
            <a:cxn ang="0">
              <a:pos x="384" y="144"/>
            </a:cxn>
            <a:cxn ang="0">
              <a:pos x="360" y="126"/>
            </a:cxn>
            <a:cxn ang="0">
              <a:pos x="348" y="108"/>
            </a:cxn>
            <a:cxn ang="0">
              <a:pos x="330" y="96"/>
            </a:cxn>
            <a:cxn ang="0">
              <a:pos x="306" y="78"/>
            </a:cxn>
            <a:cxn ang="0">
              <a:pos x="276" y="78"/>
            </a:cxn>
            <a:cxn ang="0">
              <a:pos x="252" y="72"/>
            </a:cxn>
            <a:cxn ang="0">
              <a:pos x="240" y="60"/>
            </a:cxn>
            <a:cxn ang="0">
              <a:pos x="216" y="66"/>
            </a:cxn>
            <a:cxn ang="0">
              <a:pos x="192" y="48"/>
            </a:cxn>
            <a:cxn ang="0">
              <a:pos x="168" y="42"/>
            </a:cxn>
            <a:cxn ang="0">
              <a:pos x="162" y="48"/>
            </a:cxn>
            <a:cxn ang="0">
              <a:pos x="150" y="60"/>
            </a:cxn>
            <a:cxn ang="0">
              <a:pos x="138" y="30"/>
            </a:cxn>
            <a:cxn ang="0">
              <a:pos x="120" y="12"/>
            </a:cxn>
            <a:cxn ang="0">
              <a:pos x="96" y="12"/>
            </a:cxn>
            <a:cxn ang="0">
              <a:pos x="102" y="36"/>
            </a:cxn>
            <a:cxn ang="0">
              <a:pos x="90" y="30"/>
            </a:cxn>
            <a:cxn ang="0">
              <a:pos x="78" y="0"/>
            </a:cxn>
            <a:cxn ang="0">
              <a:pos x="12" y="6"/>
            </a:cxn>
            <a:cxn ang="0">
              <a:pos x="12" y="30"/>
            </a:cxn>
            <a:cxn ang="0">
              <a:pos x="12" y="42"/>
            </a:cxn>
            <a:cxn ang="0">
              <a:pos x="18" y="66"/>
            </a:cxn>
            <a:cxn ang="0">
              <a:pos x="6" y="78"/>
            </a:cxn>
            <a:cxn ang="0">
              <a:pos x="12" y="108"/>
            </a:cxn>
            <a:cxn ang="0">
              <a:pos x="0" y="180"/>
            </a:cxn>
            <a:cxn ang="0">
              <a:pos x="24" y="210"/>
            </a:cxn>
            <a:cxn ang="0">
              <a:pos x="60" y="234"/>
            </a:cxn>
            <a:cxn ang="0">
              <a:pos x="90" y="234"/>
            </a:cxn>
            <a:cxn ang="0">
              <a:pos x="96" y="192"/>
            </a:cxn>
            <a:cxn ang="0">
              <a:pos x="114" y="192"/>
            </a:cxn>
            <a:cxn ang="0">
              <a:pos x="114" y="222"/>
            </a:cxn>
            <a:cxn ang="0">
              <a:pos x="114" y="240"/>
            </a:cxn>
            <a:cxn ang="0">
              <a:pos x="132" y="246"/>
            </a:cxn>
            <a:cxn ang="0">
              <a:pos x="156" y="246"/>
            </a:cxn>
            <a:cxn ang="0">
              <a:pos x="174" y="216"/>
            </a:cxn>
            <a:cxn ang="0">
              <a:pos x="192" y="192"/>
            </a:cxn>
            <a:cxn ang="0">
              <a:pos x="240" y="186"/>
            </a:cxn>
            <a:cxn ang="0">
              <a:pos x="252" y="210"/>
            </a:cxn>
            <a:cxn ang="0">
              <a:pos x="288" y="210"/>
            </a:cxn>
            <a:cxn ang="0">
              <a:pos x="288" y="222"/>
            </a:cxn>
            <a:cxn ang="0">
              <a:pos x="294" y="240"/>
            </a:cxn>
            <a:cxn ang="0">
              <a:pos x="294" y="252"/>
            </a:cxn>
            <a:cxn ang="0">
              <a:pos x="324" y="264"/>
            </a:cxn>
            <a:cxn ang="0">
              <a:pos x="366" y="246"/>
            </a:cxn>
          </a:cxnLst>
          <a:rect l="0" t="0" r="r" b="b"/>
          <a:pathLst>
            <a:path w="426" h="270">
              <a:moveTo>
                <a:pt x="366" y="240"/>
              </a:moveTo>
              <a:lnTo>
                <a:pt x="360" y="234"/>
              </a:lnTo>
              <a:lnTo>
                <a:pt x="360" y="222"/>
              </a:lnTo>
              <a:lnTo>
                <a:pt x="354" y="216"/>
              </a:lnTo>
              <a:lnTo>
                <a:pt x="360" y="204"/>
              </a:lnTo>
              <a:lnTo>
                <a:pt x="366" y="204"/>
              </a:lnTo>
              <a:lnTo>
                <a:pt x="366" y="192"/>
              </a:lnTo>
              <a:lnTo>
                <a:pt x="372" y="186"/>
              </a:lnTo>
              <a:lnTo>
                <a:pt x="408" y="186"/>
              </a:lnTo>
              <a:lnTo>
                <a:pt x="420" y="180"/>
              </a:lnTo>
              <a:lnTo>
                <a:pt x="426" y="174"/>
              </a:lnTo>
              <a:lnTo>
                <a:pt x="420" y="162"/>
              </a:lnTo>
              <a:lnTo>
                <a:pt x="408" y="162"/>
              </a:lnTo>
              <a:lnTo>
                <a:pt x="408" y="156"/>
              </a:lnTo>
              <a:lnTo>
                <a:pt x="402" y="156"/>
              </a:lnTo>
              <a:lnTo>
                <a:pt x="396" y="150"/>
              </a:lnTo>
              <a:lnTo>
                <a:pt x="384" y="150"/>
              </a:lnTo>
              <a:lnTo>
                <a:pt x="384" y="144"/>
              </a:lnTo>
              <a:lnTo>
                <a:pt x="366" y="144"/>
              </a:lnTo>
              <a:lnTo>
                <a:pt x="366" y="132"/>
              </a:lnTo>
              <a:lnTo>
                <a:pt x="360" y="126"/>
              </a:lnTo>
              <a:lnTo>
                <a:pt x="354" y="126"/>
              </a:lnTo>
              <a:lnTo>
                <a:pt x="354" y="120"/>
              </a:lnTo>
              <a:lnTo>
                <a:pt x="348" y="108"/>
              </a:lnTo>
              <a:lnTo>
                <a:pt x="342" y="102"/>
              </a:lnTo>
              <a:lnTo>
                <a:pt x="330" y="102"/>
              </a:lnTo>
              <a:lnTo>
                <a:pt x="330" y="96"/>
              </a:lnTo>
              <a:lnTo>
                <a:pt x="318" y="96"/>
              </a:lnTo>
              <a:lnTo>
                <a:pt x="306" y="96"/>
              </a:lnTo>
              <a:lnTo>
                <a:pt x="306" y="78"/>
              </a:lnTo>
              <a:lnTo>
                <a:pt x="294" y="72"/>
              </a:lnTo>
              <a:lnTo>
                <a:pt x="282" y="72"/>
              </a:lnTo>
              <a:lnTo>
                <a:pt x="276" y="78"/>
              </a:lnTo>
              <a:lnTo>
                <a:pt x="270" y="78"/>
              </a:lnTo>
              <a:lnTo>
                <a:pt x="270" y="72"/>
              </a:lnTo>
              <a:lnTo>
                <a:pt x="252" y="72"/>
              </a:lnTo>
              <a:lnTo>
                <a:pt x="252" y="66"/>
              </a:lnTo>
              <a:lnTo>
                <a:pt x="240" y="66"/>
              </a:lnTo>
              <a:lnTo>
                <a:pt x="240" y="60"/>
              </a:lnTo>
              <a:lnTo>
                <a:pt x="228" y="60"/>
              </a:lnTo>
              <a:lnTo>
                <a:pt x="228" y="66"/>
              </a:lnTo>
              <a:lnTo>
                <a:pt x="216" y="66"/>
              </a:lnTo>
              <a:lnTo>
                <a:pt x="210" y="60"/>
              </a:lnTo>
              <a:lnTo>
                <a:pt x="198" y="60"/>
              </a:lnTo>
              <a:lnTo>
                <a:pt x="192" y="48"/>
              </a:lnTo>
              <a:lnTo>
                <a:pt x="174" y="48"/>
              </a:lnTo>
              <a:lnTo>
                <a:pt x="174" y="42"/>
              </a:lnTo>
              <a:lnTo>
                <a:pt x="168" y="42"/>
              </a:lnTo>
              <a:lnTo>
                <a:pt x="168" y="48"/>
              </a:lnTo>
              <a:lnTo>
                <a:pt x="162" y="60"/>
              </a:lnTo>
              <a:lnTo>
                <a:pt x="162" y="48"/>
              </a:lnTo>
              <a:lnTo>
                <a:pt x="156" y="48"/>
              </a:lnTo>
              <a:lnTo>
                <a:pt x="156" y="60"/>
              </a:lnTo>
              <a:lnTo>
                <a:pt x="150" y="60"/>
              </a:lnTo>
              <a:lnTo>
                <a:pt x="150" y="42"/>
              </a:lnTo>
              <a:lnTo>
                <a:pt x="138" y="42"/>
              </a:lnTo>
              <a:lnTo>
                <a:pt x="138" y="30"/>
              </a:lnTo>
              <a:lnTo>
                <a:pt x="132" y="18"/>
              </a:lnTo>
              <a:lnTo>
                <a:pt x="126" y="12"/>
              </a:lnTo>
              <a:lnTo>
                <a:pt x="120" y="12"/>
              </a:lnTo>
              <a:lnTo>
                <a:pt x="114" y="6"/>
              </a:lnTo>
              <a:lnTo>
                <a:pt x="102" y="6"/>
              </a:lnTo>
              <a:lnTo>
                <a:pt x="96" y="12"/>
              </a:lnTo>
              <a:lnTo>
                <a:pt x="102" y="12"/>
              </a:lnTo>
              <a:lnTo>
                <a:pt x="102" y="18"/>
              </a:lnTo>
              <a:lnTo>
                <a:pt x="102" y="36"/>
              </a:lnTo>
              <a:lnTo>
                <a:pt x="96" y="30"/>
              </a:lnTo>
              <a:lnTo>
                <a:pt x="90" y="18"/>
              </a:lnTo>
              <a:lnTo>
                <a:pt x="90" y="30"/>
              </a:lnTo>
              <a:lnTo>
                <a:pt x="84" y="30"/>
              </a:lnTo>
              <a:lnTo>
                <a:pt x="78" y="18"/>
              </a:lnTo>
              <a:lnTo>
                <a:pt x="78" y="0"/>
              </a:lnTo>
              <a:lnTo>
                <a:pt x="72" y="0"/>
              </a:lnTo>
              <a:lnTo>
                <a:pt x="18" y="0"/>
              </a:lnTo>
              <a:lnTo>
                <a:pt x="12" y="6"/>
              </a:lnTo>
              <a:lnTo>
                <a:pt x="6" y="6"/>
              </a:lnTo>
              <a:lnTo>
                <a:pt x="6" y="18"/>
              </a:lnTo>
              <a:lnTo>
                <a:pt x="12" y="30"/>
              </a:lnTo>
              <a:lnTo>
                <a:pt x="0" y="30"/>
              </a:lnTo>
              <a:lnTo>
                <a:pt x="0" y="42"/>
              </a:lnTo>
              <a:lnTo>
                <a:pt x="12" y="42"/>
              </a:lnTo>
              <a:lnTo>
                <a:pt x="6" y="60"/>
              </a:lnTo>
              <a:lnTo>
                <a:pt x="12" y="60"/>
              </a:lnTo>
              <a:lnTo>
                <a:pt x="18" y="66"/>
              </a:lnTo>
              <a:lnTo>
                <a:pt x="18" y="102"/>
              </a:lnTo>
              <a:lnTo>
                <a:pt x="12" y="78"/>
              </a:lnTo>
              <a:lnTo>
                <a:pt x="6" y="78"/>
              </a:lnTo>
              <a:lnTo>
                <a:pt x="6" y="96"/>
              </a:lnTo>
              <a:lnTo>
                <a:pt x="12" y="102"/>
              </a:lnTo>
              <a:lnTo>
                <a:pt x="12" y="108"/>
              </a:lnTo>
              <a:lnTo>
                <a:pt x="6" y="108"/>
              </a:lnTo>
              <a:lnTo>
                <a:pt x="6" y="174"/>
              </a:lnTo>
              <a:lnTo>
                <a:pt x="0" y="180"/>
              </a:lnTo>
              <a:lnTo>
                <a:pt x="6" y="180"/>
              </a:lnTo>
              <a:lnTo>
                <a:pt x="24" y="204"/>
              </a:lnTo>
              <a:lnTo>
                <a:pt x="24" y="210"/>
              </a:lnTo>
              <a:lnTo>
                <a:pt x="48" y="210"/>
              </a:lnTo>
              <a:lnTo>
                <a:pt x="60" y="222"/>
              </a:lnTo>
              <a:lnTo>
                <a:pt x="60" y="234"/>
              </a:lnTo>
              <a:lnTo>
                <a:pt x="60" y="240"/>
              </a:lnTo>
              <a:lnTo>
                <a:pt x="78" y="240"/>
              </a:lnTo>
              <a:lnTo>
                <a:pt x="90" y="234"/>
              </a:lnTo>
              <a:lnTo>
                <a:pt x="96" y="222"/>
              </a:lnTo>
              <a:lnTo>
                <a:pt x="96" y="204"/>
              </a:lnTo>
              <a:lnTo>
                <a:pt x="96" y="192"/>
              </a:lnTo>
              <a:lnTo>
                <a:pt x="102" y="204"/>
              </a:lnTo>
              <a:lnTo>
                <a:pt x="114" y="204"/>
              </a:lnTo>
              <a:lnTo>
                <a:pt x="114" y="192"/>
              </a:lnTo>
              <a:lnTo>
                <a:pt x="120" y="204"/>
              </a:lnTo>
              <a:lnTo>
                <a:pt x="120" y="216"/>
              </a:lnTo>
              <a:lnTo>
                <a:pt x="114" y="222"/>
              </a:lnTo>
              <a:lnTo>
                <a:pt x="114" y="234"/>
              </a:lnTo>
              <a:lnTo>
                <a:pt x="102" y="234"/>
              </a:lnTo>
              <a:lnTo>
                <a:pt x="114" y="240"/>
              </a:lnTo>
              <a:lnTo>
                <a:pt x="126" y="240"/>
              </a:lnTo>
              <a:lnTo>
                <a:pt x="126" y="246"/>
              </a:lnTo>
              <a:lnTo>
                <a:pt x="132" y="246"/>
              </a:lnTo>
              <a:lnTo>
                <a:pt x="138" y="240"/>
              </a:lnTo>
              <a:lnTo>
                <a:pt x="150" y="246"/>
              </a:lnTo>
              <a:lnTo>
                <a:pt x="156" y="246"/>
              </a:lnTo>
              <a:lnTo>
                <a:pt x="162" y="240"/>
              </a:lnTo>
              <a:lnTo>
                <a:pt x="162" y="234"/>
              </a:lnTo>
              <a:lnTo>
                <a:pt x="174" y="216"/>
              </a:lnTo>
              <a:lnTo>
                <a:pt x="174" y="204"/>
              </a:lnTo>
              <a:lnTo>
                <a:pt x="180" y="204"/>
              </a:lnTo>
              <a:lnTo>
                <a:pt x="192" y="192"/>
              </a:lnTo>
              <a:lnTo>
                <a:pt x="204" y="192"/>
              </a:lnTo>
              <a:lnTo>
                <a:pt x="204" y="186"/>
              </a:lnTo>
              <a:lnTo>
                <a:pt x="240" y="186"/>
              </a:lnTo>
              <a:lnTo>
                <a:pt x="246" y="192"/>
              </a:lnTo>
              <a:lnTo>
                <a:pt x="246" y="210"/>
              </a:lnTo>
              <a:lnTo>
                <a:pt x="252" y="210"/>
              </a:lnTo>
              <a:lnTo>
                <a:pt x="270" y="204"/>
              </a:lnTo>
              <a:lnTo>
                <a:pt x="288" y="204"/>
              </a:lnTo>
              <a:lnTo>
                <a:pt x="288" y="210"/>
              </a:lnTo>
              <a:lnTo>
                <a:pt x="282" y="216"/>
              </a:lnTo>
              <a:lnTo>
                <a:pt x="276" y="216"/>
              </a:lnTo>
              <a:lnTo>
                <a:pt x="288" y="222"/>
              </a:lnTo>
              <a:lnTo>
                <a:pt x="288" y="234"/>
              </a:lnTo>
              <a:lnTo>
                <a:pt x="294" y="234"/>
              </a:lnTo>
              <a:lnTo>
                <a:pt x="294" y="240"/>
              </a:lnTo>
              <a:lnTo>
                <a:pt x="288" y="240"/>
              </a:lnTo>
              <a:lnTo>
                <a:pt x="288" y="246"/>
              </a:lnTo>
              <a:lnTo>
                <a:pt x="294" y="252"/>
              </a:lnTo>
              <a:lnTo>
                <a:pt x="306" y="252"/>
              </a:lnTo>
              <a:lnTo>
                <a:pt x="312" y="264"/>
              </a:lnTo>
              <a:lnTo>
                <a:pt x="324" y="264"/>
              </a:lnTo>
              <a:lnTo>
                <a:pt x="330" y="270"/>
              </a:lnTo>
              <a:lnTo>
                <a:pt x="348" y="270"/>
              </a:lnTo>
              <a:lnTo>
                <a:pt x="366" y="246"/>
              </a:lnTo>
              <a:lnTo>
                <a:pt x="366" y="240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7</xdr:col>
      <xdr:colOff>34761</xdr:colOff>
      <xdr:row>4</xdr:row>
      <xdr:rowOff>529263</xdr:rowOff>
    </xdr:from>
    <xdr:to>
      <xdr:col>8</xdr:col>
      <xdr:colOff>293939</xdr:colOff>
      <xdr:row>8</xdr:row>
      <xdr:rowOff>135766</xdr:rowOff>
    </xdr:to>
    <xdr:sp macro="" textlink="">
      <xdr:nvSpPr>
        <xdr:cNvPr id="10" name="Navarra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/>
        </xdr:cNvSpPr>
      </xdr:nvSpPr>
      <xdr:spPr bwMode="auto">
        <a:xfrm>
          <a:off x="4692486" y="1529388"/>
          <a:ext cx="802103" cy="778078"/>
        </a:xfrm>
        <a:custGeom>
          <a:avLst/>
          <a:gdLst/>
          <a:ahLst/>
          <a:cxnLst>
            <a:cxn ang="0">
              <a:pos x="492" y="174"/>
            </a:cxn>
            <a:cxn ang="0">
              <a:pos x="480" y="210"/>
            </a:cxn>
            <a:cxn ang="0">
              <a:pos x="444" y="228"/>
            </a:cxn>
            <a:cxn ang="0">
              <a:pos x="414" y="252"/>
            </a:cxn>
            <a:cxn ang="0">
              <a:pos x="372" y="282"/>
            </a:cxn>
            <a:cxn ang="0">
              <a:pos x="354" y="300"/>
            </a:cxn>
            <a:cxn ang="0">
              <a:pos x="354" y="318"/>
            </a:cxn>
            <a:cxn ang="0">
              <a:pos x="342" y="336"/>
            </a:cxn>
            <a:cxn ang="0">
              <a:pos x="336" y="366"/>
            </a:cxn>
            <a:cxn ang="0">
              <a:pos x="336" y="378"/>
            </a:cxn>
            <a:cxn ang="0">
              <a:pos x="324" y="402"/>
            </a:cxn>
            <a:cxn ang="0">
              <a:pos x="330" y="456"/>
            </a:cxn>
            <a:cxn ang="0">
              <a:pos x="348" y="480"/>
            </a:cxn>
            <a:cxn ang="0">
              <a:pos x="342" y="510"/>
            </a:cxn>
            <a:cxn ang="0">
              <a:pos x="312" y="522"/>
            </a:cxn>
            <a:cxn ang="0">
              <a:pos x="276" y="540"/>
            </a:cxn>
            <a:cxn ang="0">
              <a:pos x="228" y="522"/>
            </a:cxn>
            <a:cxn ang="0">
              <a:pos x="192" y="510"/>
            </a:cxn>
            <a:cxn ang="0">
              <a:pos x="180" y="486"/>
            </a:cxn>
            <a:cxn ang="0">
              <a:pos x="192" y="462"/>
            </a:cxn>
            <a:cxn ang="0">
              <a:pos x="246" y="450"/>
            </a:cxn>
            <a:cxn ang="0">
              <a:pos x="234" y="432"/>
            </a:cxn>
            <a:cxn ang="0">
              <a:pos x="222" y="420"/>
            </a:cxn>
            <a:cxn ang="0">
              <a:pos x="192" y="414"/>
            </a:cxn>
            <a:cxn ang="0">
              <a:pos x="180" y="396"/>
            </a:cxn>
            <a:cxn ang="0">
              <a:pos x="168" y="372"/>
            </a:cxn>
            <a:cxn ang="0">
              <a:pos x="144" y="366"/>
            </a:cxn>
            <a:cxn ang="0">
              <a:pos x="120" y="342"/>
            </a:cxn>
            <a:cxn ang="0">
              <a:pos x="96" y="348"/>
            </a:cxn>
            <a:cxn ang="0">
              <a:pos x="78" y="336"/>
            </a:cxn>
            <a:cxn ang="0">
              <a:pos x="54" y="330"/>
            </a:cxn>
            <a:cxn ang="0">
              <a:pos x="36" y="330"/>
            </a:cxn>
            <a:cxn ang="0">
              <a:pos x="24" y="318"/>
            </a:cxn>
            <a:cxn ang="0">
              <a:pos x="36" y="300"/>
            </a:cxn>
            <a:cxn ang="0">
              <a:pos x="24" y="288"/>
            </a:cxn>
            <a:cxn ang="0">
              <a:pos x="0" y="276"/>
            </a:cxn>
            <a:cxn ang="0">
              <a:pos x="24" y="258"/>
            </a:cxn>
            <a:cxn ang="0">
              <a:pos x="54" y="270"/>
            </a:cxn>
            <a:cxn ang="0">
              <a:pos x="60" y="252"/>
            </a:cxn>
            <a:cxn ang="0">
              <a:pos x="54" y="228"/>
            </a:cxn>
            <a:cxn ang="0">
              <a:pos x="66" y="198"/>
            </a:cxn>
            <a:cxn ang="0">
              <a:pos x="78" y="186"/>
            </a:cxn>
            <a:cxn ang="0">
              <a:pos x="78" y="156"/>
            </a:cxn>
            <a:cxn ang="0">
              <a:pos x="108" y="138"/>
            </a:cxn>
            <a:cxn ang="0">
              <a:pos x="138" y="126"/>
            </a:cxn>
            <a:cxn ang="0">
              <a:pos x="174" y="66"/>
            </a:cxn>
            <a:cxn ang="0">
              <a:pos x="174" y="42"/>
            </a:cxn>
            <a:cxn ang="0">
              <a:pos x="192" y="30"/>
            </a:cxn>
            <a:cxn ang="0">
              <a:pos x="210" y="12"/>
            </a:cxn>
            <a:cxn ang="0">
              <a:pos x="252" y="36"/>
            </a:cxn>
            <a:cxn ang="0">
              <a:pos x="294" y="42"/>
            </a:cxn>
            <a:cxn ang="0">
              <a:pos x="336" y="90"/>
            </a:cxn>
            <a:cxn ang="0">
              <a:pos x="354" y="126"/>
            </a:cxn>
            <a:cxn ang="0">
              <a:pos x="390" y="84"/>
            </a:cxn>
            <a:cxn ang="0">
              <a:pos x="426" y="126"/>
            </a:cxn>
            <a:cxn ang="0">
              <a:pos x="528" y="138"/>
            </a:cxn>
          </a:cxnLst>
          <a:rect l="0" t="0" r="r" b="b"/>
          <a:pathLst>
            <a:path w="534" h="540">
              <a:moveTo>
                <a:pt x="534" y="168"/>
              </a:moveTo>
              <a:lnTo>
                <a:pt x="504" y="168"/>
              </a:lnTo>
              <a:lnTo>
                <a:pt x="492" y="174"/>
              </a:lnTo>
              <a:lnTo>
                <a:pt x="486" y="192"/>
              </a:lnTo>
              <a:lnTo>
                <a:pt x="486" y="210"/>
              </a:lnTo>
              <a:lnTo>
                <a:pt x="480" y="210"/>
              </a:lnTo>
              <a:lnTo>
                <a:pt x="468" y="210"/>
              </a:lnTo>
              <a:lnTo>
                <a:pt x="462" y="216"/>
              </a:lnTo>
              <a:lnTo>
                <a:pt x="444" y="228"/>
              </a:lnTo>
              <a:lnTo>
                <a:pt x="420" y="228"/>
              </a:lnTo>
              <a:lnTo>
                <a:pt x="420" y="252"/>
              </a:lnTo>
              <a:lnTo>
                <a:pt x="414" y="252"/>
              </a:lnTo>
              <a:lnTo>
                <a:pt x="390" y="252"/>
              </a:lnTo>
              <a:lnTo>
                <a:pt x="384" y="270"/>
              </a:lnTo>
              <a:lnTo>
                <a:pt x="372" y="282"/>
              </a:lnTo>
              <a:lnTo>
                <a:pt x="372" y="288"/>
              </a:lnTo>
              <a:lnTo>
                <a:pt x="366" y="288"/>
              </a:lnTo>
              <a:lnTo>
                <a:pt x="354" y="300"/>
              </a:lnTo>
              <a:lnTo>
                <a:pt x="354" y="306"/>
              </a:lnTo>
              <a:lnTo>
                <a:pt x="366" y="312"/>
              </a:lnTo>
              <a:lnTo>
                <a:pt x="354" y="318"/>
              </a:lnTo>
              <a:lnTo>
                <a:pt x="354" y="330"/>
              </a:lnTo>
              <a:lnTo>
                <a:pt x="348" y="336"/>
              </a:lnTo>
              <a:lnTo>
                <a:pt x="342" y="336"/>
              </a:lnTo>
              <a:lnTo>
                <a:pt x="342" y="348"/>
              </a:lnTo>
              <a:lnTo>
                <a:pt x="336" y="360"/>
              </a:lnTo>
              <a:lnTo>
                <a:pt x="336" y="366"/>
              </a:lnTo>
              <a:lnTo>
                <a:pt x="342" y="366"/>
              </a:lnTo>
              <a:lnTo>
                <a:pt x="342" y="378"/>
              </a:lnTo>
              <a:lnTo>
                <a:pt x="336" y="378"/>
              </a:lnTo>
              <a:lnTo>
                <a:pt x="330" y="390"/>
              </a:lnTo>
              <a:lnTo>
                <a:pt x="330" y="396"/>
              </a:lnTo>
              <a:lnTo>
                <a:pt x="324" y="402"/>
              </a:lnTo>
              <a:lnTo>
                <a:pt x="324" y="426"/>
              </a:lnTo>
              <a:lnTo>
                <a:pt x="330" y="432"/>
              </a:lnTo>
              <a:lnTo>
                <a:pt x="330" y="456"/>
              </a:lnTo>
              <a:lnTo>
                <a:pt x="336" y="462"/>
              </a:lnTo>
              <a:lnTo>
                <a:pt x="342" y="480"/>
              </a:lnTo>
              <a:lnTo>
                <a:pt x="348" y="480"/>
              </a:lnTo>
              <a:lnTo>
                <a:pt x="348" y="492"/>
              </a:lnTo>
              <a:lnTo>
                <a:pt x="342" y="504"/>
              </a:lnTo>
              <a:lnTo>
                <a:pt x="342" y="510"/>
              </a:lnTo>
              <a:lnTo>
                <a:pt x="336" y="516"/>
              </a:lnTo>
              <a:lnTo>
                <a:pt x="330" y="522"/>
              </a:lnTo>
              <a:lnTo>
                <a:pt x="312" y="522"/>
              </a:lnTo>
              <a:lnTo>
                <a:pt x="306" y="534"/>
              </a:lnTo>
              <a:lnTo>
                <a:pt x="300" y="540"/>
              </a:lnTo>
              <a:lnTo>
                <a:pt x="276" y="540"/>
              </a:lnTo>
              <a:lnTo>
                <a:pt x="270" y="534"/>
              </a:lnTo>
              <a:lnTo>
                <a:pt x="264" y="522"/>
              </a:lnTo>
              <a:lnTo>
                <a:pt x="228" y="522"/>
              </a:lnTo>
              <a:lnTo>
                <a:pt x="222" y="516"/>
              </a:lnTo>
              <a:lnTo>
                <a:pt x="222" y="510"/>
              </a:lnTo>
              <a:lnTo>
                <a:pt x="192" y="510"/>
              </a:lnTo>
              <a:lnTo>
                <a:pt x="186" y="504"/>
              </a:lnTo>
              <a:lnTo>
                <a:pt x="186" y="492"/>
              </a:lnTo>
              <a:lnTo>
                <a:pt x="180" y="486"/>
              </a:lnTo>
              <a:lnTo>
                <a:pt x="186" y="474"/>
              </a:lnTo>
              <a:lnTo>
                <a:pt x="192" y="474"/>
              </a:lnTo>
              <a:lnTo>
                <a:pt x="192" y="462"/>
              </a:lnTo>
              <a:lnTo>
                <a:pt x="198" y="456"/>
              </a:lnTo>
              <a:lnTo>
                <a:pt x="234" y="456"/>
              </a:lnTo>
              <a:lnTo>
                <a:pt x="246" y="450"/>
              </a:lnTo>
              <a:lnTo>
                <a:pt x="252" y="444"/>
              </a:lnTo>
              <a:lnTo>
                <a:pt x="246" y="432"/>
              </a:lnTo>
              <a:lnTo>
                <a:pt x="234" y="432"/>
              </a:lnTo>
              <a:lnTo>
                <a:pt x="234" y="426"/>
              </a:lnTo>
              <a:lnTo>
                <a:pt x="228" y="426"/>
              </a:lnTo>
              <a:lnTo>
                <a:pt x="222" y="420"/>
              </a:lnTo>
              <a:lnTo>
                <a:pt x="210" y="420"/>
              </a:lnTo>
              <a:lnTo>
                <a:pt x="210" y="414"/>
              </a:lnTo>
              <a:lnTo>
                <a:pt x="192" y="414"/>
              </a:lnTo>
              <a:lnTo>
                <a:pt x="192" y="402"/>
              </a:lnTo>
              <a:lnTo>
                <a:pt x="186" y="396"/>
              </a:lnTo>
              <a:lnTo>
                <a:pt x="180" y="396"/>
              </a:lnTo>
              <a:lnTo>
                <a:pt x="180" y="390"/>
              </a:lnTo>
              <a:lnTo>
                <a:pt x="174" y="378"/>
              </a:lnTo>
              <a:lnTo>
                <a:pt x="168" y="372"/>
              </a:lnTo>
              <a:lnTo>
                <a:pt x="156" y="372"/>
              </a:lnTo>
              <a:lnTo>
                <a:pt x="156" y="366"/>
              </a:lnTo>
              <a:lnTo>
                <a:pt x="144" y="366"/>
              </a:lnTo>
              <a:lnTo>
                <a:pt x="132" y="366"/>
              </a:lnTo>
              <a:lnTo>
                <a:pt x="132" y="348"/>
              </a:lnTo>
              <a:lnTo>
                <a:pt x="120" y="342"/>
              </a:lnTo>
              <a:lnTo>
                <a:pt x="108" y="342"/>
              </a:lnTo>
              <a:lnTo>
                <a:pt x="102" y="348"/>
              </a:lnTo>
              <a:lnTo>
                <a:pt x="96" y="348"/>
              </a:lnTo>
              <a:lnTo>
                <a:pt x="96" y="342"/>
              </a:lnTo>
              <a:lnTo>
                <a:pt x="78" y="342"/>
              </a:lnTo>
              <a:lnTo>
                <a:pt x="78" y="336"/>
              </a:lnTo>
              <a:lnTo>
                <a:pt x="66" y="336"/>
              </a:lnTo>
              <a:lnTo>
                <a:pt x="66" y="330"/>
              </a:lnTo>
              <a:lnTo>
                <a:pt x="54" y="330"/>
              </a:lnTo>
              <a:lnTo>
                <a:pt x="54" y="336"/>
              </a:lnTo>
              <a:lnTo>
                <a:pt x="42" y="336"/>
              </a:lnTo>
              <a:lnTo>
                <a:pt x="36" y="330"/>
              </a:lnTo>
              <a:lnTo>
                <a:pt x="24" y="330"/>
              </a:lnTo>
              <a:lnTo>
                <a:pt x="18" y="318"/>
              </a:lnTo>
              <a:lnTo>
                <a:pt x="24" y="318"/>
              </a:lnTo>
              <a:lnTo>
                <a:pt x="30" y="312"/>
              </a:lnTo>
              <a:lnTo>
                <a:pt x="30" y="306"/>
              </a:lnTo>
              <a:lnTo>
                <a:pt x="36" y="300"/>
              </a:lnTo>
              <a:lnTo>
                <a:pt x="36" y="288"/>
              </a:lnTo>
              <a:lnTo>
                <a:pt x="30" y="282"/>
              </a:lnTo>
              <a:lnTo>
                <a:pt x="24" y="288"/>
              </a:lnTo>
              <a:lnTo>
                <a:pt x="18" y="288"/>
              </a:lnTo>
              <a:lnTo>
                <a:pt x="6" y="282"/>
              </a:lnTo>
              <a:lnTo>
                <a:pt x="0" y="276"/>
              </a:lnTo>
              <a:lnTo>
                <a:pt x="6" y="276"/>
              </a:lnTo>
              <a:lnTo>
                <a:pt x="18" y="270"/>
              </a:lnTo>
              <a:lnTo>
                <a:pt x="24" y="258"/>
              </a:lnTo>
              <a:lnTo>
                <a:pt x="36" y="258"/>
              </a:lnTo>
              <a:lnTo>
                <a:pt x="36" y="270"/>
              </a:lnTo>
              <a:lnTo>
                <a:pt x="54" y="270"/>
              </a:lnTo>
              <a:lnTo>
                <a:pt x="54" y="258"/>
              </a:lnTo>
              <a:lnTo>
                <a:pt x="66" y="258"/>
              </a:lnTo>
              <a:lnTo>
                <a:pt x="60" y="252"/>
              </a:lnTo>
              <a:lnTo>
                <a:pt x="60" y="246"/>
              </a:lnTo>
              <a:lnTo>
                <a:pt x="54" y="246"/>
              </a:lnTo>
              <a:lnTo>
                <a:pt x="54" y="228"/>
              </a:lnTo>
              <a:lnTo>
                <a:pt x="60" y="228"/>
              </a:lnTo>
              <a:lnTo>
                <a:pt x="66" y="222"/>
              </a:lnTo>
              <a:lnTo>
                <a:pt x="66" y="198"/>
              </a:lnTo>
              <a:lnTo>
                <a:pt x="72" y="192"/>
              </a:lnTo>
              <a:lnTo>
                <a:pt x="78" y="192"/>
              </a:lnTo>
              <a:lnTo>
                <a:pt x="78" y="186"/>
              </a:lnTo>
              <a:lnTo>
                <a:pt x="72" y="168"/>
              </a:lnTo>
              <a:lnTo>
                <a:pt x="72" y="162"/>
              </a:lnTo>
              <a:lnTo>
                <a:pt x="78" y="156"/>
              </a:lnTo>
              <a:lnTo>
                <a:pt x="102" y="150"/>
              </a:lnTo>
              <a:lnTo>
                <a:pt x="108" y="150"/>
              </a:lnTo>
              <a:lnTo>
                <a:pt x="108" y="138"/>
              </a:lnTo>
              <a:lnTo>
                <a:pt x="114" y="138"/>
              </a:lnTo>
              <a:lnTo>
                <a:pt x="132" y="126"/>
              </a:lnTo>
              <a:lnTo>
                <a:pt x="138" y="126"/>
              </a:lnTo>
              <a:lnTo>
                <a:pt x="138" y="120"/>
              </a:lnTo>
              <a:lnTo>
                <a:pt x="138" y="102"/>
              </a:lnTo>
              <a:lnTo>
                <a:pt x="174" y="66"/>
              </a:lnTo>
              <a:lnTo>
                <a:pt x="168" y="60"/>
              </a:lnTo>
              <a:lnTo>
                <a:pt x="168" y="48"/>
              </a:lnTo>
              <a:lnTo>
                <a:pt x="174" y="42"/>
              </a:lnTo>
              <a:lnTo>
                <a:pt x="180" y="42"/>
              </a:lnTo>
              <a:lnTo>
                <a:pt x="186" y="36"/>
              </a:lnTo>
              <a:lnTo>
                <a:pt x="192" y="30"/>
              </a:lnTo>
              <a:lnTo>
                <a:pt x="198" y="30"/>
              </a:lnTo>
              <a:lnTo>
                <a:pt x="198" y="18"/>
              </a:lnTo>
              <a:lnTo>
                <a:pt x="210" y="12"/>
              </a:lnTo>
              <a:lnTo>
                <a:pt x="234" y="0"/>
              </a:lnTo>
              <a:lnTo>
                <a:pt x="246" y="18"/>
              </a:lnTo>
              <a:lnTo>
                <a:pt x="252" y="36"/>
              </a:lnTo>
              <a:lnTo>
                <a:pt x="270" y="18"/>
              </a:lnTo>
              <a:lnTo>
                <a:pt x="276" y="42"/>
              </a:lnTo>
              <a:lnTo>
                <a:pt x="294" y="42"/>
              </a:lnTo>
              <a:lnTo>
                <a:pt x="312" y="30"/>
              </a:lnTo>
              <a:lnTo>
                <a:pt x="342" y="42"/>
              </a:lnTo>
              <a:lnTo>
                <a:pt x="336" y="90"/>
              </a:lnTo>
              <a:lnTo>
                <a:pt x="312" y="102"/>
              </a:lnTo>
              <a:lnTo>
                <a:pt x="330" y="126"/>
              </a:lnTo>
              <a:lnTo>
                <a:pt x="354" y="126"/>
              </a:lnTo>
              <a:lnTo>
                <a:pt x="354" y="96"/>
              </a:lnTo>
              <a:lnTo>
                <a:pt x="366" y="78"/>
              </a:lnTo>
              <a:lnTo>
                <a:pt x="390" y="84"/>
              </a:lnTo>
              <a:lnTo>
                <a:pt x="372" y="108"/>
              </a:lnTo>
              <a:lnTo>
                <a:pt x="390" y="120"/>
              </a:lnTo>
              <a:lnTo>
                <a:pt x="426" y="126"/>
              </a:lnTo>
              <a:lnTo>
                <a:pt x="456" y="150"/>
              </a:lnTo>
              <a:lnTo>
                <a:pt x="498" y="156"/>
              </a:lnTo>
              <a:lnTo>
                <a:pt x="528" y="138"/>
              </a:lnTo>
              <a:lnTo>
                <a:pt x="534" y="168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2</xdr:col>
      <xdr:colOff>42131</xdr:colOff>
      <xdr:row>4</xdr:row>
      <xdr:rowOff>244224</xdr:rowOff>
    </xdr:from>
    <xdr:to>
      <xdr:col>3</xdr:col>
      <xdr:colOff>521191</xdr:colOff>
      <xdr:row>8</xdr:row>
      <xdr:rowOff>186520</xdr:rowOff>
    </xdr:to>
    <xdr:sp macro="" textlink="">
      <xdr:nvSpPr>
        <xdr:cNvPr id="11" name="Galicia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/>
        </xdr:cNvSpPr>
      </xdr:nvSpPr>
      <xdr:spPr bwMode="auto">
        <a:xfrm>
          <a:off x="1804256" y="1244349"/>
          <a:ext cx="1060085" cy="1113871"/>
        </a:xfrm>
        <a:custGeom>
          <a:avLst/>
          <a:gdLst/>
          <a:ahLst/>
          <a:cxnLst>
            <a:cxn ang="0">
              <a:pos x="300" y="702"/>
            </a:cxn>
            <a:cxn ang="0">
              <a:pos x="390" y="762"/>
            </a:cxn>
            <a:cxn ang="0">
              <a:pos x="546" y="756"/>
            </a:cxn>
            <a:cxn ang="0">
              <a:pos x="636" y="672"/>
            </a:cxn>
            <a:cxn ang="0">
              <a:pos x="702" y="594"/>
            </a:cxn>
            <a:cxn ang="0">
              <a:pos x="690" y="534"/>
            </a:cxn>
            <a:cxn ang="0">
              <a:pos x="624" y="492"/>
            </a:cxn>
            <a:cxn ang="0">
              <a:pos x="642" y="414"/>
            </a:cxn>
            <a:cxn ang="0">
              <a:pos x="684" y="354"/>
            </a:cxn>
            <a:cxn ang="0">
              <a:pos x="654" y="312"/>
            </a:cxn>
            <a:cxn ang="0">
              <a:pos x="648" y="252"/>
            </a:cxn>
            <a:cxn ang="0">
              <a:pos x="612" y="180"/>
            </a:cxn>
            <a:cxn ang="0">
              <a:pos x="654" y="108"/>
            </a:cxn>
            <a:cxn ang="0">
              <a:pos x="588" y="102"/>
            </a:cxn>
            <a:cxn ang="0">
              <a:pos x="564" y="60"/>
            </a:cxn>
            <a:cxn ang="0">
              <a:pos x="498" y="36"/>
            </a:cxn>
            <a:cxn ang="0">
              <a:pos x="462" y="42"/>
            </a:cxn>
            <a:cxn ang="0">
              <a:pos x="438" y="24"/>
            </a:cxn>
            <a:cxn ang="0">
              <a:pos x="414" y="48"/>
            </a:cxn>
            <a:cxn ang="0">
              <a:pos x="426" y="12"/>
            </a:cxn>
            <a:cxn ang="0">
              <a:pos x="366" y="36"/>
            </a:cxn>
            <a:cxn ang="0">
              <a:pos x="330" y="60"/>
            </a:cxn>
            <a:cxn ang="0">
              <a:pos x="300" y="96"/>
            </a:cxn>
            <a:cxn ang="0">
              <a:pos x="300" y="120"/>
            </a:cxn>
            <a:cxn ang="0">
              <a:pos x="342" y="102"/>
            </a:cxn>
            <a:cxn ang="0">
              <a:pos x="300" y="132"/>
            </a:cxn>
            <a:cxn ang="0">
              <a:pos x="306" y="156"/>
            </a:cxn>
            <a:cxn ang="0">
              <a:pos x="270" y="150"/>
            </a:cxn>
            <a:cxn ang="0">
              <a:pos x="204" y="174"/>
            </a:cxn>
            <a:cxn ang="0">
              <a:pos x="120" y="174"/>
            </a:cxn>
            <a:cxn ang="0">
              <a:pos x="114" y="204"/>
            </a:cxn>
            <a:cxn ang="0">
              <a:pos x="54" y="210"/>
            </a:cxn>
            <a:cxn ang="0">
              <a:pos x="48" y="234"/>
            </a:cxn>
            <a:cxn ang="0">
              <a:pos x="18" y="252"/>
            </a:cxn>
            <a:cxn ang="0">
              <a:pos x="12" y="288"/>
            </a:cxn>
            <a:cxn ang="0">
              <a:pos x="6" y="324"/>
            </a:cxn>
            <a:cxn ang="0">
              <a:pos x="36" y="312"/>
            </a:cxn>
            <a:cxn ang="0">
              <a:pos x="42" y="348"/>
            </a:cxn>
            <a:cxn ang="0">
              <a:pos x="66" y="378"/>
            </a:cxn>
            <a:cxn ang="0">
              <a:pos x="102" y="372"/>
            </a:cxn>
            <a:cxn ang="0">
              <a:pos x="96" y="378"/>
            </a:cxn>
            <a:cxn ang="0">
              <a:pos x="66" y="414"/>
            </a:cxn>
            <a:cxn ang="0">
              <a:pos x="66" y="474"/>
            </a:cxn>
            <a:cxn ang="0">
              <a:pos x="102" y="444"/>
            </a:cxn>
            <a:cxn ang="0">
              <a:pos x="120" y="438"/>
            </a:cxn>
            <a:cxn ang="0">
              <a:pos x="150" y="420"/>
            </a:cxn>
            <a:cxn ang="0">
              <a:pos x="144" y="450"/>
            </a:cxn>
            <a:cxn ang="0">
              <a:pos x="138" y="480"/>
            </a:cxn>
            <a:cxn ang="0">
              <a:pos x="120" y="498"/>
            </a:cxn>
            <a:cxn ang="0">
              <a:pos x="90" y="492"/>
            </a:cxn>
            <a:cxn ang="0">
              <a:pos x="126" y="522"/>
            </a:cxn>
            <a:cxn ang="0">
              <a:pos x="168" y="522"/>
            </a:cxn>
            <a:cxn ang="0">
              <a:pos x="120" y="570"/>
            </a:cxn>
            <a:cxn ang="0">
              <a:pos x="150" y="570"/>
            </a:cxn>
            <a:cxn ang="0">
              <a:pos x="180" y="558"/>
            </a:cxn>
            <a:cxn ang="0">
              <a:pos x="138" y="594"/>
            </a:cxn>
            <a:cxn ang="0">
              <a:pos x="114" y="636"/>
            </a:cxn>
            <a:cxn ang="0">
              <a:pos x="120" y="708"/>
            </a:cxn>
          </a:cxnLst>
          <a:rect l="0" t="0" r="r" b="b"/>
          <a:pathLst>
            <a:path w="702" h="774">
              <a:moveTo>
                <a:pt x="156" y="684"/>
              </a:moveTo>
              <a:lnTo>
                <a:pt x="216" y="654"/>
              </a:lnTo>
              <a:lnTo>
                <a:pt x="276" y="642"/>
              </a:lnTo>
              <a:lnTo>
                <a:pt x="300" y="648"/>
              </a:lnTo>
              <a:lnTo>
                <a:pt x="288" y="672"/>
              </a:lnTo>
              <a:lnTo>
                <a:pt x="312" y="654"/>
              </a:lnTo>
              <a:lnTo>
                <a:pt x="336" y="684"/>
              </a:lnTo>
              <a:lnTo>
                <a:pt x="300" y="702"/>
              </a:lnTo>
              <a:lnTo>
                <a:pt x="294" y="726"/>
              </a:lnTo>
              <a:lnTo>
                <a:pt x="306" y="762"/>
              </a:lnTo>
              <a:lnTo>
                <a:pt x="342" y="762"/>
              </a:lnTo>
              <a:lnTo>
                <a:pt x="354" y="756"/>
              </a:lnTo>
              <a:lnTo>
                <a:pt x="372" y="744"/>
              </a:lnTo>
              <a:lnTo>
                <a:pt x="378" y="726"/>
              </a:lnTo>
              <a:lnTo>
                <a:pt x="390" y="714"/>
              </a:lnTo>
              <a:lnTo>
                <a:pt x="390" y="762"/>
              </a:lnTo>
              <a:lnTo>
                <a:pt x="432" y="732"/>
              </a:lnTo>
              <a:lnTo>
                <a:pt x="480" y="744"/>
              </a:lnTo>
              <a:lnTo>
                <a:pt x="480" y="768"/>
              </a:lnTo>
              <a:lnTo>
                <a:pt x="498" y="768"/>
              </a:lnTo>
              <a:lnTo>
                <a:pt x="504" y="744"/>
              </a:lnTo>
              <a:lnTo>
                <a:pt x="510" y="744"/>
              </a:lnTo>
              <a:lnTo>
                <a:pt x="528" y="774"/>
              </a:lnTo>
              <a:lnTo>
                <a:pt x="546" y="756"/>
              </a:lnTo>
              <a:lnTo>
                <a:pt x="558" y="762"/>
              </a:lnTo>
              <a:lnTo>
                <a:pt x="600" y="738"/>
              </a:lnTo>
              <a:lnTo>
                <a:pt x="600" y="708"/>
              </a:lnTo>
              <a:lnTo>
                <a:pt x="618" y="708"/>
              </a:lnTo>
              <a:lnTo>
                <a:pt x="636" y="726"/>
              </a:lnTo>
              <a:lnTo>
                <a:pt x="636" y="696"/>
              </a:lnTo>
              <a:lnTo>
                <a:pt x="618" y="684"/>
              </a:lnTo>
              <a:lnTo>
                <a:pt x="636" y="672"/>
              </a:lnTo>
              <a:lnTo>
                <a:pt x="642" y="666"/>
              </a:lnTo>
              <a:lnTo>
                <a:pt x="642" y="648"/>
              </a:lnTo>
              <a:lnTo>
                <a:pt x="654" y="642"/>
              </a:lnTo>
              <a:lnTo>
                <a:pt x="660" y="624"/>
              </a:lnTo>
              <a:lnTo>
                <a:pt x="678" y="624"/>
              </a:lnTo>
              <a:lnTo>
                <a:pt x="690" y="636"/>
              </a:lnTo>
              <a:lnTo>
                <a:pt x="696" y="612"/>
              </a:lnTo>
              <a:lnTo>
                <a:pt x="702" y="594"/>
              </a:lnTo>
              <a:lnTo>
                <a:pt x="702" y="576"/>
              </a:lnTo>
              <a:lnTo>
                <a:pt x="684" y="558"/>
              </a:lnTo>
              <a:lnTo>
                <a:pt x="678" y="558"/>
              </a:lnTo>
              <a:lnTo>
                <a:pt x="654" y="552"/>
              </a:lnTo>
              <a:lnTo>
                <a:pt x="654" y="546"/>
              </a:lnTo>
              <a:lnTo>
                <a:pt x="666" y="552"/>
              </a:lnTo>
              <a:lnTo>
                <a:pt x="684" y="552"/>
              </a:lnTo>
              <a:lnTo>
                <a:pt x="690" y="534"/>
              </a:lnTo>
              <a:lnTo>
                <a:pt x="684" y="522"/>
              </a:lnTo>
              <a:lnTo>
                <a:pt x="666" y="522"/>
              </a:lnTo>
              <a:lnTo>
                <a:pt x="660" y="516"/>
              </a:lnTo>
              <a:lnTo>
                <a:pt x="648" y="504"/>
              </a:lnTo>
              <a:lnTo>
                <a:pt x="642" y="522"/>
              </a:lnTo>
              <a:lnTo>
                <a:pt x="624" y="522"/>
              </a:lnTo>
              <a:lnTo>
                <a:pt x="612" y="504"/>
              </a:lnTo>
              <a:lnTo>
                <a:pt x="624" y="492"/>
              </a:lnTo>
              <a:lnTo>
                <a:pt x="624" y="486"/>
              </a:lnTo>
              <a:lnTo>
                <a:pt x="618" y="468"/>
              </a:lnTo>
              <a:lnTo>
                <a:pt x="636" y="462"/>
              </a:lnTo>
              <a:lnTo>
                <a:pt x="636" y="456"/>
              </a:lnTo>
              <a:lnTo>
                <a:pt x="624" y="444"/>
              </a:lnTo>
              <a:lnTo>
                <a:pt x="636" y="432"/>
              </a:lnTo>
              <a:lnTo>
                <a:pt x="642" y="432"/>
              </a:lnTo>
              <a:lnTo>
                <a:pt x="642" y="414"/>
              </a:lnTo>
              <a:lnTo>
                <a:pt x="648" y="426"/>
              </a:lnTo>
              <a:lnTo>
                <a:pt x="660" y="426"/>
              </a:lnTo>
              <a:lnTo>
                <a:pt x="660" y="414"/>
              </a:lnTo>
              <a:lnTo>
                <a:pt x="678" y="402"/>
              </a:lnTo>
              <a:lnTo>
                <a:pt x="684" y="396"/>
              </a:lnTo>
              <a:lnTo>
                <a:pt x="678" y="378"/>
              </a:lnTo>
              <a:lnTo>
                <a:pt x="684" y="372"/>
              </a:lnTo>
              <a:lnTo>
                <a:pt x="684" y="354"/>
              </a:lnTo>
              <a:lnTo>
                <a:pt x="690" y="342"/>
              </a:lnTo>
              <a:lnTo>
                <a:pt x="678" y="336"/>
              </a:lnTo>
              <a:lnTo>
                <a:pt x="660" y="318"/>
              </a:lnTo>
              <a:lnTo>
                <a:pt x="654" y="318"/>
              </a:lnTo>
              <a:lnTo>
                <a:pt x="654" y="324"/>
              </a:lnTo>
              <a:lnTo>
                <a:pt x="648" y="324"/>
              </a:lnTo>
              <a:lnTo>
                <a:pt x="642" y="318"/>
              </a:lnTo>
              <a:lnTo>
                <a:pt x="654" y="312"/>
              </a:lnTo>
              <a:lnTo>
                <a:pt x="654" y="294"/>
              </a:lnTo>
              <a:lnTo>
                <a:pt x="666" y="288"/>
              </a:lnTo>
              <a:lnTo>
                <a:pt x="684" y="282"/>
              </a:lnTo>
              <a:lnTo>
                <a:pt x="690" y="264"/>
              </a:lnTo>
              <a:lnTo>
                <a:pt x="684" y="252"/>
              </a:lnTo>
              <a:lnTo>
                <a:pt x="666" y="264"/>
              </a:lnTo>
              <a:lnTo>
                <a:pt x="660" y="270"/>
              </a:lnTo>
              <a:lnTo>
                <a:pt x="648" y="252"/>
              </a:lnTo>
              <a:lnTo>
                <a:pt x="648" y="240"/>
              </a:lnTo>
              <a:lnTo>
                <a:pt x="636" y="234"/>
              </a:lnTo>
              <a:lnTo>
                <a:pt x="636" y="204"/>
              </a:lnTo>
              <a:lnTo>
                <a:pt x="624" y="204"/>
              </a:lnTo>
              <a:lnTo>
                <a:pt x="618" y="192"/>
              </a:lnTo>
              <a:lnTo>
                <a:pt x="624" y="180"/>
              </a:lnTo>
              <a:lnTo>
                <a:pt x="618" y="174"/>
              </a:lnTo>
              <a:lnTo>
                <a:pt x="612" y="180"/>
              </a:lnTo>
              <a:lnTo>
                <a:pt x="606" y="174"/>
              </a:lnTo>
              <a:lnTo>
                <a:pt x="606" y="162"/>
              </a:lnTo>
              <a:lnTo>
                <a:pt x="618" y="162"/>
              </a:lnTo>
              <a:lnTo>
                <a:pt x="636" y="144"/>
              </a:lnTo>
              <a:lnTo>
                <a:pt x="642" y="144"/>
              </a:lnTo>
              <a:lnTo>
                <a:pt x="648" y="132"/>
              </a:lnTo>
              <a:lnTo>
                <a:pt x="648" y="120"/>
              </a:lnTo>
              <a:lnTo>
                <a:pt x="654" y="108"/>
              </a:lnTo>
              <a:lnTo>
                <a:pt x="660" y="102"/>
              </a:lnTo>
              <a:lnTo>
                <a:pt x="654" y="96"/>
              </a:lnTo>
              <a:lnTo>
                <a:pt x="648" y="96"/>
              </a:lnTo>
              <a:lnTo>
                <a:pt x="624" y="96"/>
              </a:lnTo>
              <a:lnTo>
                <a:pt x="612" y="96"/>
              </a:lnTo>
              <a:lnTo>
                <a:pt x="600" y="90"/>
              </a:lnTo>
              <a:lnTo>
                <a:pt x="594" y="96"/>
              </a:lnTo>
              <a:lnTo>
                <a:pt x="588" y="102"/>
              </a:lnTo>
              <a:lnTo>
                <a:pt x="588" y="96"/>
              </a:lnTo>
              <a:lnTo>
                <a:pt x="588" y="90"/>
              </a:lnTo>
              <a:lnTo>
                <a:pt x="594" y="90"/>
              </a:lnTo>
              <a:lnTo>
                <a:pt x="588" y="84"/>
              </a:lnTo>
              <a:lnTo>
                <a:pt x="582" y="78"/>
              </a:lnTo>
              <a:lnTo>
                <a:pt x="576" y="72"/>
              </a:lnTo>
              <a:lnTo>
                <a:pt x="570" y="66"/>
              </a:lnTo>
              <a:lnTo>
                <a:pt x="564" y="60"/>
              </a:lnTo>
              <a:lnTo>
                <a:pt x="564" y="54"/>
              </a:lnTo>
              <a:lnTo>
                <a:pt x="552" y="42"/>
              </a:lnTo>
              <a:lnTo>
                <a:pt x="534" y="36"/>
              </a:lnTo>
              <a:lnTo>
                <a:pt x="522" y="30"/>
              </a:lnTo>
              <a:lnTo>
                <a:pt x="516" y="24"/>
              </a:lnTo>
              <a:lnTo>
                <a:pt x="510" y="24"/>
              </a:lnTo>
              <a:lnTo>
                <a:pt x="504" y="30"/>
              </a:lnTo>
              <a:lnTo>
                <a:pt x="498" y="36"/>
              </a:lnTo>
              <a:lnTo>
                <a:pt x="498" y="48"/>
              </a:lnTo>
              <a:lnTo>
                <a:pt x="492" y="42"/>
              </a:lnTo>
              <a:lnTo>
                <a:pt x="492" y="36"/>
              </a:lnTo>
              <a:lnTo>
                <a:pt x="486" y="12"/>
              </a:lnTo>
              <a:lnTo>
                <a:pt x="474" y="18"/>
              </a:lnTo>
              <a:lnTo>
                <a:pt x="474" y="24"/>
              </a:lnTo>
              <a:lnTo>
                <a:pt x="468" y="48"/>
              </a:lnTo>
              <a:lnTo>
                <a:pt x="462" y="42"/>
              </a:lnTo>
              <a:lnTo>
                <a:pt x="468" y="18"/>
              </a:lnTo>
              <a:lnTo>
                <a:pt x="474" y="12"/>
              </a:lnTo>
              <a:lnTo>
                <a:pt x="480" y="6"/>
              </a:lnTo>
              <a:lnTo>
                <a:pt x="480" y="0"/>
              </a:lnTo>
              <a:lnTo>
                <a:pt x="474" y="0"/>
              </a:lnTo>
              <a:lnTo>
                <a:pt x="462" y="12"/>
              </a:lnTo>
              <a:lnTo>
                <a:pt x="450" y="24"/>
              </a:lnTo>
              <a:lnTo>
                <a:pt x="438" y="24"/>
              </a:lnTo>
              <a:lnTo>
                <a:pt x="432" y="30"/>
              </a:lnTo>
              <a:lnTo>
                <a:pt x="438" y="42"/>
              </a:lnTo>
              <a:lnTo>
                <a:pt x="426" y="36"/>
              </a:lnTo>
              <a:lnTo>
                <a:pt x="420" y="36"/>
              </a:lnTo>
              <a:lnTo>
                <a:pt x="420" y="42"/>
              </a:lnTo>
              <a:lnTo>
                <a:pt x="426" y="42"/>
              </a:lnTo>
              <a:lnTo>
                <a:pt x="420" y="48"/>
              </a:lnTo>
              <a:lnTo>
                <a:pt x="414" y="48"/>
              </a:lnTo>
              <a:lnTo>
                <a:pt x="414" y="42"/>
              </a:lnTo>
              <a:lnTo>
                <a:pt x="420" y="42"/>
              </a:lnTo>
              <a:lnTo>
                <a:pt x="414" y="36"/>
              </a:lnTo>
              <a:lnTo>
                <a:pt x="420" y="30"/>
              </a:lnTo>
              <a:lnTo>
                <a:pt x="420" y="24"/>
              </a:lnTo>
              <a:lnTo>
                <a:pt x="426" y="30"/>
              </a:lnTo>
              <a:lnTo>
                <a:pt x="420" y="18"/>
              </a:lnTo>
              <a:lnTo>
                <a:pt x="426" y="12"/>
              </a:lnTo>
              <a:lnTo>
                <a:pt x="420" y="12"/>
              </a:lnTo>
              <a:lnTo>
                <a:pt x="408" y="12"/>
              </a:lnTo>
              <a:lnTo>
                <a:pt x="396" y="18"/>
              </a:lnTo>
              <a:lnTo>
                <a:pt x="390" y="24"/>
              </a:lnTo>
              <a:lnTo>
                <a:pt x="378" y="24"/>
              </a:lnTo>
              <a:lnTo>
                <a:pt x="372" y="24"/>
              </a:lnTo>
              <a:lnTo>
                <a:pt x="366" y="30"/>
              </a:lnTo>
              <a:lnTo>
                <a:pt x="366" y="36"/>
              </a:lnTo>
              <a:lnTo>
                <a:pt x="360" y="42"/>
              </a:lnTo>
              <a:lnTo>
                <a:pt x="366" y="48"/>
              </a:lnTo>
              <a:lnTo>
                <a:pt x="366" y="54"/>
              </a:lnTo>
              <a:lnTo>
                <a:pt x="372" y="54"/>
              </a:lnTo>
              <a:lnTo>
                <a:pt x="366" y="60"/>
              </a:lnTo>
              <a:lnTo>
                <a:pt x="360" y="54"/>
              </a:lnTo>
              <a:lnTo>
                <a:pt x="336" y="60"/>
              </a:lnTo>
              <a:lnTo>
                <a:pt x="330" y="60"/>
              </a:lnTo>
              <a:lnTo>
                <a:pt x="324" y="72"/>
              </a:lnTo>
              <a:lnTo>
                <a:pt x="318" y="78"/>
              </a:lnTo>
              <a:lnTo>
                <a:pt x="306" y="84"/>
              </a:lnTo>
              <a:lnTo>
                <a:pt x="300" y="84"/>
              </a:lnTo>
              <a:lnTo>
                <a:pt x="294" y="78"/>
              </a:lnTo>
              <a:lnTo>
                <a:pt x="294" y="84"/>
              </a:lnTo>
              <a:lnTo>
                <a:pt x="294" y="90"/>
              </a:lnTo>
              <a:lnTo>
                <a:pt x="300" y="96"/>
              </a:lnTo>
              <a:lnTo>
                <a:pt x="294" y="102"/>
              </a:lnTo>
              <a:lnTo>
                <a:pt x="288" y="96"/>
              </a:lnTo>
              <a:lnTo>
                <a:pt x="288" y="102"/>
              </a:lnTo>
              <a:lnTo>
                <a:pt x="288" y="108"/>
              </a:lnTo>
              <a:lnTo>
                <a:pt x="288" y="114"/>
              </a:lnTo>
              <a:lnTo>
                <a:pt x="282" y="120"/>
              </a:lnTo>
              <a:lnTo>
                <a:pt x="288" y="120"/>
              </a:lnTo>
              <a:lnTo>
                <a:pt x="300" y="120"/>
              </a:lnTo>
              <a:lnTo>
                <a:pt x="306" y="114"/>
              </a:lnTo>
              <a:lnTo>
                <a:pt x="306" y="108"/>
              </a:lnTo>
              <a:lnTo>
                <a:pt x="312" y="108"/>
              </a:lnTo>
              <a:lnTo>
                <a:pt x="312" y="114"/>
              </a:lnTo>
              <a:lnTo>
                <a:pt x="318" y="114"/>
              </a:lnTo>
              <a:lnTo>
                <a:pt x="324" y="114"/>
              </a:lnTo>
              <a:lnTo>
                <a:pt x="330" y="102"/>
              </a:lnTo>
              <a:lnTo>
                <a:pt x="342" y="102"/>
              </a:lnTo>
              <a:lnTo>
                <a:pt x="330" y="114"/>
              </a:lnTo>
              <a:lnTo>
                <a:pt x="324" y="120"/>
              </a:lnTo>
              <a:lnTo>
                <a:pt x="324" y="126"/>
              </a:lnTo>
              <a:lnTo>
                <a:pt x="312" y="120"/>
              </a:lnTo>
              <a:lnTo>
                <a:pt x="300" y="126"/>
              </a:lnTo>
              <a:lnTo>
                <a:pt x="288" y="126"/>
              </a:lnTo>
              <a:lnTo>
                <a:pt x="294" y="132"/>
              </a:lnTo>
              <a:lnTo>
                <a:pt x="300" y="132"/>
              </a:lnTo>
              <a:lnTo>
                <a:pt x="306" y="132"/>
              </a:lnTo>
              <a:lnTo>
                <a:pt x="318" y="138"/>
              </a:lnTo>
              <a:lnTo>
                <a:pt x="324" y="138"/>
              </a:lnTo>
              <a:lnTo>
                <a:pt x="330" y="138"/>
              </a:lnTo>
              <a:lnTo>
                <a:pt x="318" y="144"/>
              </a:lnTo>
              <a:lnTo>
                <a:pt x="318" y="168"/>
              </a:lnTo>
              <a:lnTo>
                <a:pt x="312" y="162"/>
              </a:lnTo>
              <a:lnTo>
                <a:pt x="306" y="156"/>
              </a:lnTo>
              <a:lnTo>
                <a:pt x="306" y="150"/>
              </a:lnTo>
              <a:lnTo>
                <a:pt x="300" y="150"/>
              </a:lnTo>
              <a:lnTo>
                <a:pt x="288" y="150"/>
              </a:lnTo>
              <a:lnTo>
                <a:pt x="282" y="156"/>
              </a:lnTo>
              <a:lnTo>
                <a:pt x="282" y="162"/>
              </a:lnTo>
              <a:lnTo>
                <a:pt x="276" y="162"/>
              </a:lnTo>
              <a:lnTo>
                <a:pt x="270" y="162"/>
              </a:lnTo>
              <a:lnTo>
                <a:pt x="270" y="150"/>
              </a:lnTo>
              <a:lnTo>
                <a:pt x="264" y="150"/>
              </a:lnTo>
              <a:lnTo>
                <a:pt x="258" y="150"/>
              </a:lnTo>
              <a:lnTo>
                <a:pt x="252" y="156"/>
              </a:lnTo>
              <a:lnTo>
                <a:pt x="246" y="156"/>
              </a:lnTo>
              <a:lnTo>
                <a:pt x="240" y="156"/>
              </a:lnTo>
              <a:lnTo>
                <a:pt x="234" y="168"/>
              </a:lnTo>
              <a:lnTo>
                <a:pt x="228" y="168"/>
              </a:lnTo>
              <a:lnTo>
                <a:pt x="204" y="174"/>
              </a:lnTo>
              <a:lnTo>
                <a:pt x="174" y="180"/>
              </a:lnTo>
              <a:lnTo>
                <a:pt x="162" y="180"/>
              </a:lnTo>
              <a:lnTo>
                <a:pt x="156" y="174"/>
              </a:lnTo>
              <a:lnTo>
                <a:pt x="138" y="162"/>
              </a:lnTo>
              <a:lnTo>
                <a:pt x="138" y="168"/>
              </a:lnTo>
              <a:lnTo>
                <a:pt x="126" y="168"/>
              </a:lnTo>
              <a:lnTo>
                <a:pt x="120" y="168"/>
              </a:lnTo>
              <a:lnTo>
                <a:pt x="120" y="174"/>
              </a:lnTo>
              <a:lnTo>
                <a:pt x="108" y="180"/>
              </a:lnTo>
              <a:lnTo>
                <a:pt x="102" y="180"/>
              </a:lnTo>
              <a:lnTo>
                <a:pt x="96" y="186"/>
              </a:lnTo>
              <a:lnTo>
                <a:pt x="108" y="186"/>
              </a:lnTo>
              <a:lnTo>
                <a:pt x="108" y="198"/>
              </a:lnTo>
              <a:lnTo>
                <a:pt x="114" y="198"/>
              </a:lnTo>
              <a:lnTo>
                <a:pt x="120" y="198"/>
              </a:lnTo>
              <a:lnTo>
                <a:pt x="114" y="204"/>
              </a:lnTo>
              <a:lnTo>
                <a:pt x="108" y="204"/>
              </a:lnTo>
              <a:lnTo>
                <a:pt x="102" y="204"/>
              </a:lnTo>
              <a:lnTo>
                <a:pt x="84" y="204"/>
              </a:lnTo>
              <a:lnTo>
                <a:pt x="78" y="210"/>
              </a:lnTo>
              <a:lnTo>
                <a:pt x="78" y="216"/>
              </a:lnTo>
              <a:lnTo>
                <a:pt x="66" y="216"/>
              </a:lnTo>
              <a:lnTo>
                <a:pt x="60" y="216"/>
              </a:lnTo>
              <a:lnTo>
                <a:pt x="54" y="210"/>
              </a:lnTo>
              <a:lnTo>
                <a:pt x="42" y="216"/>
              </a:lnTo>
              <a:lnTo>
                <a:pt x="36" y="216"/>
              </a:lnTo>
              <a:lnTo>
                <a:pt x="36" y="222"/>
              </a:lnTo>
              <a:lnTo>
                <a:pt x="30" y="222"/>
              </a:lnTo>
              <a:lnTo>
                <a:pt x="30" y="228"/>
              </a:lnTo>
              <a:lnTo>
                <a:pt x="36" y="240"/>
              </a:lnTo>
              <a:lnTo>
                <a:pt x="42" y="234"/>
              </a:lnTo>
              <a:lnTo>
                <a:pt x="48" y="234"/>
              </a:lnTo>
              <a:lnTo>
                <a:pt x="54" y="234"/>
              </a:lnTo>
              <a:lnTo>
                <a:pt x="60" y="234"/>
              </a:lnTo>
              <a:lnTo>
                <a:pt x="42" y="240"/>
              </a:lnTo>
              <a:lnTo>
                <a:pt x="42" y="246"/>
              </a:lnTo>
              <a:lnTo>
                <a:pt x="36" y="252"/>
              </a:lnTo>
              <a:lnTo>
                <a:pt x="30" y="246"/>
              </a:lnTo>
              <a:lnTo>
                <a:pt x="24" y="252"/>
              </a:lnTo>
              <a:lnTo>
                <a:pt x="18" y="252"/>
              </a:lnTo>
              <a:lnTo>
                <a:pt x="18" y="258"/>
              </a:lnTo>
              <a:lnTo>
                <a:pt x="18" y="264"/>
              </a:lnTo>
              <a:lnTo>
                <a:pt x="12" y="264"/>
              </a:lnTo>
              <a:lnTo>
                <a:pt x="6" y="264"/>
              </a:lnTo>
              <a:lnTo>
                <a:pt x="6" y="270"/>
              </a:lnTo>
              <a:lnTo>
                <a:pt x="6" y="276"/>
              </a:lnTo>
              <a:lnTo>
                <a:pt x="12" y="282"/>
              </a:lnTo>
              <a:lnTo>
                <a:pt x="12" y="288"/>
              </a:lnTo>
              <a:lnTo>
                <a:pt x="12" y="294"/>
              </a:lnTo>
              <a:lnTo>
                <a:pt x="6" y="294"/>
              </a:lnTo>
              <a:lnTo>
                <a:pt x="0" y="300"/>
              </a:lnTo>
              <a:lnTo>
                <a:pt x="0" y="306"/>
              </a:lnTo>
              <a:lnTo>
                <a:pt x="0" y="324"/>
              </a:lnTo>
              <a:lnTo>
                <a:pt x="0" y="330"/>
              </a:lnTo>
              <a:lnTo>
                <a:pt x="6" y="330"/>
              </a:lnTo>
              <a:lnTo>
                <a:pt x="6" y="324"/>
              </a:lnTo>
              <a:lnTo>
                <a:pt x="12" y="318"/>
              </a:lnTo>
              <a:lnTo>
                <a:pt x="18" y="312"/>
              </a:lnTo>
              <a:lnTo>
                <a:pt x="24" y="318"/>
              </a:lnTo>
              <a:lnTo>
                <a:pt x="30" y="324"/>
              </a:lnTo>
              <a:lnTo>
                <a:pt x="30" y="318"/>
              </a:lnTo>
              <a:lnTo>
                <a:pt x="30" y="312"/>
              </a:lnTo>
              <a:lnTo>
                <a:pt x="30" y="306"/>
              </a:lnTo>
              <a:lnTo>
                <a:pt x="36" y="312"/>
              </a:lnTo>
              <a:lnTo>
                <a:pt x="36" y="318"/>
              </a:lnTo>
              <a:lnTo>
                <a:pt x="36" y="324"/>
              </a:lnTo>
              <a:lnTo>
                <a:pt x="42" y="324"/>
              </a:lnTo>
              <a:lnTo>
                <a:pt x="48" y="324"/>
              </a:lnTo>
              <a:lnTo>
                <a:pt x="42" y="330"/>
              </a:lnTo>
              <a:lnTo>
                <a:pt x="36" y="336"/>
              </a:lnTo>
              <a:lnTo>
                <a:pt x="42" y="342"/>
              </a:lnTo>
              <a:lnTo>
                <a:pt x="42" y="348"/>
              </a:lnTo>
              <a:lnTo>
                <a:pt x="54" y="348"/>
              </a:lnTo>
              <a:lnTo>
                <a:pt x="48" y="360"/>
              </a:lnTo>
              <a:lnTo>
                <a:pt x="42" y="360"/>
              </a:lnTo>
              <a:lnTo>
                <a:pt x="48" y="378"/>
              </a:lnTo>
              <a:lnTo>
                <a:pt x="48" y="384"/>
              </a:lnTo>
              <a:lnTo>
                <a:pt x="54" y="390"/>
              </a:lnTo>
              <a:lnTo>
                <a:pt x="54" y="384"/>
              </a:lnTo>
              <a:lnTo>
                <a:pt x="66" y="378"/>
              </a:lnTo>
              <a:lnTo>
                <a:pt x="66" y="372"/>
              </a:lnTo>
              <a:lnTo>
                <a:pt x="78" y="372"/>
              </a:lnTo>
              <a:lnTo>
                <a:pt x="84" y="378"/>
              </a:lnTo>
              <a:lnTo>
                <a:pt x="84" y="372"/>
              </a:lnTo>
              <a:lnTo>
                <a:pt x="90" y="372"/>
              </a:lnTo>
              <a:lnTo>
                <a:pt x="96" y="372"/>
              </a:lnTo>
              <a:lnTo>
                <a:pt x="96" y="366"/>
              </a:lnTo>
              <a:lnTo>
                <a:pt x="102" y="372"/>
              </a:lnTo>
              <a:lnTo>
                <a:pt x="108" y="366"/>
              </a:lnTo>
              <a:lnTo>
                <a:pt x="108" y="360"/>
              </a:lnTo>
              <a:lnTo>
                <a:pt x="120" y="354"/>
              </a:lnTo>
              <a:lnTo>
                <a:pt x="126" y="360"/>
              </a:lnTo>
              <a:lnTo>
                <a:pt x="114" y="366"/>
              </a:lnTo>
              <a:lnTo>
                <a:pt x="108" y="372"/>
              </a:lnTo>
              <a:lnTo>
                <a:pt x="96" y="372"/>
              </a:lnTo>
              <a:lnTo>
                <a:pt x="96" y="378"/>
              </a:lnTo>
              <a:lnTo>
                <a:pt x="96" y="384"/>
              </a:lnTo>
              <a:lnTo>
                <a:pt x="90" y="390"/>
              </a:lnTo>
              <a:lnTo>
                <a:pt x="84" y="390"/>
              </a:lnTo>
              <a:lnTo>
                <a:pt x="84" y="396"/>
              </a:lnTo>
              <a:lnTo>
                <a:pt x="78" y="402"/>
              </a:lnTo>
              <a:lnTo>
                <a:pt x="72" y="408"/>
              </a:lnTo>
              <a:lnTo>
                <a:pt x="66" y="408"/>
              </a:lnTo>
              <a:lnTo>
                <a:pt x="66" y="414"/>
              </a:lnTo>
              <a:lnTo>
                <a:pt x="66" y="426"/>
              </a:lnTo>
              <a:lnTo>
                <a:pt x="60" y="438"/>
              </a:lnTo>
              <a:lnTo>
                <a:pt x="54" y="444"/>
              </a:lnTo>
              <a:lnTo>
                <a:pt x="54" y="450"/>
              </a:lnTo>
              <a:lnTo>
                <a:pt x="66" y="456"/>
              </a:lnTo>
              <a:lnTo>
                <a:pt x="66" y="462"/>
              </a:lnTo>
              <a:lnTo>
                <a:pt x="60" y="468"/>
              </a:lnTo>
              <a:lnTo>
                <a:pt x="66" y="474"/>
              </a:lnTo>
              <a:lnTo>
                <a:pt x="72" y="474"/>
              </a:lnTo>
              <a:lnTo>
                <a:pt x="78" y="468"/>
              </a:lnTo>
              <a:lnTo>
                <a:pt x="78" y="462"/>
              </a:lnTo>
              <a:lnTo>
                <a:pt x="78" y="456"/>
              </a:lnTo>
              <a:lnTo>
                <a:pt x="90" y="456"/>
              </a:lnTo>
              <a:lnTo>
                <a:pt x="90" y="450"/>
              </a:lnTo>
              <a:lnTo>
                <a:pt x="102" y="456"/>
              </a:lnTo>
              <a:lnTo>
                <a:pt x="102" y="444"/>
              </a:lnTo>
              <a:lnTo>
                <a:pt x="96" y="444"/>
              </a:lnTo>
              <a:lnTo>
                <a:pt x="96" y="438"/>
              </a:lnTo>
              <a:lnTo>
                <a:pt x="102" y="438"/>
              </a:lnTo>
              <a:lnTo>
                <a:pt x="108" y="432"/>
              </a:lnTo>
              <a:lnTo>
                <a:pt x="114" y="432"/>
              </a:lnTo>
              <a:lnTo>
                <a:pt x="108" y="438"/>
              </a:lnTo>
              <a:lnTo>
                <a:pt x="114" y="444"/>
              </a:lnTo>
              <a:lnTo>
                <a:pt x="120" y="438"/>
              </a:lnTo>
              <a:lnTo>
                <a:pt x="114" y="426"/>
              </a:lnTo>
              <a:lnTo>
                <a:pt x="120" y="420"/>
              </a:lnTo>
              <a:lnTo>
                <a:pt x="126" y="414"/>
              </a:lnTo>
              <a:lnTo>
                <a:pt x="126" y="420"/>
              </a:lnTo>
              <a:lnTo>
                <a:pt x="132" y="426"/>
              </a:lnTo>
              <a:lnTo>
                <a:pt x="132" y="432"/>
              </a:lnTo>
              <a:lnTo>
                <a:pt x="144" y="432"/>
              </a:lnTo>
              <a:lnTo>
                <a:pt x="150" y="420"/>
              </a:lnTo>
              <a:lnTo>
                <a:pt x="156" y="414"/>
              </a:lnTo>
              <a:lnTo>
                <a:pt x="162" y="408"/>
              </a:lnTo>
              <a:lnTo>
                <a:pt x="162" y="414"/>
              </a:lnTo>
              <a:lnTo>
                <a:pt x="156" y="426"/>
              </a:lnTo>
              <a:lnTo>
                <a:pt x="150" y="432"/>
              </a:lnTo>
              <a:lnTo>
                <a:pt x="144" y="438"/>
              </a:lnTo>
              <a:lnTo>
                <a:pt x="138" y="444"/>
              </a:lnTo>
              <a:lnTo>
                <a:pt x="144" y="450"/>
              </a:lnTo>
              <a:lnTo>
                <a:pt x="132" y="456"/>
              </a:lnTo>
              <a:lnTo>
                <a:pt x="126" y="462"/>
              </a:lnTo>
              <a:lnTo>
                <a:pt x="126" y="468"/>
              </a:lnTo>
              <a:lnTo>
                <a:pt x="126" y="474"/>
              </a:lnTo>
              <a:lnTo>
                <a:pt x="132" y="474"/>
              </a:lnTo>
              <a:lnTo>
                <a:pt x="126" y="480"/>
              </a:lnTo>
              <a:lnTo>
                <a:pt x="132" y="480"/>
              </a:lnTo>
              <a:lnTo>
                <a:pt x="138" y="480"/>
              </a:lnTo>
              <a:lnTo>
                <a:pt x="138" y="486"/>
              </a:lnTo>
              <a:lnTo>
                <a:pt x="132" y="486"/>
              </a:lnTo>
              <a:lnTo>
                <a:pt x="126" y="486"/>
              </a:lnTo>
              <a:lnTo>
                <a:pt x="120" y="492"/>
              </a:lnTo>
              <a:lnTo>
                <a:pt x="120" y="498"/>
              </a:lnTo>
              <a:lnTo>
                <a:pt x="126" y="498"/>
              </a:lnTo>
              <a:lnTo>
                <a:pt x="126" y="504"/>
              </a:lnTo>
              <a:lnTo>
                <a:pt x="120" y="498"/>
              </a:lnTo>
              <a:lnTo>
                <a:pt x="114" y="504"/>
              </a:lnTo>
              <a:lnTo>
                <a:pt x="114" y="498"/>
              </a:lnTo>
              <a:lnTo>
                <a:pt x="114" y="492"/>
              </a:lnTo>
              <a:lnTo>
                <a:pt x="114" y="486"/>
              </a:lnTo>
              <a:lnTo>
                <a:pt x="108" y="486"/>
              </a:lnTo>
              <a:lnTo>
                <a:pt x="102" y="492"/>
              </a:lnTo>
              <a:lnTo>
                <a:pt x="96" y="492"/>
              </a:lnTo>
              <a:lnTo>
                <a:pt x="90" y="492"/>
              </a:lnTo>
              <a:lnTo>
                <a:pt x="90" y="498"/>
              </a:lnTo>
              <a:lnTo>
                <a:pt x="96" y="504"/>
              </a:lnTo>
              <a:lnTo>
                <a:pt x="102" y="498"/>
              </a:lnTo>
              <a:lnTo>
                <a:pt x="108" y="504"/>
              </a:lnTo>
              <a:lnTo>
                <a:pt x="108" y="510"/>
              </a:lnTo>
              <a:lnTo>
                <a:pt x="114" y="516"/>
              </a:lnTo>
              <a:lnTo>
                <a:pt x="120" y="528"/>
              </a:lnTo>
              <a:lnTo>
                <a:pt x="126" y="522"/>
              </a:lnTo>
              <a:lnTo>
                <a:pt x="132" y="522"/>
              </a:lnTo>
              <a:lnTo>
                <a:pt x="138" y="528"/>
              </a:lnTo>
              <a:lnTo>
                <a:pt x="150" y="522"/>
              </a:lnTo>
              <a:lnTo>
                <a:pt x="162" y="510"/>
              </a:lnTo>
              <a:lnTo>
                <a:pt x="168" y="516"/>
              </a:lnTo>
              <a:lnTo>
                <a:pt x="174" y="510"/>
              </a:lnTo>
              <a:lnTo>
                <a:pt x="174" y="516"/>
              </a:lnTo>
              <a:lnTo>
                <a:pt x="168" y="522"/>
              </a:lnTo>
              <a:lnTo>
                <a:pt x="156" y="528"/>
              </a:lnTo>
              <a:lnTo>
                <a:pt x="150" y="540"/>
              </a:lnTo>
              <a:lnTo>
                <a:pt x="144" y="546"/>
              </a:lnTo>
              <a:lnTo>
                <a:pt x="132" y="552"/>
              </a:lnTo>
              <a:lnTo>
                <a:pt x="132" y="546"/>
              </a:lnTo>
              <a:lnTo>
                <a:pt x="126" y="546"/>
              </a:lnTo>
              <a:lnTo>
                <a:pt x="120" y="552"/>
              </a:lnTo>
              <a:lnTo>
                <a:pt x="120" y="570"/>
              </a:lnTo>
              <a:lnTo>
                <a:pt x="114" y="564"/>
              </a:lnTo>
              <a:lnTo>
                <a:pt x="114" y="558"/>
              </a:lnTo>
              <a:lnTo>
                <a:pt x="108" y="570"/>
              </a:lnTo>
              <a:lnTo>
                <a:pt x="108" y="582"/>
              </a:lnTo>
              <a:lnTo>
                <a:pt x="120" y="582"/>
              </a:lnTo>
              <a:lnTo>
                <a:pt x="126" y="582"/>
              </a:lnTo>
              <a:lnTo>
                <a:pt x="132" y="582"/>
              </a:lnTo>
              <a:lnTo>
                <a:pt x="150" y="570"/>
              </a:lnTo>
              <a:lnTo>
                <a:pt x="150" y="576"/>
              </a:lnTo>
              <a:lnTo>
                <a:pt x="156" y="576"/>
              </a:lnTo>
              <a:lnTo>
                <a:pt x="162" y="576"/>
              </a:lnTo>
              <a:lnTo>
                <a:pt x="162" y="570"/>
              </a:lnTo>
              <a:lnTo>
                <a:pt x="168" y="564"/>
              </a:lnTo>
              <a:lnTo>
                <a:pt x="174" y="552"/>
              </a:lnTo>
              <a:lnTo>
                <a:pt x="180" y="552"/>
              </a:lnTo>
              <a:lnTo>
                <a:pt x="180" y="558"/>
              </a:lnTo>
              <a:lnTo>
                <a:pt x="180" y="564"/>
              </a:lnTo>
              <a:lnTo>
                <a:pt x="186" y="570"/>
              </a:lnTo>
              <a:lnTo>
                <a:pt x="180" y="576"/>
              </a:lnTo>
              <a:lnTo>
                <a:pt x="174" y="570"/>
              </a:lnTo>
              <a:lnTo>
                <a:pt x="162" y="576"/>
              </a:lnTo>
              <a:lnTo>
                <a:pt x="150" y="588"/>
              </a:lnTo>
              <a:lnTo>
                <a:pt x="144" y="588"/>
              </a:lnTo>
              <a:lnTo>
                <a:pt x="138" y="594"/>
              </a:lnTo>
              <a:lnTo>
                <a:pt x="126" y="600"/>
              </a:lnTo>
              <a:lnTo>
                <a:pt x="120" y="612"/>
              </a:lnTo>
              <a:lnTo>
                <a:pt x="120" y="618"/>
              </a:lnTo>
              <a:lnTo>
                <a:pt x="108" y="618"/>
              </a:lnTo>
              <a:lnTo>
                <a:pt x="108" y="624"/>
              </a:lnTo>
              <a:lnTo>
                <a:pt x="114" y="624"/>
              </a:lnTo>
              <a:lnTo>
                <a:pt x="120" y="630"/>
              </a:lnTo>
              <a:lnTo>
                <a:pt x="114" y="636"/>
              </a:lnTo>
              <a:lnTo>
                <a:pt x="108" y="630"/>
              </a:lnTo>
              <a:lnTo>
                <a:pt x="96" y="642"/>
              </a:lnTo>
              <a:lnTo>
                <a:pt x="96" y="648"/>
              </a:lnTo>
              <a:lnTo>
                <a:pt x="96" y="654"/>
              </a:lnTo>
              <a:lnTo>
                <a:pt x="96" y="702"/>
              </a:lnTo>
              <a:lnTo>
                <a:pt x="102" y="708"/>
              </a:lnTo>
              <a:lnTo>
                <a:pt x="108" y="708"/>
              </a:lnTo>
              <a:lnTo>
                <a:pt x="120" y="708"/>
              </a:lnTo>
              <a:lnTo>
                <a:pt x="132" y="696"/>
              </a:lnTo>
              <a:lnTo>
                <a:pt x="144" y="690"/>
              </a:lnTo>
              <a:lnTo>
                <a:pt x="156" y="684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377152</xdr:colOff>
      <xdr:row>4</xdr:row>
      <xdr:rowOff>338935</xdr:rowOff>
    </xdr:from>
    <xdr:to>
      <xdr:col>5</xdr:col>
      <xdr:colOff>344417</xdr:colOff>
      <xdr:row>5</xdr:row>
      <xdr:rowOff>186583</xdr:rowOff>
    </xdr:to>
    <xdr:sp macro="" textlink="">
      <xdr:nvSpPr>
        <xdr:cNvPr id="12" name="Asturias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/>
        </xdr:cNvSpPr>
      </xdr:nvSpPr>
      <xdr:spPr bwMode="auto">
        <a:xfrm>
          <a:off x="2720302" y="1339060"/>
          <a:ext cx="1148365" cy="447723"/>
        </a:xfrm>
        <a:custGeom>
          <a:avLst/>
          <a:gdLst/>
          <a:ahLst/>
          <a:cxnLst>
            <a:cxn ang="0">
              <a:pos x="48" y="48"/>
            </a:cxn>
            <a:cxn ang="0">
              <a:pos x="60" y="30"/>
            </a:cxn>
            <a:cxn ang="0">
              <a:pos x="78" y="24"/>
            </a:cxn>
            <a:cxn ang="0">
              <a:pos x="102" y="30"/>
            </a:cxn>
            <a:cxn ang="0">
              <a:pos x="156" y="30"/>
            </a:cxn>
            <a:cxn ang="0">
              <a:pos x="186" y="36"/>
            </a:cxn>
            <a:cxn ang="0">
              <a:pos x="210" y="36"/>
            </a:cxn>
            <a:cxn ang="0">
              <a:pos x="222" y="36"/>
            </a:cxn>
            <a:cxn ang="0">
              <a:pos x="258" y="30"/>
            </a:cxn>
            <a:cxn ang="0">
              <a:pos x="288" y="24"/>
            </a:cxn>
            <a:cxn ang="0">
              <a:pos x="318" y="36"/>
            </a:cxn>
            <a:cxn ang="0">
              <a:pos x="324" y="36"/>
            </a:cxn>
            <a:cxn ang="0">
              <a:pos x="342" y="30"/>
            </a:cxn>
            <a:cxn ang="0">
              <a:pos x="372" y="12"/>
            </a:cxn>
            <a:cxn ang="0">
              <a:pos x="390" y="0"/>
            </a:cxn>
            <a:cxn ang="0">
              <a:pos x="408" y="18"/>
            </a:cxn>
            <a:cxn ang="0">
              <a:pos x="438" y="48"/>
            </a:cxn>
            <a:cxn ang="0">
              <a:pos x="462" y="42"/>
            </a:cxn>
            <a:cxn ang="0">
              <a:pos x="522" y="48"/>
            </a:cxn>
            <a:cxn ang="0">
              <a:pos x="504" y="72"/>
            </a:cxn>
            <a:cxn ang="0">
              <a:pos x="516" y="60"/>
            </a:cxn>
            <a:cxn ang="0">
              <a:pos x="546" y="54"/>
            </a:cxn>
            <a:cxn ang="0">
              <a:pos x="570" y="78"/>
            </a:cxn>
            <a:cxn ang="0">
              <a:pos x="606" y="78"/>
            </a:cxn>
            <a:cxn ang="0">
              <a:pos x="666" y="84"/>
            </a:cxn>
            <a:cxn ang="0">
              <a:pos x="720" y="108"/>
            </a:cxn>
            <a:cxn ang="0">
              <a:pos x="768" y="126"/>
            </a:cxn>
            <a:cxn ang="0">
              <a:pos x="744" y="156"/>
            </a:cxn>
            <a:cxn ang="0">
              <a:pos x="690" y="162"/>
            </a:cxn>
            <a:cxn ang="0">
              <a:pos x="672" y="186"/>
            </a:cxn>
            <a:cxn ang="0">
              <a:pos x="636" y="168"/>
            </a:cxn>
            <a:cxn ang="0">
              <a:pos x="594" y="192"/>
            </a:cxn>
            <a:cxn ang="0">
              <a:pos x="558" y="222"/>
            </a:cxn>
            <a:cxn ang="0">
              <a:pos x="516" y="234"/>
            </a:cxn>
            <a:cxn ang="0">
              <a:pos x="498" y="228"/>
            </a:cxn>
            <a:cxn ang="0">
              <a:pos x="462" y="252"/>
            </a:cxn>
            <a:cxn ang="0">
              <a:pos x="432" y="252"/>
            </a:cxn>
            <a:cxn ang="0">
              <a:pos x="390" y="252"/>
            </a:cxn>
            <a:cxn ang="0">
              <a:pos x="354" y="276"/>
            </a:cxn>
            <a:cxn ang="0">
              <a:pos x="312" y="234"/>
            </a:cxn>
            <a:cxn ang="0">
              <a:pos x="282" y="258"/>
            </a:cxn>
            <a:cxn ang="0">
              <a:pos x="252" y="252"/>
            </a:cxn>
            <a:cxn ang="0">
              <a:pos x="234" y="252"/>
            </a:cxn>
            <a:cxn ang="0">
              <a:pos x="204" y="258"/>
            </a:cxn>
            <a:cxn ang="0">
              <a:pos x="174" y="288"/>
            </a:cxn>
            <a:cxn ang="0">
              <a:pos x="96" y="312"/>
            </a:cxn>
            <a:cxn ang="0">
              <a:pos x="78" y="288"/>
            </a:cxn>
            <a:cxn ang="0">
              <a:pos x="54" y="252"/>
            </a:cxn>
            <a:cxn ang="0">
              <a:pos x="42" y="258"/>
            </a:cxn>
            <a:cxn ang="0">
              <a:pos x="48" y="228"/>
            </a:cxn>
            <a:cxn ang="0">
              <a:pos x="84" y="198"/>
            </a:cxn>
            <a:cxn ang="0">
              <a:pos x="54" y="204"/>
            </a:cxn>
            <a:cxn ang="0">
              <a:pos x="30" y="168"/>
            </a:cxn>
            <a:cxn ang="0">
              <a:pos x="12" y="126"/>
            </a:cxn>
            <a:cxn ang="0">
              <a:pos x="6" y="114"/>
            </a:cxn>
            <a:cxn ang="0">
              <a:pos x="12" y="96"/>
            </a:cxn>
            <a:cxn ang="0">
              <a:pos x="42" y="66"/>
            </a:cxn>
          </a:cxnLst>
          <a:rect l="0" t="0" r="r" b="b"/>
          <a:pathLst>
            <a:path w="768" h="312">
              <a:moveTo>
                <a:pt x="42" y="66"/>
              </a:moveTo>
              <a:lnTo>
                <a:pt x="48" y="60"/>
              </a:lnTo>
              <a:lnTo>
                <a:pt x="48" y="48"/>
              </a:lnTo>
              <a:lnTo>
                <a:pt x="54" y="42"/>
              </a:lnTo>
              <a:lnTo>
                <a:pt x="54" y="36"/>
              </a:lnTo>
              <a:lnTo>
                <a:pt x="60" y="30"/>
              </a:lnTo>
              <a:lnTo>
                <a:pt x="66" y="30"/>
              </a:lnTo>
              <a:lnTo>
                <a:pt x="72" y="24"/>
              </a:lnTo>
              <a:lnTo>
                <a:pt x="78" y="24"/>
              </a:lnTo>
              <a:lnTo>
                <a:pt x="90" y="30"/>
              </a:lnTo>
              <a:lnTo>
                <a:pt x="96" y="30"/>
              </a:lnTo>
              <a:lnTo>
                <a:pt x="102" y="30"/>
              </a:lnTo>
              <a:lnTo>
                <a:pt x="120" y="36"/>
              </a:lnTo>
              <a:lnTo>
                <a:pt x="132" y="30"/>
              </a:lnTo>
              <a:lnTo>
                <a:pt x="156" y="30"/>
              </a:lnTo>
              <a:lnTo>
                <a:pt x="168" y="30"/>
              </a:lnTo>
              <a:lnTo>
                <a:pt x="174" y="30"/>
              </a:lnTo>
              <a:lnTo>
                <a:pt x="186" y="36"/>
              </a:lnTo>
              <a:lnTo>
                <a:pt x="192" y="36"/>
              </a:lnTo>
              <a:lnTo>
                <a:pt x="204" y="36"/>
              </a:lnTo>
              <a:lnTo>
                <a:pt x="210" y="36"/>
              </a:lnTo>
              <a:lnTo>
                <a:pt x="210" y="30"/>
              </a:lnTo>
              <a:lnTo>
                <a:pt x="216" y="36"/>
              </a:lnTo>
              <a:lnTo>
                <a:pt x="222" y="36"/>
              </a:lnTo>
              <a:lnTo>
                <a:pt x="240" y="36"/>
              </a:lnTo>
              <a:lnTo>
                <a:pt x="252" y="36"/>
              </a:lnTo>
              <a:lnTo>
                <a:pt x="258" y="30"/>
              </a:lnTo>
              <a:lnTo>
                <a:pt x="270" y="24"/>
              </a:lnTo>
              <a:lnTo>
                <a:pt x="282" y="24"/>
              </a:lnTo>
              <a:lnTo>
                <a:pt x="288" y="24"/>
              </a:lnTo>
              <a:lnTo>
                <a:pt x="300" y="30"/>
              </a:lnTo>
              <a:lnTo>
                <a:pt x="306" y="36"/>
              </a:lnTo>
              <a:lnTo>
                <a:pt x="318" y="36"/>
              </a:lnTo>
              <a:lnTo>
                <a:pt x="318" y="42"/>
              </a:lnTo>
              <a:lnTo>
                <a:pt x="318" y="54"/>
              </a:lnTo>
              <a:lnTo>
                <a:pt x="324" y="36"/>
              </a:lnTo>
              <a:lnTo>
                <a:pt x="330" y="30"/>
              </a:lnTo>
              <a:lnTo>
                <a:pt x="336" y="30"/>
              </a:lnTo>
              <a:lnTo>
                <a:pt x="342" y="30"/>
              </a:lnTo>
              <a:lnTo>
                <a:pt x="360" y="24"/>
              </a:lnTo>
              <a:lnTo>
                <a:pt x="372" y="18"/>
              </a:lnTo>
              <a:lnTo>
                <a:pt x="372" y="12"/>
              </a:lnTo>
              <a:lnTo>
                <a:pt x="384" y="12"/>
              </a:lnTo>
              <a:lnTo>
                <a:pt x="384" y="6"/>
              </a:lnTo>
              <a:lnTo>
                <a:pt x="390" y="0"/>
              </a:lnTo>
              <a:lnTo>
                <a:pt x="396" y="6"/>
              </a:lnTo>
              <a:lnTo>
                <a:pt x="402" y="6"/>
              </a:lnTo>
              <a:lnTo>
                <a:pt x="408" y="18"/>
              </a:lnTo>
              <a:lnTo>
                <a:pt x="420" y="36"/>
              </a:lnTo>
              <a:lnTo>
                <a:pt x="432" y="48"/>
              </a:lnTo>
              <a:lnTo>
                <a:pt x="438" y="48"/>
              </a:lnTo>
              <a:lnTo>
                <a:pt x="444" y="48"/>
              </a:lnTo>
              <a:lnTo>
                <a:pt x="450" y="48"/>
              </a:lnTo>
              <a:lnTo>
                <a:pt x="462" y="42"/>
              </a:lnTo>
              <a:lnTo>
                <a:pt x="492" y="48"/>
              </a:lnTo>
              <a:lnTo>
                <a:pt x="510" y="42"/>
              </a:lnTo>
              <a:lnTo>
                <a:pt x="522" y="48"/>
              </a:lnTo>
              <a:lnTo>
                <a:pt x="510" y="60"/>
              </a:lnTo>
              <a:lnTo>
                <a:pt x="504" y="66"/>
              </a:lnTo>
              <a:lnTo>
                <a:pt x="504" y="72"/>
              </a:lnTo>
              <a:lnTo>
                <a:pt x="504" y="66"/>
              </a:lnTo>
              <a:lnTo>
                <a:pt x="510" y="60"/>
              </a:lnTo>
              <a:lnTo>
                <a:pt x="516" y="60"/>
              </a:lnTo>
              <a:lnTo>
                <a:pt x="528" y="48"/>
              </a:lnTo>
              <a:lnTo>
                <a:pt x="540" y="54"/>
              </a:lnTo>
              <a:lnTo>
                <a:pt x="546" y="54"/>
              </a:lnTo>
              <a:lnTo>
                <a:pt x="558" y="66"/>
              </a:lnTo>
              <a:lnTo>
                <a:pt x="564" y="72"/>
              </a:lnTo>
              <a:lnTo>
                <a:pt x="570" y="78"/>
              </a:lnTo>
              <a:lnTo>
                <a:pt x="582" y="72"/>
              </a:lnTo>
              <a:lnTo>
                <a:pt x="588" y="72"/>
              </a:lnTo>
              <a:lnTo>
                <a:pt x="606" y="78"/>
              </a:lnTo>
              <a:lnTo>
                <a:pt x="618" y="78"/>
              </a:lnTo>
              <a:lnTo>
                <a:pt x="642" y="78"/>
              </a:lnTo>
              <a:lnTo>
                <a:pt x="666" y="84"/>
              </a:lnTo>
              <a:lnTo>
                <a:pt x="696" y="96"/>
              </a:lnTo>
              <a:lnTo>
                <a:pt x="714" y="102"/>
              </a:lnTo>
              <a:lnTo>
                <a:pt x="720" y="108"/>
              </a:lnTo>
              <a:lnTo>
                <a:pt x="732" y="108"/>
              </a:lnTo>
              <a:lnTo>
                <a:pt x="768" y="108"/>
              </a:lnTo>
              <a:lnTo>
                <a:pt x="768" y="126"/>
              </a:lnTo>
              <a:lnTo>
                <a:pt x="768" y="138"/>
              </a:lnTo>
              <a:lnTo>
                <a:pt x="762" y="156"/>
              </a:lnTo>
              <a:lnTo>
                <a:pt x="744" y="156"/>
              </a:lnTo>
              <a:lnTo>
                <a:pt x="732" y="144"/>
              </a:lnTo>
              <a:lnTo>
                <a:pt x="726" y="162"/>
              </a:lnTo>
              <a:lnTo>
                <a:pt x="690" y="162"/>
              </a:lnTo>
              <a:lnTo>
                <a:pt x="690" y="168"/>
              </a:lnTo>
              <a:lnTo>
                <a:pt x="678" y="192"/>
              </a:lnTo>
              <a:lnTo>
                <a:pt x="672" y="186"/>
              </a:lnTo>
              <a:lnTo>
                <a:pt x="660" y="192"/>
              </a:lnTo>
              <a:lnTo>
                <a:pt x="654" y="174"/>
              </a:lnTo>
              <a:lnTo>
                <a:pt x="636" y="168"/>
              </a:lnTo>
              <a:lnTo>
                <a:pt x="624" y="174"/>
              </a:lnTo>
              <a:lnTo>
                <a:pt x="612" y="192"/>
              </a:lnTo>
              <a:lnTo>
                <a:pt x="594" y="192"/>
              </a:lnTo>
              <a:lnTo>
                <a:pt x="582" y="204"/>
              </a:lnTo>
              <a:lnTo>
                <a:pt x="582" y="222"/>
              </a:lnTo>
              <a:lnTo>
                <a:pt x="558" y="222"/>
              </a:lnTo>
              <a:lnTo>
                <a:pt x="546" y="228"/>
              </a:lnTo>
              <a:lnTo>
                <a:pt x="522" y="228"/>
              </a:lnTo>
              <a:lnTo>
                <a:pt x="516" y="234"/>
              </a:lnTo>
              <a:lnTo>
                <a:pt x="510" y="222"/>
              </a:lnTo>
              <a:lnTo>
                <a:pt x="498" y="222"/>
              </a:lnTo>
              <a:lnTo>
                <a:pt x="498" y="228"/>
              </a:lnTo>
              <a:lnTo>
                <a:pt x="492" y="252"/>
              </a:lnTo>
              <a:lnTo>
                <a:pt x="468" y="234"/>
              </a:lnTo>
              <a:lnTo>
                <a:pt x="462" y="252"/>
              </a:lnTo>
              <a:lnTo>
                <a:pt x="456" y="252"/>
              </a:lnTo>
              <a:lnTo>
                <a:pt x="438" y="246"/>
              </a:lnTo>
              <a:lnTo>
                <a:pt x="432" y="252"/>
              </a:lnTo>
              <a:lnTo>
                <a:pt x="408" y="234"/>
              </a:lnTo>
              <a:lnTo>
                <a:pt x="396" y="246"/>
              </a:lnTo>
              <a:lnTo>
                <a:pt x="390" y="252"/>
              </a:lnTo>
              <a:lnTo>
                <a:pt x="396" y="270"/>
              </a:lnTo>
              <a:lnTo>
                <a:pt x="402" y="276"/>
              </a:lnTo>
              <a:lnTo>
                <a:pt x="354" y="276"/>
              </a:lnTo>
              <a:lnTo>
                <a:pt x="330" y="252"/>
              </a:lnTo>
              <a:lnTo>
                <a:pt x="324" y="234"/>
              </a:lnTo>
              <a:lnTo>
                <a:pt x="312" y="234"/>
              </a:lnTo>
              <a:lnTo>
                <a:pt x="300" y="228"/>
              </a:lnTo>
              <a:lnTo>
                <a:pt x="288" y="246"/>
              </a:lnTo>
              <a:lnTo>
                <a:pt x="282" y="258"/>
              </a:lnTo>
              <a:lnTo>
                <a:pt x="276" y="252"/>
              </a:lnTo>
              <a:lnTo>
                <a:pt x="264" y="246"/>
              </a:lnTo>
              <a:lnTo>
                <a:pt x="252" y="252"/>
              </a:lnTo>
              <a:lnTo>
                <a:pt x="252" y="258"/>
              </a:lnTo>
              <a:lnTo>
                <a:pt x="240" y="252"/>
              </a:lnTo>
              <a:lnTo>
                <a:pt x="234" y="252"/>
              </a:lnTo>
              <a:lnTo>
                <a:pt x="222" y="246"/>
              </a:lnTo>
              <a:lnTo>
                <a:pt x="204" y="246"/>
              </a:lnTo>
              <a:lnTo>
                <a:pt x="204" y="258"/>
              </a:lnTo>
              <a:lnTo>
                <a:pt x="198" y="270"/>
              </a:lnTo>
              <a:lnTo>
                <a:pt x="198" y="282"/>
              </a:lnTo>
              <a:lnTo>
                <a:pt x="174" y="288"/>
              </a:lnTo>
              <a:lnTo>
                <a:pt x="120" y="288"/>
              </a:lnTo>
              <a:lnTo>
                <a:pt x="96" y="306"/>
              </a:lnTo>
              <a:lnTo>
                <a:pt x="96" y="312"/>
              </a:lnTo>
              <a:lnTo>
                <a:pt x="90" y="306"/>
              </a:lnTo>
              <a:lnTo>
                <a:pt x="90" y="288"/>
              </a:lnTo>
              <a:lnTo>
                <a:pt x="78" y="288"/>
              </a:lnTo>
              <a:lnTo>
                <a:pt x="84" y="276"/>
              </a:lnTo>
              <a:lnTo>
                <a:pt x="72" y="270"/>
              </a:lnTo>
              <a:lnTo>
                <a:pt x="54" y="252"/>
              </a:lnTo>
              <a:lnTo>
                <a:pt x="48" y="252"/>
              </a:lnTo>
              <a:lnTo>
                <a:pt x="48" y="258"/>
              </a:lnTo>
              <a:lnTo>
                <a:pt x="42" y="258"/>
              </a:lnTo>
              <a:lnTo>
                <a:pt x="36" y="252"/>
              </a:lnTo>
              <a:lnTo>
                <a:pt x="48" y="246"/>
              </a:lnTo>
              <a:lnTo>
                <a:pt x="48" y="228"/>
              </a:lnTo>
              <a:lnTo>
                <a:pt x="60" y="222"/>
              </a:lnTo>
              <a:lnTo>
                <a:pt x="78" y="216"/>
              </a:lnTo>
              <a:lnTo>
                <a:pt x="84" y="198"/>
              </a:lnTo>
              <a:lnTo>
                <a:pt x="78" y="186"/>
              </a:lnTo>
              <a:lnTo>
                <a:pt x="60" y="198"/>
              </a:lnTo>
              <a:lnTo>
                <a:pt x="54" y="204"/>
              </a:lnTo>
              <a:lnTo>
                <a:pt x="42" y="186"/>
              </a:lnTo>
              <a:lnTo>
                <a:pt x="42" y="174"/>
              </a:lnTo>
              <a:lnTo>
                <a:pt x="30" y="168"/>
              </a:lnTo>
              <a:lnTo>
                <a:pt x="30" y="138"/>
              </a:lnTo>
              <a:lnTo>
                <a:pt x="18" y="138"/>
              </a:lnTo>
              <a:lnTo>
                <a:pt x="12" y="126"/>
              </a:lnTo>
              <a:lnTo>
                <a:pt x="18" y="114"/>
              </a:lnTo>
              <a:lnTo>
                <a:pt x="12" y="108"/>
              </a:lnTo>
              <a:lnTo>
                <a:pt x="6" y="114"/>
              </a:lnTo>
              <a:lnTo>
                <a:pt x="0" y="108"/>
              </a:lnTo>
              <a:lnTo>
                <a:pt x="0" y="96"/>
              </a:lnTo>
              <a:lnTo>
                <a:pt x="12" y="96"/>
              </a:lnTo>
              <a:lnTo>
                <a:pt x="30" y="78"/>
              </a:lnTo>
              <a:lnTo>
                <a:pt x="36" y="78"/>
              </a:lnTo>
              <a:lnTo>
                <a:pt x="42" y="66"/>
              </a:lnTo>
              <a:close/>
            </a:path>
          </a:pathLst>
        </a:custGeom>
        <a:solidFill>
          <a:srgbClr val="31869B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5</xdr:col>
      <xdr:colOff>195131</xdr:colOff>
      <xdr:row>4</xdr:row>
      <xdr:rowOff>434552</xdr:rowOff>
    </xdr:from>
    <xdr:to>
      <xdr:col>6</xdr:col>
      <xdr:colOff>346441</xdr:colOff>
      <xdr:row>6</xdr:row>
      <xdr:rowOff>77653</xdr:rowOff>
    </xdr:to>
    <xdr:sp macro="" textlink="">
      <xdr:nvSpPr>
        <xdr:cNvPr id="13" name="Cantabria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/>
        </xdr:cNvSpPr>
      </xdr:nvSpPr>
      <xdr:spPr bwMode="auto">
        <a:xfrm>
          <a:off x="3719381" y="1434677"/>
          <a:ext cx="713285" cy="433676"/>
        </a:xfrm>
        <a:custGeom>
          <a:avLst/>
          <a:gdLst/>
          <a:ahLst/>
          <a:cxnLst>
            <a:cxn ang="0">
              <a:pos x="486" y="84"/>
            </a:cxn>
            <a:cxn ang="0">
              <a:pos x="408" y="102"/>
            </a:cxn>
            <a:cxn ang="0">
              <a:pos x="408" y="144"/>
            </a:cxn>
            <a:cxn ang="0">
              <a:pos x="360" y="138"/>
            </a:cxn>
            <a:cxn ang="0">
              <a:pos x="342" y="138"/>
            </a:cxn>
            <a:cxn ang="0">
              <a:pos x="312" y="168"/>
            </a:cxn>
            <a:cxn ang="0">
              <a:pos x="264" y="198"/>
            </a:cxn>
            <a:cxn ang="0">
              <a:pos x="264" y="228"/>
            </a:cxn>
            <a:cxn ang="0">
              <a:pos x="282" y="240"/>
            </a:cxn>
            <a:cxn ang="0">
              <a:pos x="282" y="258"/>
            </a:cxn>
            <a:cxn ang="0">
              <a:pos x="288" y="258"/>
            </a:cxn>
            <a:cxn ang="0">
              <a:pos x="288" y="276"/>
            </a:cxn>
            <a:cxn ang="0">
              <a:pos x="264" y="300"/>
            </a:cxn>
            <a:cxn ang="0">
              <a:pos x="228" y="288"/>
            </a:cxn>
            <a:cxn ang="0">
              <a:pos x="210" y="270"/>
            </a:cxn>
            <a:cxn ang="0">
              <a:pos x="186" y="222"/>
            </a:cxn>
            <a:cxn ang="0">
              <a:pos x="138" y="198"/>
            </a:cxn>
            <a:cxn ang="0">
              <a:pos x="90" y="192"/>
            </a:cxn>
            <a:cxn ang="0">
              <a:pos x="6" y="162"/>
            </a:cxn>
            <a:cxn ang="0">
              <a:pos x="18" y="126"/>
            </a:cxn>
            <a:cxn ang="0">
              <a:pos x="36" y="102"/>
            </a:cxn>
            <a:cxn ang="0">
              <a:pos x="90" y="96"/>
            </a:cxn>
            <a:cxn ang="0">
              <a:pos x="114" y="66"/>
            </a:cxn>
            <a:cxn ang="0">
              <a:pos x="126" y="54"/>
            </a:cxn>
            <a:cxn ang="0">
              <a:pos x="126" y="54"/>
            </a:cxn>
            <a:cxn ang="0">
              <a:pos x="150" y="48"/>
            </a:cxn>
            <a:cxn ang="0">
              <a:pos x="156" y="48"/>
            </a:cxn>
            <a:cxn ang="0">
              <a:pos x="174" y="60"/>
            </a:cxn>
            <a:cxn ang="0">
              <a:pos x="204" y="48"/>
            </a:cxn>
            <a:cxn ang="0">
              <a:pos x="252" y="30"/>
            </a:cxn>
            <a:cxn ang="0">
              <a:pos x="252" y="48"/>
            </a:cxn>
            <a:cxn ang="0">
              <a:pos x="258" y="30"/>
            </a:cxn>
            <a:cxn ang="0">
              <a:pos x="270" y="24"/>
            </a:cxn>
            <a:cxn ang="0">
              <a:pos x="306" y="12"/>
            </a:cxn>
            <a:cxn ang="0">
              <a:pos x="306" y="36"/>
            </a:cxn>
            <a:cxn ang="0">
              <a:pos x="318" y="42"/>
            </a:cxn>
            <a:cxn ang="0">
              <a:pos x="324" y="30"/>
            </a:cxn>
            <a:cxn ang="0">
              <a:pos x="330" y="24"/>
            </a:cxn>
            <a:cxn ang="0">
              <a:pos x="348" y="12"/>
            </a:cxn>
            <a:cxn ang="0">
              <a:pos x="366" y="6"/>
            </a:cxn>
            <a:cxn ang="0">
              <a:pos x="378" y="6"/>
            </a:cxn>
            <a:cxn ang="0">
              <a:pos x="390" y="12"/>
            </a:cxn>
            <a:cxn ang="0">
              <a:pos x="414" y="18"/>
            </a:cxn>
            <a:cxn ang="0">
              <a:pos x="420" y="30"/>
            </a:cxn>
            <a:cxn ang="0">
              <a:pos x="402" y="36"/>
            </a:cxn>
            <a:cxn ang="0">
              <a:pos x="414" y="36"/>
            </a:cxn>
            <a:cxn ang="0">
              <a:pos x="450" y="42"/>
            </a:cxn>
            <a:cxn ang="0">
              <a:pos x="480" y="54"/>
            </a:cxn>
          </a:cxnLst>
          <a:rect l="0" t="0" r="r" b="b"/>
          <a:pathLst>
            <a:path w="498" h="300">
              <a:moveTo>
                <a:pt x="498" y="66"/>
              </a:moveTo>
              <a:lnTo>
                <a:pt x="498" y="78"/>
              </a:lnTo>
              <a:lnTo>
                <a:pt x="486" y="84"/>
              </a:lnTo>
              <a:lnTo>
                <a:pt x="432" y="84"/>
              </a:lnTo>
              <a:lnTo>
                <a:pt x="426" y="102"/>
              </a:lnTo>
              <a:lnTo>
                <a:pt x="408" y="102"/>
              </a:lnTo>
              <a:lnTo>
                <a:pt x="402" y="108"/>
              </a:lnTo>
              <a:lnTo>
                <a:pt x="408" y="114"/>
              </a:lnTo>
              <a:lnTo>
                <a:pt x="408" y="144"/>
              </a:lnTo>
              <a:lnTo>
                <a:pt x="384" y="144"/>
              </a:lnTo>
              <a:lnTo>
                <a:pt x="378" y="138"/>
              </a:lnTo>
              <a:lnTo>
                <a:pt x="360" y="138"/>
              </a:lnTo>
              <a:lnTo>
                <a:pt x="354" y="132"/>
              </a:lnTo>
              <a:lnTo>
                <a:pt x="348" y="132"/>
              </a:lnTo>
              <a:lnTo>
                <a:pt x="342" y="138"/>
              </a:lnTo>
              <a:lnTo>
                <a:pt x="330" y="156"/>
              </a:lnTo>
              <a:lnTo>
                <a:pt x="324" y="162"/>
              </a:lnTo>
              <a:lnTo>
                <a:pt x="312" y="168"/>
              </a:lnTo>
              <a:lnTo>
                <a:pt x="282" y="168"/>
              </a:lnTo>
              <a:lnTo>
                <a:pt x="282" y="186"/>
              </a:lnTo>
              <a:lnTo>
                <a:pt x="264" y="198"/>
              </a:lnTo>
              <a:lnTo>
                <a:pt x="252" y="216"/>
              </a:lnTo>
              <a:lnTo>
                <a:pt x="252" y="228"/>
              </a:lnTo>
              <a:lnTo>
                <a:pt x="264" y="228"/>
              </a:lnTo>
              <a:lnTo>
                <a:pt x="282" y="222"/>
              </a:lnTo>
              <a:lnTo>
                <a:pt x="288" y="222"/>
              </a:lnTo>
              <a:lnTo>
                <a:pt x="282" y="240"/>
              </a:lnTo>
              <a:lnTo>
                <a:pt x="270" y="240"/>
              </a:lnTo>
              <a:lnTo>
                <a:pt x="270" y="258"/>
              </a:lnTo>
              <a:lnTo>
                <a:pt x="282" y="258"/>
              </a:lnTo>
              <a:lnTo>
                <a:pt x="282" y="246"/>
              </a:lnTo>
              <a:lnTo>
                <a:pt x="288" y="246"/>
              </a:lnTo>
              <a:lnTo>
                <a:pt x="288" y="258"/>
              </a:lnTo>
              <a:lnTo>
                <a:pt x="294" y="258"/>
              </a:lnTo>
              <a:lnTo>
                <a:pt x="294" y="276"/>
              </a:lnTo>
              <a:lnTo>
                <a:pt x="288" y="276"/>
              </a:lnTo>
              <a:lnTo>
                <a:pt x="270" y="288"/>
              </a:lnTo>
              <a:lnTo>
                <a:pt x="264" y="288"/>
              </a:lnTo>
              <a:lnTo>
                <a:pt x="264" y="300"/>
              </a:lnTo>
              <a:lnTo>
                <a:pt x="252" y="300"/>
              </a:lnTo>
              <a:lnTo>
                <a:pt x="252" y="288"/>
              </a:lnTo>
              <a:lnTo>
                <a:pt x="228" y="288"/>
              </a:lnTo>
              <a:lnTo>
                <a:pt x="216" y="300"/>
              </a:lnTo>
              <a:lnTo>
                <a:pt x="210" y="300"/>
              </a:lnTo>
              <a:lnTo>
                <a:pt x="210" y="270"/>
              </a:lnTo>
              <a:lnTo>
                <a:pt x="192" y="258"/>
              </a:lnTo>
              <a:lnTo>
                <a:pt x="186" y="252"/>
              </a:lnTo>
              <a:lnTo>
                <a:pt x="186" y="222"/>
              </a:lnTo>
              <a:lnTo>
                <a:pt x="168" y="222"/>
              </a:lnTo>
              <a:lnTo>
                <a:pt x="150" y="216"/>
              </a:lnTo>
              <a:lnTo>
                <a:pt x="138" y="198"/>
              </a:lnTo>
              <a:lnTo>
                <a:pt x="138" y="186"/>
              </a:lnTo>
              <a:lnTo>
                <a:pt x="96" y="186"/>
              </a:lnTo>
              <a:lnTo>
                <a:pt x="90" y="192"/>
              </a:lnTo>
              <a:lnTo>
                <a:pt x="36" y="192"/>
              </a:lnTo>
              <a:lnTo>
                <a:pt x="24" y="174"/>
              </a:lnTo>
              <a:lnTo>
                <a:pt x="6" y="162"/>
              </a:lnTo>
              <a:lnTo>
                <a:pt x="0" y="144"/>
              </a:lnTo>
              <a:lnTo>
                <a:pt x="6" y="132"/>
              </a:lnTo>
              <a:lnTo>
                <a:pt x="18" y="126"/>
              </a:lnTo>
              <a:lnTo>
                <a:pt x="24" y="132"/>
              </a:lnTo>
              <a:lnTo>
                <a:pt x="36" y="108"/>
              </a:lnTo>
              <a:lnTo>
                <a:pt x="36" y="102"/>
              </a:lnTo>
              <a:lnTo>
                <a:pt x="72" y="102"/>
              </a:lnTo>
              <a:lnTo>
                <a:pt x="78" y="84"/>
              </a:lnTo>
              <a:lnTo>
                <a:pt x="90" y="96"/>
              </a:lnTo>
              <a:lnTo>
                <a:pt x="108" y="96"/>
              </a:lnTo>
              <a:lnTo>
                <a:pt x="114" y="78"/>
              </a:lnTo>
              <a:lnTo>
                <a:pt x="114" y="66"/>
              </a:lnTo>
              <a:lnTo>
                <a:pt x="114" y="48"/>
              </a:lnTo>
              <a:lnTo>
                <a:pt x="126" y="48"/>
              </a:lnTo>
              <a:lnTo>
                <a:pt x="126" y="54"/>
              </a:lnTo>
              <a:lnTo>
                <a:pt x="120" y="60"/>
              </a:lnTo>
              <a:lnTo>
                <a:pt x="120" y="66"/>
              </a:lnTo>
              <a:lnTo>
                <a:pt x="126" y="54"/>
              </a:lnTo>
              <a:lnTo>
                <a:pt x="132" y="48"/>
              </a:lnTo>
              <a:lnTo>
                <a:pt x="138" y="42"/>
              </a:lnTo>
              <a:lnTo>
                <a:pt x="150" y="48"/>
              </a:lnTo>
              <a:lnTo>
                <a:pt x="150" y="54"/>
              </a:lnTo>
              <a:lnTo>
                <a:pt x="156" y="60"/>
              </a:lnTo>
              <a:lnTo>
                <a:pt x="156" y="48"/>
              </a:lnTo>
              <a:lnTo>
                <a:pt x="162" y="48"/>
              </a:lnTo>
              <a:lnTo>
                <a:pt x="168" y="48"/>
              </a:lnTo>
              <a:lnTo>
                <a:pt x="174" y="60"/>
              </a:lnTo>
              <a:lnTo>
                <a:pt x="174" y="54"/>
              </a:lnTo>
              <a:lnTo>
                <a:pt x="180" y="48"/>
              </a:lnTo>
              <a:lnTo>
                <a:pt x="204" y="48"/>
              </a:lnTo>
              <a:lnTo>
                <a:pt x="222" y="36"/>
              </a:lnTo>
              <a:lnTo>
                <a:pt x="240" y="30"/>
              </a:lnTo>
              <a:lnTo>
                <a:pt x="252" y="30"/>
              </a:lnTo>
              <a:lnTo>
                <a:pt x="252" y="36"/>
              </a:lnTo>
              <a:lnTo>
                <a:pt x="246" y="54"/>
              </a:lnTo>
              <a:lnTo>
                <a:pt x="252" y="48"/>
              </a:lnTo>
              <a:lnTo>
                <a:pt x="252" y="42"/>
              </a:lnTo>
              <a:lnTo>
                <a:pt x="252" y="30"/>
              </a:lnTo>
              <a:lnTo>
                <a:pt x="258" y="30"/>
              </a:lnTo>
              <a:lnTo>
                <a:pt x="264" y="30"/>
              </a:lnTo>
              <a:lnTo>
                <a:pt x="264" y="36"/>
              </a:lnTo>
              <a:lnTo>
                <a:pt x="270" y="24"/>
              </a:lnTo>
              <a:lnTo>
                <a:pt x="282" y="18"/>
              </a:lnTo>
              <a:lnTo>
                <a:pt x="294" y="12"/>
              </a:lnTo>
              <a:lnTo>
                <a:pt x="306" y="12"/>
              </a:lnTo>
              <a:lnTo>
                <a:pt x="318" y="12"/>
              </a:lnTo>
              <a:lnTo>
                <a:pt x="324" y="18"/>
              </a:lnTo>
              <a:lnTo>
                <a:pt x="306" y="36"/>
              </a:lnTo>
              <a:lnTo>
                <a:pt x="312" y="42"/>
              </a:lnTo>
              <a:lnTo>
                <a:pt x="318" y="36"/>
              </a:lnTo>
              <a:lnTo>
                <a:pt x="318" y="42"/>
              </a:lnTo>
              <a:lnTo>
                <a:pt x="324" y="42"/>
              </a:lnTo>
              <a:lnTo>
                <a:pt x="324" y="36"/>
              </a:lnTo>
              <a:lnTo>
                <a:pt x="324" y="30"/>
              </a:lnTo>
              <a:lnTo>
                <a:pt x="336" y="36"/>
              </a:lnTo>
              <a:lnTo>
                <a:pt x="330" y="30"/>
              </a:lnTo>
              <a:lnTo>
                <a:pt x="330" y="24"/>
              </a:lnTo>
              <a:lnTo>
                <a:pt x="336" y="24"/>
              </a:lnTo>
              <a:lnTo>
                <a:pt x="342" y="18"/>
              </a:lnTo>
              <a:lnTo>
                <a:pt x="348" y="12"/>
              </a:lnTo>
              <a:lnTo>
                <a:pt x="354" y="18"/>
              </a:lnTo>
              <a:lnTo>
                <a:pt x="360" y="12"/>
              </a:lnTo>
              <a:lnTo>
                <a:pt x="366" y="6"/>
              </a:lnTo>
              <a:lnTo>
                <a:pt x="378" y="0"/>
              </a:lnTo>
              <a:lnTo>
                <a:pt x="378" y="12"/>
              </a:lnTo>
              <a:lnTo>
                <a:pt x="378" y="6"/>
              </a:lnTo>
              <a:lnTo>
                <a:pt x="384" y="0"/>
              </a:lnTo>
              <a:lnTo>
                <a:pt x="390" y="0"/>
              </a:lnTo>
              <a:lnTo>
                <a:pt x="390" y="12"/>
              </a:lnTo>
              <a:lnTo>
                <a:pt x="390" y="6"/>
              </a:lnTo>
              <a:lnTo>
                <a:pt x="396" y="12"/>
              </a:lnTo>
              <a:lnTo>
                <a:pt x="414" y="18"/>
              </a:lnTo>
              <a:lnTo>
                <a:pt x="420" y="24"/>
              </a:lnTo>
              <a:lnTo>
                <a:pt x="426" y="24"/>
              </a:lnTo>
              <a:lnTo>
                <a:pt x="420" y="30"/>
              </a:lnTo>
              <a:lnTo>
                <a:pt x="414" y="30"/>
              </a:lnTo>
              <a:lnTo>
                <a:pt x="408" y="30"/>
              </a:lnTo>
              <a:lnTo>
                <a:pt x="402" y="36"/>
              </a:lnTo>
              <a:lnTo>
                <a:pt x="408" y="36"/>
              </a:lnTo>
              <a:lnTo>
                <a:pt x="408" y="48"/>
              </a:lnTo>
              <a:lnTo>
                <a:pt x="414" y="36"/>
              </a:lnTo>
              <a:lnTo>
                <a:pt x="420" y="36"/>
              </a:lnTo>
              <a:lnTo>
                <a:pt x="420" y="42"/>
              </a:lnTo>
              <a:lnTo>
                <a:pt x="450" y="42"/>
              </a:lnTo>
              <a:lnTo>
                <a:pt x="456" y="42"/>
              </a:lnTo>
              <a:lnTo>
                <a:pt x="468" y="48"/>
              </a:lnTo>
              <a:lnTo>
                <a:pt x="480" y="54"/>
              </a:lnTo>
              <a:lnTo>
                <a:pt x="498" y="66"/>
              </a:lnTo>
              <a:close/>
            </a:path>
          </a:pathLst>
        </a:custGeom>
        <a:solidFill>
          <a:srgbClr val="DAEEF5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129917</xdr:colOff>
      <xdr:row>18</xdr:row>
      <xdr:rowOff>22776</xdr:rowOff>
    </xdr:from>
    <xdr:to>
      <xdr:col>7</xdr:col>
      <xdr:colOff>494226</xdr:colOff>
      <xdr:row>26</xdr:row>
      <xdr:rowOff>39978</xdr:rowOff>
    </xdr:to>
    <xdr:sp macro="" textlink="">
      <xdr:nvSpPr>
        <xdr:cNvPr id="14" name="Andalucía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/>
        </xdr:cNvSpPr>
      </xdr:nvSpPr>
      <xdr:spPr bwMode="auto">
        <a:xfrm>
          <a:off x="2473067" y="4089951"/>
          <a:ext cx="2678884" cy="1541202"/>
        </a:xfrm>
        <a:custGeom>
          <a:avLst/>
          <a:gdLst/>
          <a:ahLst/>
          <a:cxnLst>
            <a:cxn ang="0">
              <a:pos x="18" y="366"/>
            </a:cxn>
            <a:cxn ang="0">
              <a:pos x="204" y="216"/>
            </a:cxn>
            <a:cxn ang="0">
              <a:pos x="252" y="246"/>
            </a:cxn>
            <a:cxn ang="0">
              <a:pos x="348" y="264"/>
            </a:cxn>
            <a:cxn ang="0">
              <a:pos x="444" y="294"/>
            </a:cxn>
            <a:cxn ang="0">
              <a:pos x="522" y="216"/>
            </a:cxn>
            <a:cxn ang="0">
              <a:pos x="540" y="252"/>
            </a:cxn>
            <a:cxn ang="0">
              <a:pos x="606" y="204"/>
            </a:cxn>
            <a:cxn ang="0">
              <a:pos x="606" y="102"/>
            </a:cxn>
            <a:cxn ang="0">
              <a:pos x="702" y="36"/>
            </a:cxn>
            <a:cxn ang="0">
              <a:pos x="786" y="24"/>
            </a:cxn>
            <a:cxn ang="0">
              <a:pos x="864" y="72"/>
            </a:cxn>
            <a:cxn ang="0">
              <a:pos x="936" y="120"/>
            </a:cxn>
            <a:cxn ang="0">
              <a:pos x="1014" y="132"/>
            </a:cxn>
            <a:cxn ang="0">
              <a:pos x="1092" y="144"/>
            </a:cxn>
            <a:cxn ang="0">
              <a:pos x="1170" y="126"/>
            </a:cxn>
            <a:cxn ang="0">
              <a:pos x="1218" y="126"/>
            </a:cxn>
            <a:cxn ang="0">
              <a:pos x="1278" y="96"/>
            </a:cxn>
            <a:cxn ang="0">
              <a:pos x="1350" y="102"/>
            </a:cxn>
            <a:cxn ang="0">
              <a:pos x="1404" y="96"/>
            </a:cxn>
            <a:cxn ang="0">
              <a:pos x="1476" y="84"/>
            </a:cxn>
            <a:cxn ang="0">
              <a:pos x="1524" y="120"/>
            </a:cxn>
            <a:cxn ang="0">
              <a:pos x="1554" y="204"/>
            </a:cxn>
            <a:cxn ang="0">
              <a:pos x="1530" y="246"/>
            </a:cxn>
            <a:cxn ang="0">
              <a:pos x="1596" y="276"/>
            </a:cxn>
            <a:cxn ang="0">
              <a:pos x="1668" y="324"/>
            </a:cxn>
            <a:cxn ang="0">
              <a:pos x="1728" y="456"/>
            </a:cxn>
            <a:cxn ang="0">
              <a:pos x="1788" y="570"/>
            </a:cxn>
            <a:cxn ang="0">
              <a:pos x="1746" y="660"/>
            </a:cxn>
            <a:cxn ang="0">
              <a:pos x="1716" y="720"/>
            </a:cxn>
            <a:cxn ang="0">
              <a:pos x="1680" y="768"/>
            </a:cxn>
            <a:cxn ang="0">
              <a:pos x="1608" y="756"/>
            </a:cxn>
            <a:cxn ang="0">
              <a:pos x="1554" y="750"/>
            </a:cxn>
            <a:cxn ang="0">
              <a:pos x="1452" y="804"/>
            </a:cxn>
            <a:cxn ang="0">
              <a:pos x="1344" y="792"/>
            </a:cxn>
            <a:cxn ang="0">
              <a:pos x="1260" y="810"/>
            </a:cxn>
            <a:cxn ang="0">
              <a:pos x="1194" y="792"/>
            </a:cxn>
            <a:cxn ang="0">
              <a:pos x="1098" y="798"/>
            </a:cxn>
            <a:cxn ang="0">
              <a:pos x="966" y="804"/>
            </a:cxn>
            <a:cxn ang="0">
              <a:pos x="882" y="870"/>
            </a:cxn>
            <a:cxn ang="0">
              <a:pos x="780" y="888"/>
            </a:cxn>
            <a:cxn ang="0">
              <a:pos x="666" y="972"/>
            </a:cxn>
            <a:cxn ang="0">
              <a:pos x="642" y="1032"/>
            </a:cxn>
            <a:cxn ang="0">
              <a:pos x="618" y="1050"/>
            </a:cxn>
            <a:cxn ang="0">
              <a:pos x="510" y="1044"/>
            </a:cxn>
            <a:cxn ang="0">
              <a:pos x="444" y="1008"/>
            </a:cxn>
            <a:cxn ang="0">
              <a:pos x="390" y="930"/>
            </a:cxn>
            <a:cxn ang="0">
              <a:pos x="360" y="864"/>
            </a:cxn>
            <a:cxn ang="0">
              <a:pos x="366" y="870"/>
            </a:cxn>
            <a:cxn ang="0">
              <a:pos x="342" y="828"/>
            </a:cxn>
            <a:cxn ang="0">
              <a:pos x="318" y="774"/>
            </a:cxn>
            <a:cxn ang="0">
              <a:pos x="336" y="726"/>
            </a:cxn>
            <a:cxn ang="0">
              <a:pos x="336" y="756"/>
            </a:cxn>
            <a:cxn ang="0">
              <a:pos x="264" y="672"/>
            </a:cxn>
            <a:cxn ang="0">
              <a:pos x="174" y="582"/>
            </a:cxn>
            <a:cxn ang="0">
              <a:pos x="150" y="564"/>
            </a:cxn>
            <a:cxn ang="0">
              <a:pos x="54" y="588"/>
            </a:cxn>
          </a:cxnLst>
          <a:rect l="0" t="0" r="r" b="b"/>
          <a:pathLst>
            <a:path w="1818" h="1074">
              <a:moveTo>
                <a:pt x="24" y="600"/>
              </a:moveTo>
              <a:lnTo>
                <a:pt x="18" y="576"/>
              </a:lnTo>
              <a:lnTo>
                <a:pt x="12" y="546"/>
              </a:lnTo>
              <a:lnTo>
                <a:pt x="12" y="534"/>
              </a:lnTo>
              <a:lnTo>
                <a:pt x="12" y="510"/>
              </a:lnTo>
              <a:lnTo>
                <a:pt x="12" y="486"/>
              </a:lnTo>
              <a:lnTo>
                <a:pt x="0" y="456"/>
              </a:lnTo>
              <a:lnTo>
                <a:pt x="0" y="420"/>
              </a:lnTo>
              <a:lnTo>
                <a:pt x="18" y="366"/>
              </a:lnTo>
              <a:lnTo>
                <a:pt x="42" y="354"/>
              </a:lnTo>
              <a:lnTo>
                <a:pt x="60" y="324"/>
              </a:lnTo>
              <a:lnTo>
                <a:pt x="78" y="294"/>
              </a:lnTo>
              <a:lnTo>
                <a:pt x="120" y="276"/>
              </a:lnTo>
              <a:lnTo>
                <a:pt x="138" y="282"/>
              </a:lnTo>
              <a:lnTo>
                <a:pt x="162" y="270"/>
              </a:lnTo>
              <a:lnTo>
                <a:pt x="174" y="240"/>
              </a:lnTo>
              <a:lnTo>
                <a:pt x="192" y="204"/>
              </a:lnTo>
              <a:lnTo>
                <a:pt x="204" y="216"/>
              </a:lnTo>
              <a:lnTo>
                <a:pt x="210" y="216"/>
              </a:lnTo>
              <a:lnTo>
                <a:pt x="216" y="216"/>
              </a:lnTo>
              <a:lnTo>
                <a:pt x="216" y="222"/>
              </a:lnTo>
              <a:lnTo>
                <a:pt x="216" y="234"/>
              </a:lnTo>
              <a:lnTo>
                <a:pt x="216" y="240"/>
              </a:lnTo>
              <a:lnTo>
                <a:pt x="222" y="240"/>
              </a:lnTo>
              <a:lnTo>
                <a:pt x="234" y="246"/>
              </a:lnTo>
              <a:lnTo>
                <a:pt x="240" y="246"/>
              </a:lnTo>
              <a:lnTo>
                <a:pt x="252" y="246"/>
              </a:lnTo>
              <a:lnTo>
                <a:pt x="258" y="252"/>
              </a:lnTo>
              <a:lnTo>
                <a:pt x="270" y="252"/>
              </a:lnTo>
              <a:lnTo>
                <a:pt x="282" y="252"/>
              </a:lnTo>
              <a:lnTo>
                <a:pt x="282" y="264"/>
              </a:lnTo>
              <a:lnTo>
                <a:pt x="288" y="270"/>
              </a:lnTo>
              <a:lnTo>
                <a:pt x="312" y="276"/>
              </a:lnTo>
              <a:lnTo>
                <a:pt x="312" y="282"/>
              </a:lnTo>
              <a:lnTo>
                <a:pt x="324" y="270"/>
              </a:lnTo>
              <a:lnTo>
                <a:pt x="348" y="264"/>
              </a:lnTo>
              <a:lnTo>
                <a:pt x="360" y="276"/>
              </a:lnTo>
              <a:lnTo>
                <a:pt x="360" y="282"/>
              </a:lnTo>
              <a:lnTo>
                <a:pt x="372" y="294"/>
              </a:lnTo>
              <a:lnTo>
                <a:pt x="390" y="300"/>
              </a:lnTo>
              <a:lnTo>
                <a:pt x="402" y="300"/>
              </a:lnTo>
              <a:lnTo>
                <a:pt x="408" y="306"/>
              </a:lnTo>
              <a:lnTo>
                <a:pt x="426" y="300"/>
              </a:lnTo>
              <a:lnTo>
                <a:pt x="432" y="294"/>
              </a:lnTo>
              <a:lnTo>
                <a:pt x="444" y="294"/>
              </a:lnTo>
              <a:lnTo>
                <a:pt x="462" y="282"/>
              </a:lnTo>
              <a:lnTo>
                <a:pt x="468" y="276"/>
              </a:lnTo>
              <a:lnTo>
                <a:pt x="480" y="270"/>
              </a:lnTo>
              <a:lnTo>
                <a:pt x="486" y="264"/>
              </a:lnTo>
              <a:lnTo>
                <a:pt x="486" y="246"/>
              </a:lnTo>
              <a:lnTo>
                <a:pt x="504" y="240"/>
              </a:lnTo>
              <a:lnTo>
                <a:pt x="504" y="222"/>
              </a:lnTo>
              <a:lnTo>
                <a:pt x="516" y="216"/>
              </a:lnTo>
              <a:lnTo>
                <a:pt x="522" y="216"/>
              </a:lnTo>
              <a:lnTo>
                <a:pt x="528" y="216"/>
              </a:lnTo>
              <a:lnTo>
                <a:pt x="540" y="216"/>
              </a:lnTo>
              <a:lnTo>
                <a:pt x="540" y="210"/>
              </a:lnTo>
              <a:lnTo>
                <a:pt x="546" y="210"/>
              </a:lnTo>
              <a:lnTo>
                <a:pt x="558" y="216"/>
              </a:lnTo>
              <a:lnTo>
                <a:pt x="552" y="222"/>
              </a:lnTo>
              <a:lnTo>
                <a:pt x="546" y="234"/>
              </a:lnTo>
              <a:lnTo>
                <a:pt x="540" y="246"/>
              </a:lnTo>
              <a:lnTo>
                <a:pt x="540" y="252"/>
              </a:lnTo>
              <a:lnTo>
                <a:pt x="546" y="252"/>
              </a:lnTo>
              <a:lnTo>
                <a:pt x="558" y="252"/>
              </a:lnTo>
              <a:lnTo>
                <a:pt x="564" y="240"/>
              </a:lnTo>
              <a:lnTo>
                <a:pt x="582" y="234"/>
              </a:lnTo>
              <a:lnTo>
                <a:pt x="588" y="234"/>
              </a:lnTo>
              <a:lnTo>
                <a:pt x="594" y="222"/>
              </a:lnTo>
              <a:lnTo>
                <a:pt x="600" y="216"/>
              </a:lnTo>
              <a:lnTo>
                <a:pt x="600" y="210"/>
              </a:lnTo>
              <a:lnTo>
                <a:pt x="606" y="204"/>
              </a:lnTo>
              <a:lnTo>
                <a:pt x="606" y="186"/>
              </a:lnTo>
              <a:lnTo>
                <a:pt x="600" y="180"/>
              </a:lnTo>
              <a:lnTo>
                <a:pt x="594" y="162"/>
              </a:lnTo>
              <a:lnTo>
                <a:pt x="588" y="156"/>
              </a:lnTo>
              <a:lnTo>
                <a:pt x="594" y="144"/>
              </a:lnTo>
              <a:lnTo>
                <a:pt x="594" y="132"/>
              </a:lnTo>
              <a:lnTo>
                <a:pt x="588" y="120"/>
              </a:lnTo>
              <a:lnTo>
                <a:pt x="600" y="114"/>
              </a:lnTo>
              <a:lnTo>
                <a:pt x="606" y="102"/>
              </a:lnTo>
              <a:lnTo>
                <a:pt x="624" y="96"/>
              </a:lnTo>
              <a:lnTo>
                <a:pt x="630" y="90"/>
              </a:lnTo>
              <a:lnTo>
                <a:pt x="642" y="84"/>
              </a:lnTo>
              <a:lnTo>
                <a:pt x="654" y="66"/>
              </a:lnTo>
              <a:lnTo>
                <a:pt x="666" y="60"/>
              </a:lnTo>
              <a:lnTo>
                <a:pt x="672" y="60"/>
              </a:lnTo>
              <a:lnTo>
                <a:pt x="684" y="42"/>
              </a:lnTo>
              <a:lnTo>
                <a:pt x="696" y="36"/>
              </a:lnTo>
              <a:lnTo>
                <a:pt x="702" y="36"/>
              </a:lnTo>
              <a:lnTo>
                <a:pt x="708" y="30"/>
              </a:lnTo>
              <a:lnTo>
                <a:pt x="714" y="24"/>
              </a:lnTo>
              <a:lnTo>
                <a:pt x="714" y="12"/>
              </a:lnTo>
              <a:lnTo>
                <a:pt x="720" y="6"/>
              </a:lnTo>
              <a:lnTo>
                <a:pt x="744" y="6"/>
              </a:lnTo>
              <a:lnTo>
                <a:pt x="762" y="0"/>
              </a:lnTo>
              <a:lnTo>
                <a:pt x="762" y="6"/>
              </a:lnTo>
              <a:lnTo>
                <a:pt x="780" y="24"/>
              </a:lnTo>
              <a:lnTo>
                <a:pt x="786" y="24"/>
              </a:lnTo>
              <a:lnTo>
                <a:pt x="798" y="24"/>
              </a:lnTo>
              <a:lnTo>
                <a:pt x="810" y="24"/>
              </a:lnTo>
              <a:lnTo>
                <a:pt x="810" y="36"/>
              </a:lnTo>
              <a:lnTo>
                <a:pt x="822" y="54"/>
              </a:lnTo>
              <a:lnTo>
                <a:pt x="828" y="54"/>
              </a:lnTo>
              <a:lnTo>
                <a:pt x="840" y="60"/>
              </a:lnTo>
              <a:lnTo>
                <a:pt x="852" y="66"/>
              </a:lnTo>
              <a:lnTo>
                <a:pt x="858" y="66"/>
              </a:lnTo>
              <a:lnTo>
                <a:pt x="864" y="72"/>
              </a:lnTo>
              <a:lnTo>
                <a:pt x="870" y="72"/>
              </a:lnTo>
              <a:lnTo>
                <a:pt x="876" y="84"/>
              </a:lnTo>
              <a:lnTo>
                <a:pt x="888" y="90"/>
              </a:lnTo>
              <a:lnTo>
                <a:pt x="894" y="96"/>
              </a:lnTo>
              <a:lnTo>
                <a:pt x="900" y="96"/>
              </a:lnTo>
              <a:lnTo>
                <a:pt x="906" y="102"/>
              </a:lnTo>
              <a:lnTo>
                <a:pt x="912" y="102"/>
              </a:lnTo>
              <a:lnTo>
                <a:pt x="924" y="114"/>
              </a:lnTo>
              <a:lnTo>
                <a:pt x="936" y="120"/>
              </a:lnTo>
              <a:lnTo>
                <a:pt x="936" y="126"/>
              </a:lnTo>
              <a:lnTo>
                <a:pt x="942" y="132"/>
              </a:lnTo>
              <a:lnTo>
                <a:pt x="954" y="144"/>
              </a:lnTo>
              <a:lnTo>
                <a:pt x="966" y="144"/>
              </a:lnTo>
              <a:lnTo>
                <a:pt x="978" y="150"/>
              </a:lnTo>
              <a:lnTo>
                <a:pt x="990" y="150"/>
              </a:lnTo>
              <a:lnTo>
                <a:pt x="990" y="132"/>
              </a:lnTo>
              <a:lnTo>
                <a:pt x="1002" y="132"/>
              </a:lnTo>
              <a:lnTo>
                <a:pt x="1014" y="132"/>
              </a:lnTo>
              <a:lnTo>
                <a:pt x="1020" y="132"/>
              </a:lnTo>
              <a:lnTo>
                <a:pt x="1026" y="132"/>
              </a:lnTo>
              <a:lnTo>
                <a:pt x="1032" y="132"/>
              </a:lnTo>
              <a:lnTo>
                <a:pt x="1044" y="132"/>
              </a:lnTo>
              <a:lnTo>
                <a:pt x="1050" y="132"/>
              </a:lnTo>
              <a:lnTo>
                <a:pt x="1062" y="144"/>
              </a:lnTo>
              <a:lnTo>
                <a:pt x="1068" y="144"/>
              </a:lnTo>
              <a:lnTo>
                <a:pt x="1086" y="144"/>
              </a:lnTo>
              <a:lnTo>
                <a:pt x="1092" y="144"/>
              </a:lnTo>
              <a:lnTo>
                <a:pt x="1104" y="144"/>
              </a:lnTo>
              <a:lnTo>
                <a:pt x="1110" y="132"/>
              </a:lnTo>
              <a:lnTo>
                <a:pt x="1128" y="132"/>
              </a:lnTo>
              <a:lnTo>
                <a:pt x="1128" y="120"/>
              </a:lnTo>
              <a:lnTo>
                <a:pt x="1134" y="120"/>
              </a:lnTo>
              <a:lnTo>
                <a:pt x="1146" y="120"/>
              </a:lnTo>
              <a:lnTo>
                <a:pt x="1158" y="120"/>
              </a:lnTo>
              <a:lnTo>
                <a:pt x="1164" y="120"/>
              </a:lnTo>
              <a:lnTo>
                <a:pt x="1170" y="126"/>
              </a:lnTo>
              <a:lnTo>
                <a:pt x="1176" y="126"/>
              </a:lnTo>
              <a:lnTo>
                <a:pt x="1194" y="132"/>
              </a:lnTo>
              <a:lnTo>
                <a:pt x="1200" y="132"/>
              </a:lnTo>
              <a:lnTo>
                <a:pt x="1200" y="126"/>
              </a:lnTo>
              <a:lnTo>
                <a:pt x="1206" y="114"/>
              </a:lnTo>
              <a:lnTo>
                <a:pt x="1206" y="102"/>
              </a:lnTo>
              <a:lnTo>
                <a:pt x="1212" y="114"/>
              </a:lnTo>
              <a:lnTo>
                <a:pt x="1218" y="120"/>
              </a:lnTo>
              <a:lnTo>
                <a:pt x="1218" y="126"/>
              </a:lnTo>
              <a:lnTo>
                <a:pt x="1224" y="132"/>
              </a:lnTo>
              <a:lnTo>
                <a:pt x="1236" y="126"/>
              </a:lnTo>
              <a:lnTo>
                <a:pt x="1248" y="126"/>
              </a:lnTo>
              <a:lnTo>
                <a:pt x="1254" y="120"/>
              </a:lnTo>
              <a:lnTo>
                <a:pt x="1260" y="120"/>
              </a:lnTo>
              <a:lnTo>
                <a:pt x="1260" y="114"/>
              </a:lnTo>
              <a:lnTo>
                <a:pt x="1260" y="96"/>
              </a:lnTo>
              <a:lnTo>
                <a:pt x="1272" y="96"/>
              </a:lnTo>
              <a:lnTo>
                <a:pt x="1278" y="96"/>
              </a:lnTo>
              <a:lnTo>
                <a:pt x="1284" y="96"/>
              </a:lnTo>
              <a:lnTo>
                <a:pt x="1290" y="102"/>
              </a:lnTo>
              <a:lnTo>
                <a:pt x="1296" y="102"/>
              </a:lnTo>
              <a:lnTo>
                <a:pt x="1302" y="102"/>
              </a:lnTo>
              <a:lnTo>
                <a:pt x="1320" y="102"/>
              </a:lnTo>
              <a:lnTo>
                <a:pt x="1326" y="102"/>
              </a:lnTo>
              <a:lnTo>
                <a:pt x="1332" y="102"/>
              </a:lnTo>
              <a:lnTo>
                <a:pt x="1338" y="114"/>
              </a:lnTo>
              <a:lnTo>
                <a:pt x="1350" y="102"/>
              </a:lnTo>
              <a:lnTo>
                <a:pt x="1356" y="96"/>
              </a:lnTo>
              <a:lnTo>
                <a:pt x="1362" y="96"/>
              </a:lnTo>
              <a:lnTo>
                <a:pt x="1362" y="102"/>
              </a:lnTo>
              <a:lnTo>
                <a:pt x="1374" y="114"/>
              </a:lnTo>
              <a:lnTo>
                <a:pt x="1374" y="120"/>
              </a:lnTo>
              <a:lnTo>
                <a:pt x="1380" y="120"/>
              </a:lnTo>
              <a:lnTo>
                <a:pt x="1392" y="96"/>
              </a:lnTo>
              <a:lnTo>
                <a:pt x="1398" y="96"/>
              </a:lnTo>
              <a:lnTo>
                <a:pt x="1404" y="96"/>
              </a:lnTo>
              <a:lnTo>
                <a:pt x="1410" y="102"/>
              </a:lnTo>
              <a:lnTo>
                <a:pt x="1416" y="102"/>
              </a:lnTo>
              <a:lnTo>
                <a:pt x="1428" y="96"/>
              </a:lnTo>
              <a:lnTo>
                <a:pt x="1434" y="90"/>
              </a:lnTo>
              <a:lnTo>
                <a:pt x="1446" y="84"/>
              </a:lnTo>
              <a:lnTo>
                <a:pt x="1452" y="72"/>
              </a:lnTo>
              <a:lnTo>
                <a:pt x="1458" y="72"/>
              </a:lnTo>
              <a:lnTo>
                <a:pt x="1470" y="84"/>
              </a:lnTo>
              <a:lnTo>
                <a:pt x="1476" y="84"/>
              </a:lnTo>
              <a:lnTo>
                <a:pt x="1482" y="84"/>
              </a:lnTo>
              <a:lnTo>
                <a:pt x="1494" y="84"/>
              </a:lnTo>
              <a:lnTo>
                <a:pt x="1506" y="84"/>
              </a:lnTo>
              <a:lnTo>
                <a:pt x="1512" y="90"/>
              </a:lnTo>
              <a:lnTo>
                <a:pt x="1518" y="96"/>
              </a:lnTo>
              <a:lnTo>
                <a:pt x="1518" y="102"/>
              </a:lnTo>
              <a:lnTo>
                <a:pt x="1512" y="114"/>
              </a:lnTo>
              <a:lnTo>
                <a:pt x="1518" y="120"/>
              </a:lnTo>
              <a:lnTo>
                <a:pt x="1524" y="120"/>
              </a:lnTo>
              <a:lnTo>
                <a:pt x="1530" y="120"/>
              </a:lnTo>
              <a:lnTo>
                <a:pt x="1542" y="126"/>
              </a:lnTo>
              <a:lnTo>
                <a:pt x="1542" y="132"/>
              </a:lnTo>
              <a:lnTo>
                <a:pt x="1548" y="156"/>
              </a:lnTo>
              <a:lnTo>
                <a:pt x="1548" y="162"/>
              </a:lnTo>
              <a:lnTo>
                <a:pt x="1554" y="174"/>
              </a:lnTo>
              <a:lnTo>
                <a:pt x="1554" y="186"/>
              </a:lnTo>
              <a:lnTo>
                <a:pt x="1554" y="192"/>
              </a:lnTo>
              <a:lnTo>
                <a:pt x="1554" y="204"/>
              </a:lnTo>
              <a:lnTo>
                <a:pt x="1548" y="216"/>
              </a:lnTo>
              <a:lnTo>
                <a:pt x="1542" y="216"/>
              </a:lnTo>
              <a:lnTo>
                <a:pt x="1530" y="222"/>
              </a:lnTo>
              <a:lnTo>
                <a:pt x="1524" y="234"/>
              </a:lnTo>
              <a:lnTo>
                <a:pt x="1524" y="240"/>
              </a:lnTo>
              <a:lnTo>
                <a:pt x="1524" y="234"/>
              </a:lnTo>
              <a:lnTo>
                <a:pt x="1524" y="240"/>
              </a:lnTo>
              <a:lnTo>
                <a:pt x="1524" y="246"/>
              </a:lnTo>
              <a:lnTo>
                <a:pt x="1530" y="246"/>
              </a:lnTo>
              <a:lnTo>
                <a:pt x="1542" y="246"/>
              </a:lnTo>
              <a:lnTo>
                <a:pt x="1548" y="246"/>
              </a:lnTo>
              <a:lnTo>
                <a:pt x="1554" y="264"/>
              </a:lnTo>
              <a:lnTo>
                <a:pt x="1560" y="264"/>
              </a:lnTo>
              <a:lnTo>
                <a:pt x="1572" y="264"/>
              </a:lnTo>
              <a:lnTo>
                <a:pt x="1584" y="270"/>
              </a:lnTo>
              <a:lnTo>
                <a:pt x="1590" y="270"/>
              </a:lnTo>
              <a:lnTo>
                <a:pt x="1596" y="270"/>
              </a:lnTo>
              <a:lnTo>
                <a:pt x="1596" y="276"/>
              </a:lnTo>
              <a:lnTo>
                <a:pt x="1602" y="282"/>
              </a:lnTo>
              <a:lnTo>
                <a:pt x="1608" y="294"/>
              </a:lnTo>
              <a:lnTo>
                <a:pt x="1620" y="300"/>
              </a:lnTo>
              <a:lnTo>
                <a:pt x="1626" y="306"/>
              </a:lnTo>
              <a:lnTo>
                <a:pt x="1632" y="306"/>
              </a:lnTo>
              <a:lnTo>
                <a:pt x="1638" y="312"/>
              </a:lnTo>
              <a:lnTo>
                <a:pt x="1644" y="312"/>
              </a:lnTo>
              <a:lnTo>
                <a:pt x="1662" y="312"/>
              </a:lnTo>
              <a:lnTo>
                <a:pt x="1668" y="324"/>
              </a:lnTo>
              <a:lnTo>
                <a:pt x="1704" y="324"/>
              </a:lnTo>
              <a:lnTo>
                <a:pt x="1704" y="366"/>
              </a:lnTo>
              <a:lnTo>
                <a:pt x="1698" y="384"/>
              </a:lnTo>
              <a:lnTo>
                <a:pt x="1698" y="396"/>
              </a:lnTo>
              <a:lnTo>
                <a:pt x="1704" y="414"/>
              </a:lnTo>
              <a:lnTo>
                <a:pt x="1704" y="420"/>
              </a:lnTo>
              <a:lnTo>
                <a:pt x="1716" y="426"/>
              </a:lnTo>
              <a:lnTo>
                <a:pt x="1722" y="444"/>
              </a:lnTo>
              <a:lnTo>
                <a:pt x="1728" y="456"/>
              </a:lnTo>
              <a:lnTo>
                <a:pt x="1740" y="468"/>
              </a:lnTo>
              <a:lnTo>
                <a:pt x="1746" y="480"/>
              </a:lnTo>
              <a:lnTo>
                <a:pt x="1752" y="486"/>
              </a:lnTo>
              <a:lnTo>
                <a:pt x="1776" y="486"/>
              </a:lnTo>
              <a:lnTo>
                <a:pt x="1818" y="522"/>
              </a:lnTo>
              <a:lnTo>
                <a:pt x="1806" y="534"/>
              </a:lnTo>
              <a:lnTo>
                <a:pt x="1794" y="546"/>
              </a:lnTo>
              <a:lnTo>
                <a:pt x="1788" y="564"/>
              </a:lnTo>
              <a:lnTo>
                <a:pt x="1788" y="570"/>
              </a:lnTo>
              <a:lnTo>
                <a:pt x="1788" y="576"/>
              </a:lnTo>
              <a:lnTo>
                <a:pt x="1776" y="582"/>
              </a:lnTo>
              <a:lnTo>
                <a:pt x="1770" y="588"/>
              </a:lnTo>
              <a:lnTo>
                <a:pt x="1764" y="594"/>
              </a:lnTo>
              <a:lnTo>
                <a:pt x="1764" y="600"/>
              </a:lnTo>
              <a:lnTo>
                <a:pt x="1758" y="612"/>
              </a:lnTo>
              <a:lnTo>
                <a:pt x="1752" y="636"/>
              </a:lnTo>
              <a:lnTo>
                <a:pt x="1752" y="648"/>
              </a:lnTo>
              <a:lnTo>
                <a:pt x="1746" y="660"/>
              </a:lnTo>
              <a:lnTo>
                <a:pt x="1746" y="666"/>
              </a:lnTo>
              <a:lnTo>
                <a:pt x="1740" y="678"/>
              </a:lnTo>
              <a:lnTo>
                <a:pt x="1734" y="684"/>
              </a:lnTo>
              <a:lnTo>
                <a:pt x="1734" y="702"/>
              </a:lnTo>
              <a:lnTo>
                <a:pt x="1734" y="708"/>
              </a:lnTo>
              <a:lnTo>
                <a:pt x="1728" y="708"/>
              </a:lnTo>
              <a:lnTo>
                <a:pt x="1722" y="708"/>
              </a:lnTo>
              <a:lnTo>
                <a:pt x="1716" y="714"/>
              </a:lnTo>
              <a:lnTo>
                <a:pt x="1716" y="720"/>
              </a:lnTo>
              <a:lnTo>
                <a:pt x="1710" y="726"/>
              </a:lnTo>
              <a:lnTo>
                <a:pt x="1704" y="726"/>
              </a:lnTo>
              <a:lnTo>
                <a:pt x="1698" y="726"/>
              </a:lnTo>
              <a:lnTo>
                <a:pt x="1698" y="732"/>
              </a:lnTo>
              <a:lnTo>
                <a:pt x="1698" y="750"/>
              </a:lnTo>
              <a:lnTo>
                <a:pt x="1692" y="750"/>
              </a:lnTo>
              <a:lnTo>
                <a:pt x="1686" y="756"/>
              </a:lnTo>
              <a:lnTo>
                <a:pt x="1680" y="762"/>
              </a:lnTo>
              <a:lnTo>
                <a:pt x="1680" y="768"/>
              </a:lnTo>
              <a:lnTo>
                <a:pt x="1680" y="774"/>
              </a:lnTo>
              <a:lnTo>
                <a:pt x="1674" y="780"/>
              </a:lnTo>
              <a:lnTo>
                <a:pt x="1668" y="780"/>
              </a:lnTo>
              <a:lnTo>
                <a:pt x="1662" y="792"/>
              </a:lnTo>
              <a:lnTo>
                <a:pt x="1644" y="792"/>
              </a:lnTo>
              <a:lnTo>
                <a:pt x="1638" y="786"/>
              </a:lnTo>
              <a:lnTo>
                <a:pt x="1626" y="774"/>
              </a:lnTo>
              <a:lnTo>
                <a:pt x="1620" y="762"/>
              </a:lnTo>
              <a:lnTo>
                <a:pt x="1608" y="756"/>
              </a:lnTo>
              <a:lnTo>
                <a:pt x="1602" y="750"/>
              </a:lnTo>
              <a:lnTo>
                <a:pt x="1584" y="750"/>
              </a:lnTo>
              <a:lnTo>
                <a:pt x="1578" y="750"/>
              </a:lnTo>
              <a:lnTo>
                <a:pt x="1578" y="756"/>
              </a:lnTo>
              <a:lnTo>
                <a:pt x="1572" y="756"/>
              </a:lnTo>
              <a:lnTo>
                <a:pt x="1566" y="762"/>
              </a:lnTo>
              <a:lnTo>
                <a:pt x="1560" y="756"/>
              </a:lnTo>
              <a:lnTo>
                <a:pt x="1560" y="750"/>
              </a:lnTo>
              <a:lnTo>
                <a:pt x="1554" y="750"/>
              </a:lnTo>
              <a:lnTo>
                <a:pt x="1530" y="756"/>
              </a:lnTo>
              <a:lnTo>
                <a:pt x="1518" y="762"/>
              </a:lnTo>
              <a:lnTo>
                <a:pt x="1512" y="768"/>
              </a:lnTo>
              <a:lnTo>
                <a:pt x="1506" y="792"/>
              </a:lnTo>
              <a:lnTo>
                <a:pt x="1500" y="798"/>
              </a:lnTo>
              <a:lnTo>
                <a:pt x="1494" y="804"/>
              </a:lnTo>
              <a:lnTo>
                <a:pt x="1482" y="810"/>
              </a:lnTo>
              <a:lnTo>
                <a:pt x="1458" y="810"/>
              </a:lnTo>
              <a:lnTo>
                <a:pt x="1452" y="804"/>
              </a:lnTo>
              <a:lnTo>
                <a:pt x="1440" y="810"/>
              </a:lnTo>
              <a:lnTo>
                <a:pt x="1434" y="810"/>
              </a:lnTo>
              <a:lnTo>
                <a:pt x="1434" y="804"/>
              </a:lnTo>
              <a:lnTo>
                <a:pt x="1428" y="798"/>
              </a:lnTo>
              <a:lnTo>
                <a:pt x="1422" y="792"/>
              </a:lnTo>
              <a:lnTo>
                <a:pt x="1416" y="792"/>
              </a:lnTo>
              <a:lnTo>
                <a:pt x="1374" y="792"/>
              </a:lnTo>
              <a:lnTo>
                <a:pt x="1362" y="786"/>
              </a:lnTo>
              <a:lnTo>
                <a:pt x="1344" y="792"/>
              </a:lnTo>
              <a:lnTo>
                <a:pt x="1326" y="792"/>
              </a:lnTo>
              <a:lnTo>
                <a:pt x="1308" y="786"/>
              </a:lnTo>
              <a:lnTo>
                <a:pt x="1290" y="792"/>
              </a:lnTo>
              <a:lnTo>
                <a:pt x="1284" y="792"/>
              </a:lnTo>
              <a:lnTo>
                <a:pt x="1278" y="792"/>
              </a:lnTo>
              <a:lnTo>
                <a:pt x="1278" y="798"/>
              </a:lnTo>
              <a:lnTo>
                <a:pt x="1272" y="804"/>
              </a:lnTo>
              <a:lnTo>
                <a:pt x="1266" y="804"/>
              </a:lnTo>
              <a:lnTo>
                <a:pt x="1260" y="810"/>
              </a:lnTo>
              <a:lnTo>
                <a:pt x="1254" y="810"/>
              </a:lnTo>
              <a:lnTo>
                <a:pt x="1242" y="810"/>
              </a:lnTo>
              <a:lnTo>
                <a:pt x="1236" y="804"/>
              </a:lnTo>
              <a:lnTo>
                <a:pt x="1230" y="804"/>
              </a:lnTo>
              <a:lnTo>
                <a:pt x="1224" y="804"/>
              </a:lnTo>
              <a:lnTo>
                <a:pt x="1212" y="804"/>
              </a:lnTo>
              <a:lnTo>
                <a:pt x="1206" y="798"/>
              </a:lnTo>
              <a:lnTo>
                <a:pt x="1200" y="792"/>
              </a:lnTo>
              <a:lnTo>
                <a:pt x="1194" y="792"/>
              </a:lnTo>
              <a:lnTo>
                <a:pt x="1182" y="798"/>
              </a:lnTo>
              <a:lnTo>
                <a:pt x="1176" y="798"/>
              </a:lnTo>
              <a:lnTo>
                <a:pt x="1152" y="798"/>
              </a:lnTo>
              <a:lnTo>
                <a:pt x="1146" y="798"/>
              </a:lnTo>
              <a:lnTo>
                <a:pt x="1140" y="792"/>
              </a:lnTo>
              <a:lnTo>
                <a:pt x="1134" y="786"/>
              </a:lnTo>
              <a:lnTo>
                <a:pt x="1122" y="792"/>
              </a:lnTo>
              <a:lnTo>
                <a:pt x="1110" y="792"/>
              </a:lnTo>
              <a:lnTo>
                <a:pt x="1098" y="798"/>
              </a:lnTo>
              <a:lnTo>
                <a:pt x="1086" y="798"/>
              </a:lnTo>
              <a:lnTo>
                <a:pt x="1068" y="798"/>
              </a:lnTo>
              <a:lnTo>
                <a:pt x="1056" y="792"/>
              </a:lnTo>
              <a:lnTo>
                <a:pt x="1044" y="798"/>
              </a:lnTo>
              <a:lnTo>
                <a:pt x="1038" y="798"/>
              </a:lnTo>
              <a:lnTo>
                <a:pt x="1020" y="804"/>
              </a:lnTo>
              <a:lnTo>
                <a:pt x="996" y="804"/>
              </a:lnTo>
              <a:lnTo>
                <a:pt x="990" y="804"/>
              </a:lnTo>
              <a:lnTo>
                <a:pt x="966" y="804"/>
              </a:lnTo>
              <a:lnTo>
                <a:pt x="942" y="804"/>
              </a:lnTo>
              <a:lnTo>
                <a:pt x="936" y="810"/>
              </a:lnTo>
              <a:lnTo>
                <a:pt x="930" y="810"/>
              </a:lnTo>
              <a:lnTo>
                <a:pt x="930" y="816"/>
              </a:lnTo>
              <a:lnTo>
                <a:pt x="930" y="828"/>
              </a:lnTo>
              <a:lnTo>
                <a:pt x="924" y="840"/>
              </a:lnTo>
              <a:lnTo>
                <a:pt x="900" y="852"/>
              </a:lnTo>
              <a:lnTo>
                <a:pt x="894" y="864"/>
              </a:lnTo>
              <a:lnTo>
                <a:pt x="882" y="870"/>
              </a:lnTo>
              <a:lnTo>
                <a:pt x="870" y="882"/>
              </a:lnTo>
              <a:lnTo>
                <a:pt x="858" y="888"/>
              </a:lnTo>
              <a:lnTo>
                <a:pt x="846" y="888"/>
              </a:lnTo>
              <a:lnTo>
                <a:pt x="834" y="888"/>
              </a:lnTo>
              <a:lnTo>
                <a:pt x="822" y="882"/>
              </a:lnTo>
              <a:lnTo>
                <a:pt x="810" y="882"/>
              </a:lnTo>
              <a:lnTo>
                <a:pt x="798" y="882"/>
              </a:lnTo>
              <a:lnTo>
                <a:pt x="786" y="882"/>
              </a:lnTo>
              <a:lnTo>
                <a:pt x="780" y="888"/>
              </a:lnTo>
              <a:lnTo>
                <a:pt x="762" y="900"/>
              </a:lnTo>
              <a:lnTo>
                <a:pt x="738" y="906"/>
              </a:lnTo>
              <a:lnTo>
                <a:pt x="720" y="912"/>
              </a:lnTo>
              <a:lnTo>
                <a:pt x="702" y="924"/>
              </a:lnTo>
              <a:lnTo>
                <a:pt x="690" y="930"/>
              </a:lnTo>
              <a:lnTo>
                <a:pt x="684" y="936"/>
              </a:lnTo>
              <a:lnTo>
                <a:pt x="678" y="960"/>
              </a:lnTo>
              <a:lnTo>
                <a:pt x="672" y="966"/>
              </a:lnTo>
              <a:lnTo>
                <a:pt x="666" y="972"/>
              </a:lnTo>
              <a:lnTo>
                <a:pt x="666" y="966"/>
              </a:lnTo>
              <a:lnTo>
                <a:pt x="660" y="978"/>
              </a:lnTo>
              <a:lnTo>
                <a:pt x="654" y="984"/>
              </a:lnTo>
              <a:lnTo>
                <a:pt x="654" y="990"/>
              </a:lnTo>
              <a:lnTo>
                <a:pt x="648" y="1002"/>
              </a:lnTo>
              <a:lnTo>
                <a:pt x="648" y="1020"/>
              </a:lnTo>
              <a:lnTo>
                <a:pt x="648" y="1032"/>
              </a:lnTo>
              <a:lnTo>
                <a:pt x="642" y="1038"/>
              </a:lnTo>
              <a:lnTo>
                <a:pt x="642" y="1032"/>
              </a:lnTo>
              <a:lnTo>
                <a:pt x="642" y="1014"/>
              </a:lnTo>
              <a:lnTo>
                <a:pt x="642" y="1008"/>
              </a:lnTo>
              <a:lnTo>
                <a:pt x="630" y="1008"/>
              </a:lnTo>
              <a:lnTo>
                <a:pt x="624" y="1008"/>
              </a:lnTo>
              <a:lnTo>
                <a:pt x="618" y="1014"/>
              </a:lnTo>
              <a:lnTo>
                <a:pt x="618" y="1020"/>
              </a:lnTo>
              <a:lnTo>
                <a:pt x="618" y="1026"/>
              </a:lnTo>
              <a:lnTo>
                <a:pt x="618" y="1032"/>
              </a:lnTo>
              <a:lnTo>
                <a:pt x="618" y="1050"/>
              </a:lnTo>
              <a:lnTo>
                <a:pt x="606" y="1056"/>
              </a:lnTo>
              <a:lnTo>
                <a:pt x="600" y="1056"/>
              </a:lnTo>
              <a:lnTo>
                <a:pt x="588" y="1068"/>
              </a:lnTo>
              <a:lnTo>
                <a:pt x="576" y="1068"/>
              </a:lnTo>
              <a:lnTo>
                <a:pt x="570" y="1074"/>
              </a:lnTo>
              <a:lnTo>
                <a:pt x="558" y="1062"/>
              </a:lnTo>
              <a:lnTo>
                <a:pt x="540" y="1050"/>
              </a:lnTo>
              <a:lnTo>
                <a:pt x="522" y="1050"/>
              </a:lnTo>
              <a:lnTo>
                <a:pt x="510" y="1044"/>
              </a:lnTo>
              <a:lnTo>
                <a:pt x="504" y="1044"/>
              </a:lnTo>
              <a:lnTo>
                <a:pt x="498" y="1038"/>
              </a:lnTo>
              <a:lnTo>
                <a:pt x="486" y="1020"/>
              </a:lnTo>
              <a:lnTo>
                <a:pt x="486" y="1014"/>
              </a:lnTo>
              <a:lnTo>
                <a:pt x="480" y="1008"/>
              </a:lnTo>
              <a:lnTo>
                <a:pt x="474" y="1002"/>
              </a:lnTo>
              <a:lnTo>
                <a:pt x="462" y="1002"/>
              </a:lnTo>
              <a:lnTo>
                <a:pt x="456" y="1002"/>
              </a:lnTo>
              <a:lnTo>
                <a:pt x="444" y="1008"/>
              </a:lnTo>
              <a:lnTo>
                <a:pt x="432" y="1002"/>
              </a:lnTo>
              <a:lnTo>
                <a:pt x="426" y="996"/>
              </a:lnTo>
              <a:lnTo>
                <a:pt x="420" y="984"/>
              </a:lnTo>
              <a:lnTo>
                <a:pt x="414" y="972"/>
              </a:lnTo>
              <a:lnTo>
                <a:pt x="408" y="966"/>
              </a:lnTo>
              <a:lnTo>
                <a:pt x="396" y="954"/>
              </a:lnTo>
              <a:lnTo>
                <a:pt x="390" y="948"/>
              </a:lnTo>
              <a:lnTo>
                <a:pt x="390" y="936"/>
              </a:lnTo>
              <a:lnTo>
                <a:pt x="390" y="930"/>
              </a:lnTo>
              <a:lnTo>
                <a:pt x="384" y="930"/>
              </a:lnTo>
              <a:lnTo>
                <a:pt x="378" y="924"/>
              </a:lnTo>
              <a:lnTo>
                <a:pt x="372" y="906"/>
              </a:lnTo>
              <a:lnTo>
                <a:pt x="360" y="888"/>
              </a:lnTo>
              <a:lnTo>
                <a:pt x="360" y="876"/>
              </a:lnTo>
              <a:lnTo>
                <a:pt x="354" y="870"/>
              </a:lnTo>
              <a:lnTo>
                <a:pt x="348" y="864"/>
              </a:lnTo>
              <a:lnTo>
                <a:pt x="354" y="858"/>
              </a:lnTo>
              <a:lnTo>
                <a:pt x="360" y="864"/>
              </a:lnTo>
              <a:lnTo>
                <a:pt x="360" y="870"/>
              </a:lnTo>
              <a:lnTo>
                <a:pt x="366" y="882"/>
              </a:lnTo>
              <a:lnTo>
                <a:pt x="372" y="888"/>
              </a:lnTo>
              <a:lnTo>
                <a:pt x="378" y="882"/>
              </a:lnTo>
              <a:lnTo>
                <a:pt x="384" y="876"/>
              </a:lnTo>
              <a:lnTo>
                <a:pt x="384" y="870"/>
              </a:lnTo>
              <a:lnTo>
                <a:pt x="378" y="876"/>
              </a:lnTo>
              <a:lnTo>
                <a:pt x="372" y="870"/>
              </a:lnTo>
              <a:lnTo>
                <a:pt x="366" y="870"/>
              </a:lnTo>
              <a:lnTo>
                <a:pt x="366" y="864"/>
              </a:lnTo>
              <a:lnTo>
                <a:pt x="372" y="858"/>
              </a:lnTo>
              <a:lnTo>
                <a:pt x="372" y="852"/>
              </a:lnTo>
              <a:lnTo>
                <a:pt x="372" y="846"/>
              </a:lnTo>
              <a:lnTo>
                <a:pt x="366" y="846"/>
              </a:lnTo>
              <a:lnTo>
                <a:pt x="360" y="840"/>
              </a:lnTo>
              <a:lnTo>
                <a:pt x="360" y="834"/>
              </a:lnTo>
              <a:lnTo>
                <a:pt x="354" y="834"/>
              </a:lnTo>
              <a:lnTo>
                <a:pt x="342" y="828"/>
              </a:lnTo>
              <a:lnTo>
                <a:pt x="324" y="828"/>
              </a:lnTo>
              <a:lnTo>
                <a:pt x="318" y="822"/>
              </a:lnTo>
              <a:lnTo>
                <a:pt x="318" y="816"/>
              </a:lnTo>
              <a:lnTo>
                <a:pt x="318" y="810"/>
              </a:lnTo>
              <a:lnTo>
                <a:pt x="312" y="804"/>
              </a:lnTo>
              <a:lnTo>
                <a:pt x="312" y="792"/>
              </a:lnTo>
              <a:lnTo>
                <a:pt x="312" y="786"/>
              </a:lnTo>
              <a:lnTo>
                <a:pt x="312" y="780"/>
              </a:lnTo>
              <a:lnTo>
                <a:pt x="318" y="774"/>
              </a:lnTo>
              <a:lnTo>
                <a:pt x="330" y="762"/>
              </a:lnTo>
              <a:lnTo>
                <a:pt x="336" y="762"/>
              </a:lnTo>
              <a:lnTo>
                <a:pt x="342" y="762"/>
              </a:lnTo>
              <a:lnTo>
                <a:pt x="342" y="756"/>
              </a:lnTo>
              <a:lnTo>
                <a:pt x="342" y="750"/>
              </a:lnTo>
              <a:lnTo>
                <a:pt x="342" y="744"/>
              </a:lnTo>
              <a:lnTo>
                <a:pt x="336" y="744"/>
              </a:lnTo>
              <a:lnTo>
                <a:pt x="336" y="738"/>
              </a:lnTo>
              <a:lnTo>
                <a:pt x="336" y="726"/>
              </a:lnTo>
              <a:lnTo>
                <a:pt x="348" y="720"/>
              </a:lnTo>
              <a:lnTo>
                <a:pt x="354" y="720"/>
              </a:lnTo>
              <a:lnTo>
                <a:pt x="360" y="714"/>
              </a:lnTo>
              <a:lnTo>
                <a:pt x="354" y="714"/>
              </a:lnTo>
              <a:lnTo>
                <a:pt x="342" y="720"/>
              </a:lnTo>
              <a:lnTo>
                <a:pt x="336" y="726"/>
              </a:lnTo>
              <a:lnTo>
                <a:pt x="336" y="732"/>
              </a:lnTo>
              <a:lnTo>
                <a:pt x="336" y="744"/>
              </a:lnTo>
              <a:lnTo>
                <a:pt x="336" y="756"/>
              </a:lnTo>
              <a:lnTo>
                <a:pt x="336" y="762"/>
              </a:lnTo>
              <a:lnTo>
                <a:pt x="324" y="756"/>
              </a:lnTo>
              <a:lnTo>
                <a:pt x="318" y="750"/>
              </a:lnTo>
              <a:lnTo>
                <a:pt x="318" y="732"/>
              </a:lnTo>
              <a:lnTo>
                <a:pt x="312" y="720"/>
              </a:lnTo>
              <a:lnTo>
                <a:pt x="300" y="708"/>
              </a:lnTo>
              <a:lnTo>
                <a:pt x="288" y="696"/>
              </a:lnTo>
              <a:lnTo>
                <a:pt x="270" y="678"/>
              </a:lnTo>
              <a:lnTo>
                <a:pt x="264" y="672"/>
              </a:lnTo>
              <a:lnTo>
                <a:pt x="258" y="666"/>
              </a:lnTo>
              <a:lnTo>
                <a:pt x="252" y="660"/>
              </a:lnTo>
              <a:lnTo>
                <a:pt x="240" y="654"/>
              </a:lnTo>
              <a:lnTo>
                <a:pt x="216" y="636"/>
              </a:lnTo>
              <a:lnTo>
                <a:pt x="186" y="624"/>
              </a:lnTo>
              <a:lnTo>
                <a:pt x="174" y="612"/>
              </a:lnTo>
              <a:lnTo>
                <a:pt x="156" y="594"/>
              </a:lnTo>
              <a:lnTo>
                <a:pt x="168" y="588"/>
              </a:lnTo>
              <a:lnTo>
                <a:pt x="174" y="582"/>
              </a:lnTo>
              <a:lnTo>
                <a:pt x="174" y="570"/>
              </a:lnTo>
              <a:lnTo>
                <a:pt x="156" y="594"/>
              </a:lnTo>
              <a:lnTo>
                <a:pt x="156" y="588"/>
              </a:lnTo>
              <a:lnTo>
                <a:pt x="150" y="576"/>
              </a:lnTo>
              <a:lnTo>
                <a:pt x="156" y="564"/>
              </a:lnTo>
              <a:lnTo>
                <a:pt x="156" y="558"/>
              </a:lnTo>
              <a:lnTo>
                <a:pt x="156" y="552"/>
              </a:lnTo>
              <a:lnTo>
                <a:pt x="156" y="546"/>
              </a:lnTo>
              <a:lnTo>
                <a:pt x="150" y="564"/>
              </a:lnTo>
              <a:lnTo>
                <a:pt x="150" y="576"/>
              </a:lnTo>
              <a:lnTo>
                <a:pt x="156" y="600"/>
              </a:lnTo>
              <a:lnTo>
                <a:pt x="162" y="606"/>
              </a:lnTo>
              <a:lnTo>
                <a:pt x="168" y="612"/>
              </a:lnTo>
              <a:lnTo>
                <a:pt x="150" y="606"/>
              </a:lnTo>
              <a:lnTo>
                <a:pt x="138" y="600"/>
              </a:lnTo>
              <a:lnTo>
                <a:pt x="114" y="594"/>
              </a:lnTo>
              <a:lnTo>
                <a:pt x="96" y="588"/>
              </a:lnTo>
              <a:lnTo>
                <a:pt x="54" y="588"/>
              </a:lnTo>
              <a:lnTo>
                <a:pt x="42" y="594"/>
              </a:lnTo>
              <a:lnTo>
                <a:pt x="24" y="600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130603</xdr:colOff>
      <xdr:row>12</xdr:row>
      <xdr:rowOff>173596</xdr:rowOff>
    </xdr:from>
    <xdr:to>
      <xdr:col>5</xdr:col>
      <xdr:colOff>264659</xdr:colOff>
      <xdr:row>20</xdr:row>
      <xdr:rowOff>72760</xdr:rowOff>
    </xdr:to>
    <xdr:sp macro="" textlink="">
      <xdr:nvSpPr>
        <xdr:cNvPr id="15" name="Extremadura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/>
        </xdr:cNvSpPr>
      </xdr:nvSpPr>
      <xdr:spPr bwMode="auto">
        <a:xfrm>
          <a:off x="2473753" y="3107296"/>
          <a:ext cx="1315156" cy="1413639"/>
        </a:xfrm>
        <a:custGeom>
          <a:avLst/>
          <a:gdLst/>
          <a:ahLst/>
          <a:cxnLst>
            <a:cxn ang="0">
              <a:pos x="186" y="144"/>
            </a:cxn>
            <a:cxn ang="0">
              <a:pos x="192" y="252"/>
            </a:cxn>
            <a:cxn ang="0">
              <a:pos x="36" y="300"/>
            </a:cxn>
            <a:cxn ang="0">
              <a:pos x="90" y="408"/>
            </a:cxn>
            <a:cxn ang="0">
              <a:pos x="144" y="504"/>
            </a:cxn>
            <a:cxn ang="0">
              <a:pos x="192" y="540"/>
            </a:cxn>
            <a:cxn ang="0">
              <a:pos x="114" y="654"/>
            </a:cxn>
            <a:cxn ang="0">
              <a:pos x="60" y="768"/>
            </a:cxn>
            <a:cxn ang="0">
              <a:pos x="132" y="888"/>
            </a:cxn>
            <a:cxn ang="0">
              <a:pos x="192" y="882"/>
            </a:cxn>
            <a:cxn ang="0">
              <a:pos x="222" y="900"/>
            </a:cxn>
            <a:cxn ang="0">
              <a:pos x="240" y="924"/>
            </a:cxn>
            <a:cxn ang="0">
              <a:pos x="270" y="930"/>
            </a:cxn>
            <a:cxn ang="0">
              <a:pos x="318" y="954"/>
            </a:cxn>
            <a:cxn ang="0">
              <a:pos x="366" y="954"/>
            </a:cxn>
            <a:cxn ang="0">
              <a:pos x="408" y="978"/>
            </a:cxn>
            <a:cxn ang="0">
              <a:pos x="450" y="972"/>
            </a:cxn>
            <a:cxn ang="0">
              <a:pos x="492" y="942"/>
            </a:cxn>
            <a:cxn ang="0">
              <a:pos x="522" y="894"/>
            </a:cxn>
            <a:cxn ang="0">
              <a:pos x="540" y="888"/>
            </a:cxn>
            <a:cxn ang="0">
              <a:pos x="552" y="912"/>
            </a:cxn>
            <a:cxn ang="0">
              <a:pos x="564" y="930"/>
            </a:cxn>
            <a:cxn ang="0">
              <a:pos x="600" y="900"/>
            </a:cxn>
            <a:cxn ang="0">
              <a:pos x="612" y="864"/>
            </a:cxn>
            <a:cxn ang="0">
              <a:pos x="600" y="822"/>
            </a:cxn>
            <a:cxn ang="0">
              <a:pos x="612" y="780"/>
            </a:cxn>
            <a:cxn ang="0">
              <a:pos x="654" y="744"/>
            </a:cxn>
            <a:cxn ang="0">
              <a:pos x="696" y="714"/>
            </a:cxn>
            <a:cxn ang="0">
              <a:pos x="720" y="690"/>
            </a:cxn>
            <a:cxn ang="0">
              <a:pos x="780" y="678"/>
            </a:cxn>
            <a:cxn ang="0">
              <a:pos x="792" y="636"/>
            </a:cxn>
            <a:cxn ang="0">
              <a:pos x="828" y="600"/>
            </a:cxn>
            <a:cxn ang="0">
              <a:pos x="798" y="588"/>
            </a:cxn>
            <a:cxn ang="0">
              <a:pos x="804" y="564"/>
            </a:cxn>
            <a:cxn ang="0">
              <a:pos x="822" y="528"/>
            </a:cxn>
            <a:cxn ang="0">
              <a:pos x="876" y="516"/>
            </a:cxn>
            <a:cxn ang="0">
              <a:pos x="864" y="486"/>
            </a:cxn>
            <a:cxn ang="0">
              <a:pos x="870" y="438"/>
            </a:cxn>
            <a:cxn ang="0">
              <a:pos x="870" y="396"/>
            </a:cxn>
            <a:cxn ang="0">
              <a:pos x="858" y="414"/>
            </a:cxn>
            <a:cxn ang="0">
              <a:pos x="804" y="426"/>
            </a:cxn>
            <a:cxn ang="0">
              <a:pos x="762" y="390"/>
            </a:cxn>
            <a:cxn ang="0">
              <a:pos x="726" y="318"/>
            </a:cxn>
            <a:cxn ang="0">
              <a:pos x="720" y="264"/>
            </a:cxn>
            <a:cxn ang="0">
              <a:pos x="678" y="252"/>
            </a:cxn>
            <a:cxn ang="0">
              <a:pos x="654" y="234"/>
            </a:cxn>
            <a:cxn ang="0">
              <a:pos x="678" y="144"/>
            </a:cxn>
            <a:cxn ang="0">
              <a:pos x="666" y="102"/>
            </a:cxn>
            <a:cxn ang="0">
              <a:pos x="642" y="96"/>
            </a:cxn>
            <a:cxn ang="0">
              <a:pos x="588" y="102"/>
            </a:cxn>
            <a:cxn ang="0">
              <a:pos x="570" y="84"/>
            </a:cxn>
            <a:cxn ang="0">
              <a:pos x="540" y="84"/>
            </a:cxn>
            <a:cxn ang="0">
              <a:pos x="522" y="54"/>
            </a:cxn>
            <a:cxn ang="0">
              <a:pos x="492" y="84"/>
            </a:cxn>
            <a:cxn ang="0">
              <a:pos x="474" y="60"/>
            </a:cxn>
            <a:cxn ang="0">
              <a:pos x="420" y="6"/>
            </a:cxn>
            <a:cxn ang="0">
              <a:pos x="396" y="12"/>
            </a:cxn>
            <a:cxn ang="0">
              <a:pos x="348" y="30"/>
            </a:cxn>
            <a:cxn ang="0">
              <a:pos x="318" y="42"/>
            </a:cxn>
            <a:cxn ang="0">
              <a:pos x="300" y="84"/>
            </a:cxn>
            <a:cxn ang="0">
              <a:pos x="258" y="84"/>
            </a:cxn>
          </a:cxnLst>
          <a:rect l="0" t="0" r="r" b="b"/>
          <a:pathLst>
            <a:path w="882" h="984">
              <a:moveTo>
                <a:pt x="240" y="84"/>
              </a:moveTo>
              <a:lnTo>
                <a:pt x="204" y="90"/>
              </a:lnTo>
              <a:lnTo>
                <a:pt x="174" y="120"/>
              </a:lnTo>
              <a:lnTo>
                <a:pt x="186" y="144"/>
              </a:lnTo>
              <a:lnTo>
                <a:pt x="210" y="144"/>
              </a:lnTo>
              <a:lnTo>
                <a:pt x="228" y="180"/>
              </a:lnTo>
              <a:lnTo>
                <a:pt x="222" y="222"/>
              </a:lnTo>
              <a:lnTo>
                <a:pt x="192" y="252"/>
              </a:lnTo>
              <a:lnTo>
                <a:pt x="180" y="306"/>
              </a:lnTo>
              <a:lnTo>
                <a:pt x="132" y="318"/>
              </a:lnTo>
              <a:lnTo>
                <a:pt x="78" y="318"/>
              </a:lnTo>
              <a:lnTo>
                <a:pt x="36" y="300"/>
              </a:lnTo>
              <a:lnTo>
                <a:pt x="0" y="300"/>
              </a:lnTo>
              <a:lnTo>
                <a:pt x="30" y="354"/>
              </a:lnTo>
              <a:lnTo>
                <a:pt x="78" y="378"/>
              </a:lnTo>
              <a:lnTo>
                <a:pt x="90" y="408"/>
              </a:lnTo>
              <a:lnTo>
                <a:pt x="78" y="444"/>
              </a:lnTo>
              <a:lnTo>
                <a:pt x="108" y="468"/>
              </a:lnTo>
              <a:lnTo>
                <a:pt x="102" y="498"/>
              </a:lnTo>
              <a:lnTo>
                <a:pt x="144" y="504"/>
              </a:lnTo>
              <a:lnTo>
                <a:pt x="132" y="528"/>
              </a:lnTo>
              <a:lnTo>
                <a:pt x="144" y="540"/>
              </a:lnTo>
              <a:lnTo>
                <a:pt x="180" y="516"/>
              </a:lnTo>
              <a:lnTo>
                <a:pt x="192" y="540"/>
              </a:lnTo>
              <a:lnTo>
                <a:pt x="192" y="564"/>
              </a:lnTo>
              <a:lnTo>
                <a:pt x="168" y="600"/>
              </a:lnTo>
              <a:lnTo>
                <a:pt x="174" y="624"/>
              </a:lnTo>
              <a:lnTo>
                <a:pt x="114" y="654"/>
              </a:lnTo>
              <a:lnTo>
                <a:pt x="90" y="678"/>
              </a:lnTo>
              <a:lnTo>
                <a:pt x="72" y="708"/>
              </a:lnTo>
              <a:lnTo>
                <a:pt x="96" y="714"/>
              </a:lnTo>
              <a:lnTo>
                <a:pt x="60" y="768"/>
              </a:lnTo>
              <a:lnTo>
                <a:pt x="72" y="804"/>
              </a:lnTo>
              <a:lnTo>
                <a:pt x="96" y="828"/>
              </a:lnTo>
              <a:lnTo>
                <a:pt x="126" y="858"/>
              </a:lnTo>
              <a:lnTo>
                <a:pt x="132" y="888"/>
              </a:lnTo>
              <a:lnTo>
                <a:pt x="138" y="900"/>
              </a:lnTo>
              <a:lnTo>
                <a:pt x="168" y="888"/>
              </a:lnTo>
              <a:lnTo>
                <a:pt x="180" y="870"/>
              </a:lnTo>
              <a:lnTo>
                <a:pt x="192" y="882"/>
              </a:lnTo>
              <a:lnTo>
                <a:pt x="210" y="894"/>
              </a:lnTo>
              <a:lnTo>
                <a:pt x="216" y="894"/>
              </a:lnTo>
              <a:lnTo>
                <a:pt x="222" y="894"/>
              </a:lnTo>
              <a:lnTo>
                <a:pt x="222" y="900"/>
              </a:lnTo>
              <a:lnTo>
                <a:pt x="222" y="912"/>
              </a:lnTo>
              <a:lnTo>
                <a:pt x="222" y="918"/>
              </a:lnTo>
              <a:lnTo>
                <a:pt x="228" y="918"/>
              </a:lnTo>
              <a:lnTo>
                <a:pt x="240" y="924"/>
              </a:lnTo>
              <a:lnTo>
                <a:pt x="246" y="924"/>
              </a:lnTo>
              <a:lnTo>
                <a:pt x="258" y="924"/>
              </a:lnTo>
              <a:lnTo>
                <a:pt x="264" y="930"/>
              </a:lnTo>
              <a:lnTo>
                <a:pt x="270" y="930"/>
              </a:lnTo>
              <a:lnTo>
                <a:pt x="288" y="930"/>
              </a:lnTo>
              <a:lnTo>
                <a:pt x="288" y="942"/>
              </a:lnTo>
              <a:lnTo>
                <a:pt x="294" y="948"/>
              </a:lnTo>
              <a:lnTo>
                <a:pt x="318" y="954"/>
              </a:lnTo>
              <a:lnTo>
                <a:pt x="318" y="960"/>
              </a:lnTo>
              <a:lnTo>
                <a:pt x="330" y="948"/>
              </a:lnTo>
              <a:lnTo>
                <a:pt x="348" y="942"/>
              </a:lnTo>
              <a:lnTo>
                <a:pt x="366" y="954"/>
              </a:lnTo>
              <a:lnTo>
                <a:pt x="366" y="960"/>
              </a:lnTo>
              <a:lnTo>
                <a:pt x="378" y="972"/>
              </a:lnTo>
              <a:lnTo>
                <a:pt x="396" y="978"/>
              </a:lnTo>
              <a:lnTo>
                <a:pt x="408" y="978"/>
              </a:lnTo>
              <a:lnTo>
                <a:pt x="414" y="984"/>
              </a:lnTo>
              <a:lnTo>
                <a:pt x="432" y="978"/>
              </a:lnTo>
              <a:lnTo>
                <a:pt x="438" y="972"/>
              </a:lnTo>
              <a:lnTo>
                <a:pt x="450" y="972"/>
              </a:lnTo>
              <a:lnTo>
                <a:pt x="462" y="960"/>
              </a:lnTo>
              <a:lnTo>
                <a:pt x="474" y="954"/>
              </a:lnTo>
              <a:lnTo>
                <a:pt x="486" y="948"/>
              </a:lnTo>
              <a:lnTo>
                <a:pt x="492" y="942"/>
              </a:lnTo>
              <a:lnTo>
                <a:pt x="492" y="924"/>
              </a:lnTo>
              <a:lnTo>
                <a:pt x="510" y="918"/>
              </a:lnTo>
              <a:lnTo>
                <a:pt x="510" y="900"/>
              </a:lnTo>
              <a:lnTo>
                <a:pt x="522" y="894"/>
              </a:lnTo>
              <a:lnTo>
                <a:pt x="528" y="894"/>
              </a:lnTo>
              <a:lnTo>
                <a:pt x="534" y="894"/>
              </a:lnTo>
              <a:lnTo>
                <a:pt x="540" y="894"/>
              </a:lnTo>
              <a:lnTo>
                <a:pt x="540" y="888"/>
              </a:lnTo>
              <a:lnTo>
                <a:pt x="552" y="888"/>
              </a:lnTo>
              <a:lnTo>
                <a:pt x="564" y="894"/>
              </a:lnTo>
              <a:lnTo>
                <a:pt x="558" y="900"/>
              </a:lnTo>
              <a:lnTo>
                <a:pt x="552" y="912"/>
              </a:lnTo>
              <a:lnTo>
                <a:pt x="540" y="924"/>
              </a:lnTo>
              <a:lnTo>
                <a:pt x="540" y="930"/>
              </a:lnTo>
              <a:lnTo>
                <a:pt x="552" y="930"/>
              </a:lnTo>
              <a:lnTo>
                <a:pt x="564" y="930"/>
              </a:lnTo>
              <a:lnTo>
                <a:pt x="570" y="918"/>
              </a:lnTo>
              <a:lnTo>
                <a:pt x="588" y="912"/>
              </a:lnTo>
              <a:lnTo>
                <a:pt x="594" y="912"/>
              </a:lnTo>
              <a:lnTo>
                <a:pt x="600" y="900"/>
              </a:lnTo>
              <a:lnTo>
                <a:pt x="606" y="894"/>
              </a:lnTo>
              <a:lnTo>
                <a:pt x="606" y="888"/>
              </a:lnTo>
              <a:lnTo>
                <a:pt x="612" y="882"/>
              </a:lnTo>
              <a:lnTo>
                <a:pt x="612" y="864"/>
              </a:lnTo>
              <a:lnTo>
                <a:pt x="606" y="858"/>
              </a:lnTo>
              <a:lnTo>
                <a:pt x="600" y="840"/>
              </a:lnTo>
              <a:lnTo>
                <a:pt x="594" y="834"/>
              </a:lnTo>
              <a:lnTo>
                <a:pt x="600" y="822"/>
              </a:lnTo>
              <a:lnTo>
                <a:pt x="600" y="810"/>
              </a:lnTo>
              <a:lnTo>
                <a:pt x="594" y="798"/>
              </a:lnTo>
              <a:lnTo>
                <a:pt x="606" y="792"/>
              </a:lnTo>
              <a:lnTo>
                <a:pt x="612" y="780"/>
              </a:lnTo>
              <a:lnTo>
                <a:pt x="630" y="774"/>
              </a:lnTo>
              <a:lnTo>
                <a:pt x="636" y="768"/>
              </a:lnTo>
              <a:lnTo>
                <a:pt x="648" y="756"/>
              </a:lnTo>
              <a:lnTo>
                <a:pt x="654" y="744"/>
              </a:lnTo>
              <a:lnTo>
                <a:pt x="672" y="738"/>
              </a:lnTo>
              <a:lnTo>
                <a:pt x="678" y="738"/>
              </a:lnTo>
              <a:lnTo>
                <a:pt x="690" y="720"/>
              </a:lnTo>
              <a:lnTo>
                <a:pt x="696" y="714"/>
              </a:lnTo>
              <a:lnTo>
                <a:pt x="708" y="714"/>
              </a:lnTo>
              <a:lnTo>
                <a:pt x="714" y="708"/>
              </a:lnTo>
              <a:lnTo>
                <a:pt x="720" y="696"/>
              </a:lnTo>
              <a:lnTo>
                <a:pt x="720" y="690"/>
              </a:lnTo>
              <a:lnTo>
                <a:pt x="726" y="684"/>
              </a:lnTo>
              <a:lnTo>
                <a:pt x="750" y="684"/>
              </a:lnTo>
              <a:lnTo>
                <a:pt x="768" y="678"/>
              </a:lnTo>
              <a:lnTo>
                <a:pt x="780" y="678"/>
              </a:lnTo>
              <a:lnTo>
                <a:pt x="786" y="666"/>
              </a:lnTo>
              <a:lnTo>
                <a:pt x="786" y="660"/>
              </a:lnTo>
              <a:lnTo>
                <a:pt x="792" y="654"/>
              </a:lnTo>
              <a:lnTo>
                <a:pt x="792" y="636"/>
              </a:lnTo>
              <a:lnTo>
                <a:pt x="792" y="624"/>
              </a:lnTo>
              <a:lnTo>
                <a:pt x="822" y="624"/>
              </a:lnTo>
              <a:lnTo>
                <a:pt x="828" y="606"/>
              </a:lnTo>
              <a:lnTo>
                <a:pt x="828" y="600"/>
              </a:lnTo>
              <a:lnTo>
                <a:pt x="822" y="600"/>
              </a:lnTo>
              <a:lnTo>
                <a:pt x="810" y="594"/>
              </a:lnTo>
              <a:lnTo>
                <a:pt x="798" y="594"/>
              </a:lnTo>
              <a:lnTo>
                <a:pt x="798" y="588"/>
              </a:lnTo>
              <a:lnTo>
                <a:pt x="792" y="570"/>
              </a:lnTo>
              <a:lnTo>
                <a:pt x="792" y="558"/>
              </a:lnTo>
              <a:lnTo>
                <a:pt x="798" y="558"/>
              </a:lnTo>
              <a:lnTo>
                <a:pt x="804" y="564"/>
              </a:lnTo>
              <a:lnTo>
                <a:pt x="822" y="564"/>
              </a:lnTo>
              <a:lnTo>
                <a:pt x="822" y="546"/>
              </a:lnTo>
              <a:lnTo>
                <a:pt x="810" y="540"/>
              </a:lnTo>
              <a:lnTo>
                <a:pt x="822" y="528"/>
              </a:lnTo>
              <a:lnTo>
                <a:pt x="822" y="516"/>
              </a:lnTo>
              <a:lnTo>
                <a:pt x="834" y="504"/>
              </a:lnTo>
              <a:lnTo>
                <a:pt x="846" y="504"/>
              </a:lnTo>
              <a:lnTo>
                <a:pt x="876" y="516"/>
              </a:lnTo>
              <a:lnTo>
                <a:pt x="882" y="510"/>
              </a:lnTo>
              <a:lnTo>
                <a:pt x="882" y="504"/>
              </a:lnTo>
              <a:lnTo>
                <a:pt x="876" y="504"/>
              </a:lnTo>
              <a:lnTo>
                <a:pt x="864" y="486"/>
              </a:lnTo>
              <a:lnTo>
                <a:pt x="858" y="474"/>
              </a:lnTo>
              <a:lnTo>
                <a:pt x="858" y="456"/>
              </a:lnTo>
              <a:lnTo>
                <a:pt x="864" y="450"/>
              </a:lnTo>
              <a:lnTo>
                <a:pt x="870" y="438"/>
              </a:lnTo>
              <a:lnTo>
                <a:pt x="876" y="426"/>
              </a:lnTo>
              <a:lnTo>
                <a:pt x="876" y="414"/>
              </a:lnTo>
              <a:lnTo>
                <a:pt x="876" y="408"/>
              </a:lnTo>
              <a:lnTo>
                <a:pt x="870" y="396"/>
              </a:lnTo>
              <a:lnTo>
                <a:pt x="876" y="408"/>
              </a:lnTo>
              <a:lnTo>
                <a:pt x="870" y="396"/>
              </a:lnTo>
              <a:lnTo>
                <a:pt x="858" y="408"/>
              </a:lnTo>
              <a:lnTo>
                <a:pt x="858" y="414"/>
              </a:lnTo>
              <a:lnTo>
                <a:pt x="840" y="414"/>
              </a:lnTo>
              <a:lnTo>
                <a:pt x="834" y="420"/>
              </a:lnTo>
              <a:lnTo>
                <a:pt x="822" y="426"/>
              </a:lnTo>
              <a:lnTo>
                <a:pt x="804" y="426"/>
              </a:lnTo>
              <a:lnTo>
                <a:pt x="798" y="420"/>
              </a:lnTo>
              <a:lnTo>
                <a:pt x="792" y="426"/>
              </a:lnTo>
              <a:lnTo>
                <a:pt x="792" y="414"/>
              </a:lnTo>
              <a:lnTo>
                <a:pt x="762" y="390"/>
              </a:lnTo>
              <a:lnTo>
                <a:pt x="756" y="390"/>
              </a:lnTo>
              <a:lnTo>
                <a:pt x="714" y="348"/>
              </a:lnTo>
              <a:lnTo>
                <a:pt x="726" y="330"/>
              </a:lnTo>
              <a:lnTo>
                <a:pt x="726" y="318"/>
              </a:lnTo>
              <a:lnTo>
                <a:pt x="732" y="300"/>
              </a:lnTo>
              <a:lnTo>
                <a:pt x="726" y="294"/>
              </a:lnTo>
              <a:lnTo>
                <a:pt x="726" y="276"/>
              </a:lnTo>
              <a:lnTo>
                <a:pt x="720" y="264"/>
              </a:lnTo>
              <a:lnTo>
                <a:pt x="690" y="276"/>
              </a:lnTo>
              <a:lnTo>
                <a:pt x="684" y="276"/>
              </a:lnTo>
              <a:lnTo>
                <a:pt x="678" y="270"/>
              </a:lnTo>
              <a:lnTo>
                <a:pt x="678" y="252"/>
              </a:lnTo>
              <a:lnTo>
                <a:pt x="684" y="246"/>
              </a:lnTo>
              <a:lnTo>
                <a:pt x="684" y="240"/>
              </a:lnTo>
              <a:lnTo>
                <a:pt x="678" y="234"/>
              </a:lnTo>
              <a:lnTo>
                <a:pt x="654" y="234"/>
              </a:lnTo>
              <a:lnTo>
                <a:pt x="648" y="222"/>
              </a:lnTo>
              <a:lnTo>
                <a:pt x="666" y="210"/>
              </a:lnTo>
              <a:lnTo>
                <a:pt x="666" y="156"/>
              </a:lnTo>
              <a:lnTo>
                <a:pt x="678" y="144"/>
              </a:lnTo>
              <a:lnTo>
                <a:pt x="672" y="144"/>
              </a:lnTo>
              <a:lnTo>
                <a:pt x="672" y="126"/>
              </a:lnTo>
              <a:lnTo>
                <a:pt x="666" y="126"/>
              </a:lnTo>
              <a:lnTo>
                <a:pt x="666" y="102"/>
              </a:lnTo>
              <a:lnTo>
                <a:pt x="672" y="96"/>
              </a:lnTo>
              <a:lnTo>
                <a:pt x="672" y="90"/>
              </a:lnTo>
              <a:lnTo>
                <a:pt x="648" y="90"/>
              </a:lnTo>
              <a:lnTo>
                <a:pt x="642" y="96"/>
              </a:lnTo>
              <a:lnTo>
                <a:pt x="618" y="114"/>
              </a:lnTo>
              <a:lnTo>
                <a:pt x="606" y="114"/>
              </a:lnTo>
              <a:lnTo>
                <a:pt x="594" y="102"/>
              </a:lnTo>
              <a:lnTo>
                <a:pt x="588" y="102"/>
              </a:lnTo>
              <a:lnTo>
                <a:pt x="576" y="96"/>
              </a:lnTo>
              <a:lnTo>
                <a:pt x="576" y="90"/>
              </a:lnTo>
              <a:lnTo>
                <a:pt x="570" y="90"/>
              </a:lnTo>
              <a:lnTo>
                <a:pt x="570" y="84"/>
              </a:lnTo>
              <a:lnTo>
                <a:pt x="564" y="72"/>
              </a:lnTo>
              <a:lnTo>
                <a:pt x="558" y="72"/>
              </a:lnTo>
              <a:lnTo>
                <a:pt x="552" y="72"/>
              </a:lnTo>
              <a:lnTo>
                <a:pt x="540" y="84"/>
              </a:lnTo>
              <a:lnTo>
                <a:pt x="540" y="60"/>
              </a:lnTo>
              <a:lnTo>
                <a:pt x="534" y="60"/>
              </a:lnTo>
              <a:lnTo>
                <a:pt x="534" y="54"/>
              </a:lnTo>
              <a:lnTo>
                <a:pt x="522" y="54"/>
              </a:lnTo>
              <a:lnTo>
                <a:pt x="510" y="66"/>
              </a:lnTo>
              <a:lnTo>
                <a:pt x="510" y="72"/>
              </a:lnTo>
              <a:lnTo>
                <a:pt x="498" y="84"/>
              </a:lnTo>
              <a:lnTo>
                <a:pt x="492" y="84"/>
              </a:lnTo>
              <a:lnTo>
                <a:pt x="486" y="72"/>
              </a:lnTo>
              <a:lnTo>
                <a:pt x="480" y="72"/>
              </a:lnTo>
              <a:lnTo>
                <a:pt x="474" y="66"/>
              </a:lnTo>
              <a:lnTo>
                <a:pt x="474" y="60"/>
              </a:lnTo>
              <a:lnTo>
                <a:pt x="450" y="36"/>
              </a:lnTo>
              <a:lnTo>
                <a:pt x="450" y="30"/>
              </a:lnTo>
              <a:lnTo>
                <a:pt x="432" y="6"/>
              </a:lnTo>
              <a:lnTo>
                <a:pt x="420" y="6"/>
              </a:lnTo>
              <a:lnTo>
                <a:pt x="420" y="0"/>
              </a:lnTo>
              <a:lnTo>
                <a:pt x="402" y="0"/>
              </a:lnTo>
              <a:lnTo>
                <a:pt x="396" y="6"/>
              </a:lnTo>
              <a:lnTo>
                <a:pt x="396" y="12"/>
              </a:lnTo>
              <a:lnTo>
                <a:pt x="372" y="12"/>
              </a:lnTo>
              <a:lnTo>
                <a:pt x="366" y="24"/>
              </a:lnTo>
              <a:lnTo>
                <a:pt x="360" y="30"/>
              </a:lnTo>
              <a:lnTo>
                <a:pt x="348" y="30"/>
              </a:lnTo>
              <a:lnTo>
                <a:pt x="342" y="36"/>
              </a:lnTo>
              <a:lnTo>
                <a:pt x="336" y="36"/>
              </a:lnTo>
              <a:lnTo>
                <a:pt x="330" y="42"/>
              </a:lnTo>
              <a:lnTo>
                <a:pt x="318" y="42"/>
              </a:lnTo>
              <a:lnTo>
                <a:pt x="318" y="54"/>
              </a:lnTo>
              <a:lnTo>
                <a:pt x="306" y="60"/>
              </a:lnTo>
              <a:lnTo>
                <a:pt x="306" y="72"/>
              </a:lnTo>
              <a:lnTo>
                <a:pt x="300" y="84"/>
              </a:lnTo>
              <a:lnTo>
                <a:pt x="282" y="84"/>
              </a:lnTo>
              <a:lnTo>
                <a:pt x="270" y="90"/>
              </a:lnTo>
              <a:lnTo>
                <a:pt x="264" y="90"/>
              </a:lnTo>
              <a:lnTo>
                <a:pt x="258" y="84"/>
              </a:lnTo>
              <a:lnTo>
                <a:pt x="252" y="90"/>
              </a:lnTo>
              <a:lnTo>
                <a:pt x="234" y="84"/>
              </a:lnTo>
              <a:lnTo>
                <a:pt x="240" y="84"/>
              </a:lnTo>
              <a:close/>
            </a:path>
          </a:pathLst>
        </a:custGeom>
        <a:solidFill>
          <a:srgbClr val="31869B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5</xdr:col>
      <xdr:colOff>300108</xdr:colOff>
      <xdr:row>10</xdr:row>
      <xdr:rowOff>175753</xdr:rowOff>
    </xdr:from>
    <xdr:to>
      <xdr:col>6</xdr:col>
      <xdr:colOff>375160</xdr:colOff>
      <xdr:row>14</xdr:row>
      <xdr:rowOff>128388</xdr:rowOff>
    </xdr:to>
    <xdr:sp macro="" textlink="">
      <xdr:nvSpPr>
        <xdr:cNvPr id="16" name="Madrid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/>
        </xdr:cNvSpPr>
      </xdr:nvSpPr>
      <xdr:spPr bwMode="auto">
        <a:xfrm>
          <a:off x="3824358" y="2728453"/>
          <a:ext cx="637027" cy="714635"/>
        </a:xfrm>
        <a:custGeom>
          <a:avLst/>
          <a:gdLst/>
          <a:ahLst/>
          <a:cxnLst>
            <a:cxn ang="0">
              <a:pos x="120" y="216"/>
            </a:cxn>
            <a:cxn ang="0">
              <a:pos x="132" y="174"/>
            </a:cxn>
            <a:cxn ang="0">
              <a:pos x="144" y="156"/>
            </a:cxn>
            <a:cxn ang="0">
              <a:pos x="162" y="150"/>
            </a:cxn>
            <a:cxn ang="0">
              <a:pos x="186" y="114"/>
            </a:cxn>
            <a:cxn ang="0">
              <a:pos x="222" y="66"/>
            </a:cxn>
            <a:cxn ang="0">
              <a:pos x="240" y="54"/>
            </a:cxn>
            <a:cxn ang="0">
              <a:pos x="270" y="24"/>
            </a:cxn>
            <a:cxn ang="0">
              <a:pos x="306" y="6"/>
            </a:cxn>
            <a:cxn ang="0">
              <a:pos x="318" y="30"/>
            </a:cxn>
            <a:cxn ang="0">
              <a:pos x="330" y="54"/>
            </a:cxn>
            <a:cxn ang="0">
              <a:pos x="342" y="78"/>
            </a:cxn>
            <a:cxn ang="0">
              <a:pos x="324" y="126"/>
            </a:cxn>
            <a:cxn ang="0">
              <a:pos x="330" y="150"/>
            </a:cxn>
            <a:cxn ang="0">
              <a:pos x="324" y="180"/>
            </a:cxn>
            <a:cxn ang="0">
              <a:pos x="342" y="180"/>
            </a:cxn>
            <a:cxn ang="0">
              <a:pos x="366" y="198"/>
            </a:cxn>
            <a:cxn ang="0">
              <a:pos x="378" y="234"/>
            </a:cxn>
            <a:cxn ang="0">
              <a:pos x="396" y="246"/>
            </a:cxn>
            <a:cxn ang="0">
              <a:pos x="420" y="276"/>
            </a:cxn>
            <a:cxn ang="0">
              <a:pos x="414" y="330"/>
            </a:cxn>
            <a:cxn ang="0">
              <a:pos x="420" y="354"/>
            </a:cxn>
            <a:cxn ang="0">
              <a:pos x="432" y="354"/>
            </a:cxn>
            <a:cxn ang="0">
              <a:pos x="444" y="384"/>
            </a:cxn>
            <a:cxn ang="0">
              <a:pos x="444" y="408"/>
            </a:cxn>
            <a:cxn ang="0">
              <a:pos x="420" y="420"/>
            </a:cxn>
            <a:cxn ang="0">
              <a:pos x="384" y="426"/>
            </a:cxn>
            <a:cxn ang="0">
              <a:pos x="348" y="438"/>
            </a:cxn>
            <a:cxn ang="0">
              <a:pos x="318" y="426"/>
            </a:cxn>
            <a:cxn ang="0">
              <a:pos x="288" y="444"/>
            </a:cxn>
            <a:cxn ang="0">
              <a:pos x="246" y="480"/>
            </a:cxn>
            <a:cxn ang="0">
              <a:pos x="204" y="486"/>
            </a:cxn>
            <a:cxn ang="0">
              <a:pos x="228" y="474"/>
            </a:cxn>
            <a:cxn ang="0">
              <a:pos x="246" y="450"/>
            </a:cxn>
            <a:cxn ang="0">
              <a:pos x="276" y="438"/>
            </a:cxn>
            <a:cxn ang="0">
              <a:pos x="282" y="408"/>
            </a:cxn>
            <a:cxn ang="0">
              <a:pos x="234" y="396"/>
            </a:cxn>
            <a:cxn ang="0">
              <a:pos x="204" y="384"/>
            </a:cxn>
            <a:cxn ang="0">
              <a:pos x="174" y="378"/>
            </a:cxn>
            <a:cxn ang="0">
              <a:pos x="156" y="354"/>
            </a:cxn>
            <a:cxn ang="0">
              <a:pos x="120" y="348"/>
            </a:cxn>
            <a:cxn ang="0">
              <a:pos x="114" y="348"/>
            </a:cxn>
            <a:cxn ang="0">
              <a:pos x="84" y="366"/>
            </a:cxn>
            <a:cxn ang="0">
              <a:pos x="72" y="348"/>
            </a:cxn>
            <a:cxn ang="0">
              <a:pos x="54" y="336"/>
            </a:cxn>
            <a:cxn ang="0">
              <a:pos x="42" y="360"/>
            </a:cxn>
            <a:cxn ang="0">
              <a:pos x="12" y="366"/>
            </a:cxn>
            <a:cxn ang="0">
              <a:pos x="0" y="366"/>
            </a:cxn>
            <a:cxn ang="0">
              <a:pos x="6" y="336"/>
            </a:cxn>
            <a:cxn ang="0">
              <a:pos x="36" y="330"/>
            </a:cxn>
            <a:cxn ang="0">
              <a:pos x="42" y="306"/>
            </a:cxn>
            <a:cxn ang="0">
              <a:pos x="54" y="288"/>
            </a:cxn>
            <a:cxn ang="0">
              <a:pos x="78" y="240"/>
            </a:cxn>
          </a:cxnLst>
          <a:rect l="0" t="0" r="r" b="b"/>
          <a:pathLst>
            <a:path w="444" h="498">
              <a:moveTo>
                <a:pt x="90" y="228"/>
              </a:moveTo>
              <a:lnTo>
                <a:pt x="96" y="216"/>
              </a:lnTo>
              <a:lnTo>
                <a:pt x="120" y="216"/>
              </a:lnTo>
              <a:lnTo>
                <a:pt x="120" y="198"/>
              </a:lnTo>
              <a:lnTo>
                <a:pt x="126" y="174"/>
              </a:lnTo>
              <a:lnTo>
                <a:pt x="132" y="174"/>
              </a:lnTo>
              <a:lnTo>
                <a:pt x="132" y="168"/>
              </a:lnTo>
              <a:lnTo>
                <a:pt x="144" y="168"/>
              </a:lnTo>
              <a:lnTo>
                <a:pt x="144" y="156"/>
              </a:lnTo>
              <a:lnTo>
                <a:pt x="150" y="144"/>
              </a:lnTo>
              <a:lnTo>
                <a:pt x="156" y="144"/>
              </a:lnTo>
              <a:lnTo>
                <a:pt x="162" y="150"/>
              </a:lnTo>
              <a:lnTo>
                <a:pt x="174" y="150"/>
              </a:lnTo>
              <a:lnTo>
                <a:pt x="174" y="126"/>
              </a:lnTo>
              <a:lnTo>
                <a:pt x="186" y="114"/>
              </a:lnTo>
              <a:lnTo>
                <a:pt x="186" y="96"/>
              </a:lnTo>
              <a:lnTo>
                <a:pt x="204" y="78"/>
              </a:lnTo>
              <a:lnTo>
                <a:pt x="222" y="66"/>
              </a:lnTo>
              <a:lnTo>
                <a:pt x="234" y="66"/>
              </a:lnTo>
              <a:lnTo>
                <a:pt x="240" y="60"/>
              </a:lnTo>
              <a:lnTo>
                <a:pt x="240" y="54"/>
              </a:lnTo>
              <a:lnTo>
                <a:pt x="252" y="36"/>
              </a:lnTo>
              <a:lnTo>
                <a:pt x="264" y="36"/>
              </a:lnTo>
              <a:lnTo>
                <a:pt x="270" y="24"/>
              </a:lnTo>
              <a:lnTo>
                <a:pt x="282" y="6"/>
              </a:lnTo>
              <a:lnTo>
                <a:pt x="300" y="0"/>
              </a:lnTo>
              <a:lnTo>
                <a:pt x="306" y="6"/>
              </a:lnTo>
              <a:lnTo>
                <a:pt x="312" y="12"/>
              </a:lnTo>
              <a:lnTo>
                <a:pt x="318" y="24"/>
              </a:lnTo>
              <a:lnTo>
                <a:pt x="318" y="30"/>
              </a:lnTo>
              <a:lnTo>
                <a:pt x="324" y="30"/>
              </a:lnTo>
              <a:lnTo>
                <a:pt x="330" y="42"/>
              </a:lnTo>
              <a:lnTo>
                <a:pt x="330" y="54"/>
              </a:lnTo>
              <a:lnTo>
                <a:pt x="342" y="60"/>
              </a:lnTo>
              <a:lnTo>
                <a:pt x="342" y="66"/>
              </a:lnTo>
              <a:lnTo>
                <a:pt x="342" y="78"/>
              </a:lnTo>
              <a:lnTo>
                <a:pt x="330" y="90"/>
              </a:lnTo>
              <a:lnTo>
                <a:pt x="324" y="96"/>
              </a:lnTo>
              <a:lnTo>
                <a:pt x="324" y="126"/>
              </a:lnTo>
              <a:lnTo>
                <a:pt x="312" y="144"/>
              </a:lnTo>
              <a:lnTo>
                <a:pt x="318" y="150"/>
              </a:lnTo>
              <a:lnTo>
                <a:pt x="330" y="150"/>
              </a:lnTo>
              <a:lnTo>
                <a:pt x="330" y="156"/>
              </a:lnTo>
              <a:lnTo>
                <a:pt x="330" y="174"/>
              </a:lnTo>
              <a:lnTo>
                <a:pt x="324" y="180"/>
              </a:lnTo>
              <a:lnTo>
                <a:pt x="324" y="186"/>
              </a:lnTo>
              <a:lnTo>
                <a:pt x="342" y="186"/>
              </a:lnTo>
              <a:lnTo>
                <a:pt x="342" y="180"/>
              </a:lnTo>
              <a:lnTo>
                <a:pt x="348" y="180"/>
              </a:lnTo>
              <a:lnTo>
                <a:pt x="360" y="198"/>
              </a:lnTo>
              <a:lnTo>
                <a:pt x="366" y="198"/>
              </a:lnTo>
              <a:lnTo>
                <a:pt x="366" y="216"/>
              </a:lnTo>
              <a:lnTo>
                <a:pt x="378" y="228"/>
              </a:lnTo>
              <a:lnTo>
                <a:pt x="378" y="234"/>
              </a:lnTo>
              <a:lnTo>
                <a:pt x="384" y="240"/>
              </a:lnTo>
              <a:lnTo>
                <a:pt x="390" y="240"/>
              </a:lnTo>
              <a:lnTo>
                <a:pt x="396" y="246"/>
              </a:lnTo>
              <a:lnTo>
                <a:pt x="402" y="258"/>
              </a:lnTo>
              <a:lnTo>
                <a:pt x="402" y="276"/>
              </a:lnTo>
              <a:lnTo>
                <a:pt x="420" y="276"/>
              </a:lnTo>
              <a:lnTo>
                <a:pt x="426" y="294"/>
              </a:lnTo>
              <a:lnTo>
                <a:pt x="426" y="318"/>
              </a:lnTo>
              <a:lnTo>
                <a:pt x="414" y="330"/>
              </a:lnTo>
              <a:lnTo>
                <a:pt x="402" y="348"/>
              </a:lnTo>
              <a:lnTo>
                <a:pt x="402" y="354"/>
              </a:lnTo>
              <a:lnTo>
                <a:pt x="420" y="354"/>
              </a:lnTo>
              <a:lnTo>
                <a:pt x="426" y="348"/>
              </a:lnTo>
              <a:lnTo>
                <a:pt x="432" y="348"/>
              </a:lnTo>
              <a:lnTo>
                <a:pt x="432" y="354"/>
              </a:lnTo>
              <a:lnTo>
                <a:pt x="438" y="360"/>
              </a:lnTo>
              <a:lnTo>
                <a:pt x="438" y="384"/>
              </a:lnTo>
              <a:lnTo>
                <a:pt x="444" y="384"/>
              </a:lnTo>
              <a:lnTo>
                <a:pt x="438" y="390"/>
              </a:lnTo>
              <a:lnTo>
                <a:pt x="432" y="390"/>
              </a:lnTo>
              <a:lnTo>
                <a:pt x="444" y="408"/>
              </a:lnTo>
              <a:lnTo>
                <a:pt x="444" y="414"/>
              </a:lnTo>
              <a:lnTo>
                <a:pt x="432" y="426"/>
              </a:lnTo>
              <a:lnTo>
                <a:pt x="420" y="420"/>
              </a:lnTo>
              <a:lnTo>
                <a:pt x="402" y="420"/>
              </a:lnTo>
              <a:lnTo>
                <a:pt x="390" y="426"/>
              </a:lnTo>
              <a:lnTo>
                <a:pt x="384" y="426"/>
              </a:lnTo>
              <a:lnTo>
                <a:pt x="366" y="420"/>
              </a:lnTo>
              <a:lnTo>
                <a:pt x="354" y="420"/>
              </a:lnTo>
              <a:lnTo>
                <a:pt x="348" y="438"/>
              </a:lnTo>
              <a:lnTo>
                <a:pt x="342" y="438"/>
              </a:lnTo>
              <a:lnTo>
                <a:pt x="330" y="426"/>
              </a:lnTo>
              <a:lnTo>
                <a:pt x="318" y="426"/>
              </a:lnTo>
              <a:lnTo>
                <a:pt x="312" y="438"/>
              </a:lnTo>
              <a:lnTo>
                <a:pt x="306" y="444"/>
              </a:lnTo>
              <a:lnTo>
                <a:pt x="288" y="444"/>
              </a:lnTo>
              <a:lnTo>
                <a:pt x="276" y="456"/>
              </a:lnTo>
              <a:lnTo>
                <a:pt x="264" y="474"/>
              </a:lnTo>
              <a:lnTo>
                <a:pt x="246" y="480"/>
              </a:lnTo>
              <a:lnTo>
                <a:pt x="234" y="498"/>
              </a:lnTo>
              <a:lnTo>
                <a:pt x="210" y="498"/>
              </a:lnTo>
              <a:lnTo>
                <a:pt x="204" y="486"/>
              </a:lnTo>
              <a:lnTo>
                <a:pt x="204" y="480"/>
              </a:lnTo>
              <a:lnTo>
                <a:pt x="210" y="474"/>
              </a:lnTo>
              <a:lnTo>
                <a:pt x="228" y="474"/>
              </a:lnTo>
              <a:lnTo>
                <a:pt x="234" y="468"/>
              </a:lnTo>
              <a:lnTo>
                <a:pt x="246" y="468"/>
              </a:lnTo>
              <a:lnTo>
                <a:pt x="246" y="450"/>
              </a:lnTo>
              <a:lnTo>
                <a:pt x="252" y="444"/>
              </a:lnTo>
              <a:lnTo>
                <a:pt x="270" y="444"/>
              </a:lnTo>
              <a:lnTo>
                <a:pt x="276" y="438"/>
              </a:lnTo>
              <a:lnTo>
                <a:pt x="276" y="426"/>
              </a:lnTo>
              <a:lnTo>
                <a:pt x="282" y="414"/>
              </a:lnTo>
              <a:lnTo>
                <a:pt x="282" y="408"/>
              </a:lnTo>
              <a:lnTo>
                <a:pt x="270" y="408"/>
              </a:lnTo>
              <a:lnTo>
                <a:pt x="270" y="396"/>
              </a:lnTo>
              <a:lnTo>
                <a:pt x="234" y="396"/>
              </a:lnTo>
              <a:lnTo>
                <a:pt x="228" y="390"/>
              </a:lnTo>
              <a:lnTo>
                <a:pt x="222" y="390"/>
              </a:lnTo>
              <a:lnTo>
                <a:pt x="204" y="384"/>
              </a:lnTo>
              <a:lnTo>
                <a:pt x="198" y="384"/>
              </a:lnTo>
              <a:lnTo>
                <a:pt x="192" y="378"/>
              </a:lnTo>
              <a:lnTo>
                <a:pt x="174" y="378"/>
              </a:lnTo>
              <a:lnTo>
                <a:pt x="168" y="366"/>
              </a:lnTo>
              <a:lnTo>
                <a:pt x="162" y="366"/>
              </a:lnTo>
              <a:lnTo>
                <a:pt x="156" y="354"/>
              </a:lnTo>
              <a:lnTo>
                <a:pt x="144" y="354"/>
              </a:lnTo>
              <a:lnTo>
                <a:pt x="132" y="360"/>
              </a:lnTo>
              <a:lnTo>
                <a:pt x="120" y="348"/>
              </a:lnTo>
              <a:lnTo>
                <a:pt x="120" y="336"/>
              </a:lnTo>
              <a:lnTo>
                <a:pt x="114" y="336"/>
              </a:lnTo>
              <a:lnTo>
                <a:pt x="114" y="348"/>
              </a:lnTo>
              <a:lnTo>
                <a:pt x="108" y="354"/>
              </a:lnTo>
              <a:lnTo>
                <a:pt x="96" y="354"/>
              </a:lnTo>
              <a:lnTo>
                <a:pt x="84" y="366"/>
              </a:lnTo>
              <a:lnTo>
                <a:pt x="78" y="360"/>
              </a:lnTo>
              <a:lnTo>
                <a:pt x="72" y="360"/>
              </a:lnTo>
              <a:lnTo>
                <a:pt x="72" y="348"/>
              </a:lnTo>
              <a:lnTo>
                <a:pt x="60" y="336"/>
              </a:lnTo>
              <a:lnTo>
                <a:pt x="60" y="330"/>
              </a:lnTo>
              <a:lnTo>
                <a:pt x="54" y="336"/>
              </a:lnTo>
              <a:lnTo>
                <a:pt x="54" y="348"/>
              </a:lnTo>
              <a:lnTo>
                <a:pt x="48" y="354"/>
              </a:lnTo>
              <a:lnTo>
                <a:pt x="42" y="360"/>
              </a:lnTo>
              <a:lnTo>
                <a:pt x="30" y="360"/>
              </a:lnTo>
              <a:lnTo>
                <a:pt x="18" y="366"/>
              </a:lnTo>
              <a:lnTo>
                <a:pt x="12" y="366"/>
              </a:lnTo>
              <a:lnTo>
                <a:pt x="6" y="378"/>
              </a:lnTo>
              <a:lnTo>
                <a:pt x="0" y="378"/>
              </a:lnTo>
              <a:lnTo>
                <a:pt x="0" y="366"/>
              </a:lnTo>
              <a:lnTo>
                <a:pt x="0" y="354"/>
              </a:lnTo>
              <a:lnTo>
                <a:pt x="6" y="348"/>
              </a:lnTo>
              <a:lnTo>
                <a:pt x="6" y="336"/>
              </a:lnTo>
              <a:lnTo>
                <a:pt x="12" y="336"/>
              </a:lnTo>
              <a:lnTo>
                <a:pt x="18" y="330"/>
              </a:lnTo>
              <a:lnTo>
                <a:pt x="36" y="330"/>
              </a:lnTo>
              <a:lnTo>
                <a:pt x="36" y="324"/>
              </a:lnTo>
              <a:lnTo>
                <a:pt x="42" y="318"/>
              </a:lnTo>
              <a:lnTo>
                <a:pt x="42" y="306"/>
              </a:lnTo>
              <a:lnTo>
                <a:pt x="48" y="300"/>
              </a:lnTo>
              <a:lnTo>
                <a:pt x="48" y="294"/>
              </a:lnTo>
              <a:lnTo>
                <a:pt x="54" y="288"/>
              </a:lnTo>
              <a:lnTo>
                <a:pt x="72" y="288"/>
              </a:lnTo>
              <a:lnTo>
                <a:pt x="78" y="276"/>
              </a:lnTo>
              <a:lnTo>
                <a:pt x="78" y="240"/>
              </a:lnTo>
              <a:lnTo>
                <a:pt x="90" y="228"/>
              </a:lnTo>
              <a:close/>
            </a:path>
          </a:pathLst>
        </a:custGeom>
        <a:solidFill>
          <a:srgbClr val="DAEEF5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9</xdr:col>
      <xdr:colOff>37330</xdr:colOff>
      <xdr:row>5</xdr:row>
      <xdr:rowOff>153049</xdr:rowOff>
    </xdr:from>
    <xdr:to>
      <xdr:col>10</xdr:col>
      <xdr:colOff>713259</xdr:colOff>
      <xdr:row>12</xdr:row>
      <xdr:rowOff>122842</xdr:rowOff>
    </xdr:to>
    <xdr:sp macro="" textlink="">
      <xdr:nvSpPr>
        <xdr:cNvPr id="17" name="Cataluña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/>
        </xdr:cNvSpPr>
      </xdr:nvSpPr>
      <xdr:spPr bwMode="auto">
        <a:xfrm>
          <a:off x="5876155" y="1753249"/>
          <a:ext cx="1314104" cy="1303293"/>
        </a:xfrm>
        <a:custGeom>
          <a:avLst/>
          <a:gdLst/>
          <a:ahLst/>
          <a:cxnLst>
            <a:cxn ang="0">
              <a:pos x="144" y="876"/>
            </a:cxn>
            <a:cxn ang="0">
              <a:pos x="180" y="870"/>
            </a:cxn>
            <a:cxn ang="0">
              <a:pos x="162" y="882"/>
            </a:cxn>
            <a:cxn ang="0">
              <a:pos x="144" y="900"/>
            </a:cxn>
            <a:cxn ang="0">
              <a:pos x="180" y="882"/>
            </a:cxn>
            <a:cxn ang="0">
              <a:pos x="216" y="846"/>
            </a:cxn>
            <a:cxn ang="0">
              <a:pos x="210" y="828"/>
            </a:cxn>
            <a:cxn ang="0">
              <a:pos x="186" y="804"/>
            </a:cxn>
            <a:cxn ang="0">
              <a:pos x="192" y="816"/>
            </a:cxn>
            <a:cxn ang="0">
              <a:pos x="162" y="810"/>
            </a:cxn>
            <a:cxn ang="0">
              <a:pos x="192" y="780"/>
            </a:cxn>
            <a:cxn ang="0">
              <a:pos x="246" y="714"/>
            </a:cxn>
            <a:cxn ang="0">
              <a:pos x="312" y="684"/>
            </a:cxn>
            <a:cxn ang="0">
              <a:pos x="378" y="654"/>
            </a:cxn>
            <a:cxn ang="0">
              <a:pos x="450" y="636"/>
            </a:cxn>
            <a:cxn ang="0">
              <a:pos x="528" y="606"/>
            </a:cxn>
            <a:cxn ang="0">
              <a:pos x="576" y="588"/>
            </a:cxn>
            <a:cxn ang="0">
              <a:pos x="606" y="540"/>
            </a:cxn>
            <a:cxn ang="0">
              <a:pos x="642" y="510"/>
            </a:cxn>
            <a:cxn ang="0">
              <a:pos x="768" y="420"/>
            </a:cxn>
            <a:cxn ang="0">
              <a:pos x="798" y="408"/>
            </a:cxn>
            <a:cxn ang="0">
              <a:pos x="840" y="372"/>
            </a:cxn>
            <a:cxn ang="0">
              <a:pos x="852" y="360"/>
            </a:cxn>
            <a:cxn ang="0">
              <a:pos x="876" y="318"/>
            </a:cxn>
            <a:cxn ang="0">
              <a:pos x="870" y="288"/>
            </a:cxn>
            <a:cxn ang="0">
              <a:pos x="852" y="252"/>
            </a:cxn>
            <a:cxn ang="0">
              <a:pos x="840" y="198"/>
            </a:cxn>
            <a:cxn ang="0">
              <a:pos x="870" y="198"/>
            </a:cxn>
            <a:cxn ang="0">
              <a:pos x="888" y="174"/>
            </a:cxn>
            <a:cxn ang="0">
              <a:pos x="876" y="168"/>
            </a:cxn>
            <a:cxn ang="0">
              <a:pos x="852" y="162"/>
            </a:cxn>
            <a:cxn ang="0">
              <a:pos x="828" y="138"/>
            </a:cxn>
            <a:cxn ang="0">
              <a:pos x="708" y="150"/>
            </a:cxn>
            <a:cxn ang="0">
              <a:pos x="642" y="168"/>
            </a:cxn>
            <a:cxn ang="0">
              <a:pos x="552" y="174"/>
            </a:cxn>
            <a:cxn ang="0">
              <a:pos x="456" y="120"/>
            </a:cxn>
            <a:cxn ang="0">
              <a:pos x="384" y="120"/>
            </a:cxn>
            <a:cxn ang="0">
              <a:pos x="360" y="48"/>
            </a:cxn>
            <a:cxn ang="0">
              <a:pos x="270" y="24"/>
            </a:cxn>
            <a:cxn ang="0">
              <a:pos x="144" y="0"/>
            </a:cxn>
            <a:cxn ang="0">
              <a:pos x="132" y="84"/>
            </a:cxn>
            <a:cxn ang="0">
              <a:pos x="132" y="120"/>
            </a:cxn>
            <a:cxn ang="0">
              <a:pos x="132" y="168"/>
            </a:cxn>
            <a:cxn ang="0">
              <a:pos x="132" y="234"/>
            </a:cxn>
            <a:cxn ang="0">
              <a:pos x="114" y="318"/>
            </a:cxn>
            <a:cxn ang="0">
              <a:pos x="66" y="414"/>
            </a:cxn>
            <a:cxn ang="0">
              <a:pos x="30" y="450"/>
            </a:cxn>
            <a:cxn ang="0">
              <a:pos x="54" y="480"/>
            </a:cxn>
            <a:cxn ang="0">
              <a:pos x="60" y="522"/>
            </a:cxn>
            <a:cxn ang="0">
              <a:pos x="36" y="564"/>
            </a:cxn>
            <a:cxn ang="0">
              <a:pos x="54" y="612"/>
            </a:cxn>
            <a:cxn ang="0">
              <a:pos x="30" y="648"/>
            </a:cxn>
            <a:cxn ang="0">
              <a:pos x="12" y="690"/>
            </a:cxn>
            <a:cxn ang="0">
              <a:pos x="24" y="714"/>
            </a:cxn>
            <a:cxn ang="0">
              <a:pos x="24" y="768"/>
            </a:cxn>
            <a:cxn ang="0">
              <a:pos x="18" y="804"/>
            </a:cxn>
            <a:cxn ang="0">
              <a:pos x="12" y="822"/>
            </a:cxn>
            <a:cxn ang="0">
              <a:pos x="36" y="828"/>
            </a:cxn>
            <a:cxn ang="0">
              <a:pos x="54" y="858"/>
            </a:cxn>
            <a:cxn ang="0">
              <a:pos x="90" y="882"/>
            </a:cxn>
            <a:cxn ang="0">
              <a:pos x="120" y="906"/>
            </a:cxn>
          </a:cxnLst>
          <a:rect l="0" t="0" r="r" b="b"/>
          <a:pathLst>
            <a:path w="894" h="906">
              <a:moveTo>
                <a:pt x="120" y="906"/>
              </a:moveTo>
              <a:lnTo>
                <a:pt x="120" y="900"/>
              </a:lnTo>
              <a:lnTo>
                <a:pt x="126" y="894"/>
              </a:lnTo>
              <a:lnTo>
                <a:pt x="144" y="876"/>
              </a:lnTo>
              <a:lnTo>
                <a:pt x="150" y="876"/>
              </a:lnTo>
              <a:lnTo>
                <a:pt x="156" y="876"/>
              </a:lnTo>
              <a:lnTo>
                <a:pt x="168" y="870"/>
              </a:lnTo>
              <a:lnTo>
                <a:pt x="180" y="870"/>
              </a:lnTo>
              <a:lnTo>
                <a:pt x="180" y="876"/>
              </a:lnTo>
              <a:lnTo>
                <a:pt x="168" y="888"/>
              </a:lnTo>
              <a:lnTo>
                <a:pt x="162" y="888"/>
              </a:lnTo>
              <a:lnTo>
                <a:pt x="162" y="882"/>
              </a:lnTo>
              <a:lnTo>
                <a:pt x="150" y="888"/>
              </a:lnTo>
              <a:lnTo>
                <a:pt x="144" y="888"/>
              </a:lnTo>
              <a:lnTo>
                <a:pt x="144" y="894"/>
              </a:lnTo>
              <a:lnTo>
                <a:pt x="144" y="900"/>
              </a:lnTo>
              <a:lnTo>
                <a:pt x="150" y="900"/>
              </a:lnTo>
              <a:lnTo>
                <a:pt x="168" y="894"/>
              </a:lnTo>
              <a:lnTo>
                <a:pt x="180" y="888"/>
              </a:lnTo>
              <a:lnTo>
                <a:pt x="180" y="882"/>
              </a:lnTo>
              <a:lnTo>
                <a:pt x="180" y="870"/>
              </a:lnTo>
              <a:lnTo>
                <a:pt x="198" y="858"/>
              </a:lnTo>
              <a:lnTo>
                <a:pt x="216" y="852"/>
              </a:lnTo>
              <a:lnTo>
                <a:pt x="216" y="846"/>
              </a:lnTo>
              <a:lnTo>
                <a:pt x="222" y="840"/>
              </a:lnTo>
              <a:lnTo>
                <a:pt x="228" y="834"/>
              </a:lnTo>
              <a:lnTo>
                <a:pt x="222" y="834"/>
              </a:lnTo>
              <a:lnTo>
                <a:pt x="210" y="828"/>
              </a:lnTo>
              <a:lnTo>
                <a:pt x="198" y="822"/>
              </a:lnTo>
              <a:lnTo>
                <a:pt x="198" y="810"/>
              </a:lnTo>
              <a:lnTo>
                <a:pt x="192" y="810"/>
              </a:lnTo>
              <a:lnTo>
                <a:pt x="186" y="804"/>
              </a:lnTo>
              <a:lnTo>
                <a:pt x="180" y="804"/>
              </a:lnTo>
              <a:lnTo>
                <a:pt x="180" y="810"/>
              </a:lnTo>
              <a:lnTo>
                <a:pt x="186" y="810"/>
              </a:lnTo>
              <a:lnTo>
                <a:pt x="192" y="816"/>
              </a:lnTo>
              <a:lnTo>
                <a:pt x="186" y="816"/>
              </a:lnTo>
              <a:lnTo>
                <a:pt x="174" y="816"/>
              </a:lnTo>
              <a:lnTo>
                <a:pt x="168" y="810"/>
              </a:lnTo>
              <a:lnTo>
                <a:pt x="162" y="810"/>
              </a:lnTo>
              <a:lnTo>
                <a:pt x="168" y="804"/>
              </a:lnTo>
              <a:lnTo>
                <a:pt x="180" y="798"/>
              </a:lnTo>
              <a:lnTo>
                <a:pt x="186" y="786"/>
              </a:lnTo>
              <a:lnTo>
                <a:pt x="192" y="780"/>
              </a:lnTo>
              <a:lnTo>
                <a:pt x="198" y="768"/>
              </a:lnTo>
              <a:lnTo>
                <a:pt x="210" y="744"/>
              </a:lnTo>
              <a:lnTo>
                <a:pt x="228" y="726"/>
              </a:lnTo>
              <a:lnTo>
                <a:pt x="246" y="714"/>
              </a:lnTo>
              <a:lnTo>
                <a:pt x="264" y="702"/>
              </a:lnTo>
              <a:lnTo>
                <a:pt x="282" y="696"/>
              </a:lnTo>
              <a:lnTo>
                <a:pt x="306" y="690"/>
              </a:lnTo>
              <a:lnTo>
                <a:pt x="312" y="684"/>
              </a:lnTo>
              <a:lnTo>
                <a:pt x="324" y="678"/>
              </a:lnTo>
              <a:lnTo>
                <a:pt x="342" y="672"/>
              </a:lnTo>
              <a:lnTo>
                <a:pt x="354" y="666"/>
              </a:lnTo>
              <a:lnTo>
                <a:pt x="378" y="654"/>
              </a:lnTo>
              <a:lnTo>
                <a:pt x="402" y="642"/>
              </a:lnTo>
              <a:lnTo>
                <a:pt x="420" y="642"/>
              </a:lnTo>
              <a:lnTo>
                <a:pt x="438" y="636"/>
              </a:lnTo>
              <a:lnTo>
                <a:pt x="450" y="636"/>
              </a:lnTo>
              <a:lnTo>
                <a:pt x="462" y="630"/>
              </a:lnTo>
              <a:lnTo>
                <a:pt x="492" y="618"/>
              </a:lnTo>
              <a:lnTo>
                <a:pt x="516" y="606"/>
              </a:lnTo>
              <a:lnTo>
                <a:pt x="528" y="606"/>
              </a:lnTo>
              <a:lnTo>
                <a:pt x="546" y="600"/>
              </a:lnTo>
              <a:lnTo>
                <a:pt x="558" y="600"/>
              </a:lnTo>
              <a:lnTo>
                <a:pt x="570" y="594"/>
              </a:lnTo>
              <a:lnTo>
                <a:pt x="576" y="588"/>
              </a:lnTo>
              <a:lnTo>
                <a:pt x="582" y="582"/>
              </a:lnTo>
              <a:lnTo>
                <a:pt x="588" y="558"/>
              </a:lnTo>
              <a:lnTo>
                <a:pt x="594" y="552"/>
              </a:lnTo>
              <a:lnTo>
                <a:pt x="606" y="540"/>
              </a:lnTo>
              <a:lnTo>
                <a:pt x="612" y="528"/>
              </a:lnTo>
              <a:lnTo>
                <a:pt x="618" y="522"/>
              </a:lnTo>
              <a:lnTo>
                <a:pt x="624" y="516"/>
              </a:lnTo>
              <a:lnTo>
                <a:pt x="642" y="510"/>
              </a:lnTo>
              <a:lnTo>
                <a:pt x="714" y="456"/>
              </a:lnTo>
              <a:lnTo>
                <a:pt x="738" y="450"/>
              </a:lnTo>
              <a:lnTo>
                <a:pt x="762" y="438"/>
              </a:lnTo>
              <a:lnTo>
                <a:pt x="768" y="420"/>
              </a:lnTo>
              <a:lnTo>
                <a:pt x="774" y="414"/>
              </a:lnTo>
              <a:lnTo>
                <a:pt x="786" y="414"/>
              </a:lnTo>
              <a:lnTo>
                <a:pt x="792" y="414"/>
              </a:lnTo>
              <a:lnTo>
                <a:pt x="798" y="408"/>
              </a:lnTo>
              <a:lnTo>
                <a:pt x="810" y="390"/>
              </a:lnTo>
              <a:lnTo>
                <a:pt x="822" y="384"/>
              </a:lnTo>
              <a:lnTo>
                <a:pt x="828" y="378"/>
              </a:lnTo>
              <a:lnTo>
                <a:pt x="840" y="372"/>
              </a:lnTo>
              <a:lnTo>
                <a:pt x="840" y="360"/>
              </a:lnTo>
              <a:lnTo>
                <a:pt x="846" y="354"/>
              </a:lnTo>
              <a:lnTo>
                <a:pt x="852" y="354"/>
              </a:lnTo>
              <a:lnTo>
                <a:pt x="852" y="360"/>
              </a:lnTo>
              <a:lnTo>
                <a:pt x="858" y="354"/>
              </a:lnTo>
              <a:lnTo>
                <a:pt x="864" y="348"/>
              </a:lnTo>
              <a:lnTo>
                <a:pt x="870" y="330"/>
              </a:lnTo>
              <a:lnTo>
                <a:pt x="876" y="318"/>
              </a:lnTo>
              <a:lnTo>
                <a:pt x="876" y="306"/>
              </a:lnTo>
              <a:lnTo>
                <a:pt x="876" y="300"/>
              </a:lnTo>
              <a:lnTo>
                <a:pt x="870" y="294"/>
              </a:lnTo>
              <a:lnTo>
                <a:pt x="870" y="288"/>
              </a:lnTo>
              <a:lnTo>
                <a:pt x="870" y="276"/>
              </a:lnTo>
              <a:lnTo>
                <a:pt x="870" y="264"/>
              </a:lnTo>
              <a:lnTo>
                <a:pt x="864" y="258"/>
              </a:lnTo>
              <a:lnTo>
                <a:pt x="852" y="252"/>
              </a:lnTo>
              <a:lnTo>
                <a:pt x="846" y="246"/>
              </a:lnTo>
              <a:lnTo>
                <a:pt x="840" y="228"/>
              </a:lnTo>
              <a:lnTo>
                <a:pt x="840" y="210"/>
              </a:lnTo>
              <a:lnTo>
                <a:pt x="840" y="198"/>
              </a:lnTo>
              <a:lnTo>
                <a:pt x="846" y="198"/>
              </a:lnTo>
              <a:lnTo>
                <a:pt x="858" y="204"/>
              </a:lnTo>
              <a:lnTo>
                <a:pt x="870" y="204"/>
              </a:lnTo>
              <a:lnTo>
                <a:pt x="870" y="198"/>
              </a:lnTo>
              <a:lnTo>
                <a:pt x="882" y="198"/>
              </a:lnTo>
              <a:lnTo>
                <a:pt x="888" y="192"/>
              </a:lnTo>
              <a:lnTo>
                <a:pt x="882" y="186"/>
              </a:lnTo>
              <a:lnTo>
                <a:pt x="888" y="174"/>
              </a:lnTo>
              <a:lnTo>
                <a:pt x="894" y="168"/>
              </a:lnTo>
              <a:lnTo>
                <a:pt x="888" y="168"/>
              </a:lnTo>
              <a:lnTo>
                <a:pt x="876" y="162"/>
              </a:lnTo>
              <a:lnTo>
                <a:pt x="876" y="168"/>
              </a:lnTo>
              <a:lnTo>
                <a:pt x="870" y="168"/>
              </a:lnTo>
              <a:lnTo>
                <a:pt x="864" y="162"/>
              </a:lnTo>
              <a:lnTo>
                <a:pt x="864" y="168"/>
              </a:lnTo>
              <a:lnTo>
                <a:pt x="852" y="162"/>
              </a:lnTo>
              <a:lnTo>
                <a:pt x="852" y="150"/>
              </a:lnTo>
              <a:lnTo>
                <a:pt x="852" y="138"/>
              </a:lnTo>
              <a:lnTo>
                <a:pt x="846" y="120"/>
              </a:lnTo>
              <a:lnTo>
                <a:pt x="828" y="138"/>
              </a:lnTo>
              <a:lnTo>
                <a:pt x="792" y="114"/>
              </a:lnTo>
              <a:lnTo>
                <a:pt x="756" y="138"/>
              </a:lnTo>
              <a:lnTo>
                <a:pt x="726" y="138"/>
              </a:lnTo>
              <a:lnTo>
                <a:pt x="708" y="150"/>
              </a:lnTo>
              <a:lnTo>
                <a:pt x="714" y="180"/>
              </a:lnTo>
              <a:lnTo>
                <a:pt x="684" y="174"/>
              </a:lnTo>
              <a:lnTo>
                <a:pt x="666" y="180"/>
              </a:lnTo>
              <a:lnTo>
                <a:pt x="642" y="168"/>
              </a:lnTo>
              <a:lnTo>
                <a:pt x="630" y="150"/>
              </a:lnTo>
              <a:lnTo>
                <a:pt x="582" y="150"/>
              </a:lnTo>
              <a:lnTo>
                <a:pt x="558" y="156"/>
              </a:lnTo>
              <a:lnTo>
                <a:pt x="552" y="174"/>
              </a:lnTo>
              <a:lnTo>
                <a:pt x="528" y="180"/>
              </a:lnTo>
              <a:lnTo>
                <a:pt x="504" y="156"/>
              </a:lnTo>
              <a:lnTo>
                <a:pt x="492" y="126"/>
              </a:lnTo>
              <a:lnTo>
                <a:pt x="456" y="120"/>
              </a:lnTo>
              <a:lnTo>
                <a:pt x="426" y="150"/>
              </a:lnTo>
              <a:lnTo>
                <a:pt x="378" y="150"/>
              </a:lnTo>
              <a:lnTo>
                <a:pt x="366" y="138"/>
              </a:lnTo>
              <a:lnTo>
                <a:pt x="384" y="120"/>
              </a:lnTo>
              <a:lnTo>
                <a:pt x="372" y="96"/>
              </a:lnTo>
              <a:lnTo>
                <a:pt x="384" y="78"/>
              </a:lnTo>
              <a:lnTo>
                <a:pt x="378" y="60"/>
              </a:lnTo>
              <a:lnTo>
                <a:pt x="360" y="48"/>
              </a:lnTo>
              <a:lnTo>
                <a:pt x="330" y="30"/>
              </a:lnTo>
              <a:lnTo>
                <a:pt x="300" y="24"/>
              </a:lnTo>
              <a:lnTo>
                <a:pt x="288" y="36"/>
              </a:lnTo>
              <a:lnTo>
                <a:pt x="270" y="24"/>
              </a:lnTo>
              <a:lnTo>
                <a:pt x="234" y="24"/>
              </a:lnTo>
              <a:lnTo>
                <a:pt x="192" y="24"/>
              </a:lnTo>
              <a:lnTo>
                <a:pt x="174" y="6"/>
              </a:lnTo>
              <a:lnTo>
                <a:pt x="144" y="0"/>
              </a:lnTo>
              <a:lnTo>
                <a:pt x="96" y="0"/>
              </a:lnTo>
              <a:lnTo>
                <a:pt x="108" y="36"/>
              </a:lnTo>
              <a:lnTo>
                <a:pt x="120" y="66"/>
              </a:lnTo>
              <a:lnTo>
                <a:pt x="132" y="84"/>
              </a:lnTo>
              <a:lnTo>
                <a:pt x="138" y="90"/>
              </a:lnTo>
              <a:lnTo>
                <a:pt x="138" y="108"/>
              </a:lnTo>
              <a:lnTo>
                <a:pt x="132" y="114"/>
              </a:lnTo>
              <a:lnTo>
                <a:pt x="132" y="120"/>
              </a:lnTo>
              <a:lnTo>
                <a:pt x="126" y="126"/>
              </a:lnTo>
              <a:lnTo>
                <a:pt x="126" y="150"/>
              </a:lnTo>
              <a:lnTo>
                <a:pt x="132" y="156"/>
              </a:lnTo>
              <a:lnTo>
                <a:pt x="132" y="168"/>
              </a:lnTo>
              <a:lnTo>
                <a:pt x="138" y="174"/>
              </a:lnTo>
              <a:lnTo>
                <a:pt x="138" y="204"/>
              </a:lnTo>
              <a:lnTo>
                <a:pt x="132" y="216"/>
              </a:lnTo>
              <a:lnTo>
                <a:pt x="132" y="234"/>
              </a:lnTo>
              <a:lnTo>
                <a:pt x="126" y="240"/>
              </a:lnTo>
              <a:lnTo>
                <a:pt x="126" y="276"/>
              </a:lnTo>
              <a:lnTo>
                <a:pt x="114" y="294"/>
              </a:lnTo>
              <a:lnTo>
                <a:pt x="114" y="318"/>
              </a:lnTo>
              <a:lnTo>
                <a:pt x="102" y="330"/>
              </a:lnTo>
              <a:lnTo>
                <a:pt x="102" y="378"/>
              </a:lnTo>
              <a:lnTo>
                <a:pt x="78" y="396"/>
              </a:lnTo>
              <a:lnTo>
                <a:pt x="66" y="414"/>
              </a:lnTo>
              <a:lnTo>
                <a:pt x="54" y="414"/>
              </a:lnTo>
              <a:lnTo>
                <a:pt x="42" y="420"/>
              </a:lnTo>
              <a:lnTo>
                <a:pt x="30" y="444"/>
              </a:lnTo>
              <a:lnTo>
                <a:pt x="30" y="450"/>
              </a:lnTo>
              <a:lnTo>
                <a:pt x="36" y="468"/>
              </a:lnTo>
              <a:lnTo>
                <a:pt x="36" y="474"/>
              </a:lnTo>
              <a:lnTo>
                <a:pt x="42" y="474"/>
              </a:lnTo>
              <a:lnTo>
                <a:pt x="54" y="480"/>
              </a:lnTo>
              <a:lnTo>
                <a:pt x="60" y="480"/>
              </a:lnTo>
              <a:lnTo>
                <a:pt x="66" y="492"/>
              </a:lnTo>
              <a:lnTo>
                <a:pt x="66" y="510"/>
              </a:lnTo>
              <a:lnTo>
                <a:pt x="60" y="522"/>
              </a:lnTo>
              <a:lnTo>
                <a:pt x="42" y="528"/>
              </a:lnTo>
              <a:lnTo>
                <a:pt x="36" y="528"/>
              </a:lnTo>
              <a:lnTo>
                <a:pt x="36" y="552"/>
              </a:lnTo>
              <a:lnTo>
                <a:pt x="36" y="564"/>
              </a:lnTo>
              <a:lnTo>
                <a:pt x="42" y="570"/>
              </a:lnTo>
              <a:lnTo>
                <a:pt x="54" y="588"/>
              </a:lnTo>
              <a:lnTo>
                <a:pt x="42" y="594"/>
              </a:lnTo>
              <a:lnTo>
                <a:pt x="54" y="612"/>
              </a:lnTo>
              <a:lnTo>
                <a:pt x="54" y="618"/>
              </a:lnTo>
              <a:lnTo>
                <a:pt x="42" y="624"/>
              </a:lnTo>
              <a:lnTo>
                <a:pt x="36" y="630"/>
              </a:lnTo>
              <a:lnTo>
                <a:pt x="30" y="648"/>
              </a:lnTo>
              <a:lnTo>
                <a:pt x="12" y="672"/>
              </a:lnTo>
              <a:lnTo>
                <a:pt x="0" y="672"/>
              </a:lnTo>
              <a:lnTo>
                <a:pt x="0" y="690"/>
              </a:lnTo>
              <a:lnTo>
                <a:pt x="12" y="690"/>
              </a:lnTo>
              <a:lnTo>
                <a:pt x="12" y="702"/>
              </a:lnTo>
              <a:lnTo>
                <a:pt x="18" y="690"/>
              </a:lnTo>
              <a:lnTo>
                <a:pt x="24" y="702"/>
              </a:lnTo>
              <a:lnTo>
                <a:pt x="24" y="714"/>
              </a:lnTo>
              <a:lnTo>
                <a:pt x="30" y="720"/>
              </a:lnTo>
              <a:lnTo>
                <a:pt x="24" y="738"/>
              </a:lnTo>
              <a:lnTo>
                <a:pt x="24" y="744"/>
              </a:lnTo>
              <a:lnTo>
                <a:pt x="24" y="768"/>
              </a:lnTo>
              <a:lnTo>
                <a:pt x="24" y="774"/>
              </a:lnTo>
              <a:lnTo>
                <a:pt x="30" y="780"/>
              </a:lnTo>
              <a:lnTo>
                <a:pt x="30" y="792"/>
              </a:lnTo>
              <a:lnTo>
                <a:pt x="18" y="804"/>
              </a:lnTo>
              <a:lnTo>
                <a:pt x="12" y="804"/>
              </a:lnTo>
              <a:lnTo>
                <a:pt x="0" y="810"/>
              </a:lnTo>
              <a:lnTo>
                <a:pt x="0" y="822"/>
              </a:lnTo>
              <a:lnTo>
                <a:pt x="12" y="822"/>
              </a:lnTo>
              <a:lnTo>
                <a:pt x="18" y="810"/>
              </a:lnTo>
              <a:lnTo>
                <a:pt x="24" y="822"/>
              </a:lnTo>
              <a:lnTo>
                <a:pt x="30" y="822"/>
              </a:lnTo>
              <a:lnTo>
                <a:pt x="36" y="828"/>
              </a:lnTo>
              <a:lnTo>
                <a:pt x="30" y="834"/>
              </a:lnTo>
              <a:lnTo>
                <a:pt x="30" y="852"/>
              </a:lnTo>
              <a:lnTo>
                <a:pt x="36" y="858"/>
              </a:lnTo>
              <a:lnTo>
                <a:pt x="54" y="858"/>
              </a:lnTo>
              <a:lnTo>
                <a:pt x="66" y="864"/>
              </a:lnTo>
              <a:lnTo>
                <a:pt x="78" y="864"/>
              </a:lnTo>
              <a:lnTo>
                <a:pt x="90" y="870"/>
              </a:lnTo>
              <a:lnTo>
                <a:pt x="90" y="882"/>
              </a:lnTo>
              <a:lnTo>
                <a:pt x="96" y="888"/>
              </a:lnTo>
              <a:lnTo>
                <a:pt x="102" y="888"/>
              </a:lnTo>
              <a:lnTo>
                <a:pt x="102" y="894"/>
              </a:lnTo>
              <a:lnTo>
                <a:pt x="120" y="906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1</xdr:col>
      <xdr:colOff>351153</xdr:colOff>
      <xdr:row>25</xdr:row>
      <xdr:rowOff>83014</xdr:rowOff>
    </xdr:from>
    <xdr:to>
      <xdr:col>3</xdr:col>
      <xdr:colOff>8445</xdr:colOff>
      <xdr:row>28</xdr:row>
      <xdr:rowOff>148660</xdr:rowOff>
    </xdr:to>
    <xdr:grpSp>
      <xdr:nvGrpSpPr>
        <xdr:cNvPr id="18" name="Islas Canarias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532128" y="5483689"/>
          <a:ext cx="1819467" cy="637146"/>
          <a:chOff x="981075" y="5364163"/>
          <a:chExt cx="1685925" cy="704850"/>
        </a:xfrm>
        <a:solidFill>
          <a:srgbClr val="92CDDC"/>
        </a:solidFill>
      </xdr:grpSpPr>
      <xdr:sp macro="" textlink="">
        <xdr:nvSpPr>
          <xdr:cNvPr id="19" name="Freeform 9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SpPr>
            <a:spLocks/>
          </xdr:cNvSpPr>
        </xdr:nvSpPr>
        <xdr:spPr bwMode="auto">
          <a:xfrm>
            <a:off x="1047750" y="5583238"/>
            <a:ext cx="104775" cy="161925"/>
          </a:xfrm>
          <a:custGeom>
            <a:avLst/>
            <a:gdLst/>
            <a:ahLst/>
            <a:cxnLst>
              <a:cxn ang="0">
                <a:pos x="42" y="6"/>
              </a:cxn>
              <a:cxn ang="0">
                <a:pos x="30" y="6"/>
              </a:cxn>
              <a:cxn ang="0">
                <a:pos x="24" y="6"/>
              </a:cxn>
              <a:cxn ang="0">
                <a:pos x="18" y="0"/>
              </a:cxn>
              <a:cxn ang="0">
                <a:pos x="18" y="6"/>
              </a:cxn>
              <a:cxn ang="0">
                <a:pos x="6" y="12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6" y="36"/>
              </a:cxn>
              <a:cxn ang="0">
                <a:pos x="6" y="42"/>
              </a:cxn>
              <a:cxn ang="0">
                <a:pos x="6" y="48"/>
              </a:cxn>
              <a:cxn ang="0">
                <a:pos x="18" y="54"/>
              </a:cxn>
              <a:cxn ang="0">
                <a:pos x="18" y="66"/>
              </a:cxn>
              <a:cxn ang="0">
                <a:pos x="24" y="72"/>
              </a:cxn>
              <a:cxn ang="0">
                <a:pos x="24" y="78"/>
              </a:cxn>
              <a:cxn ang="0">
                <a:pos x="24" y="90"/>
              </a:cxn>
              <a:cxn ang="0">
                <a:pos x="30" y="90"/>
              </a:cxn>
              <a:cxn ang="0">
                <a:pos x="30" y="102"/>
              </a:cxn>
              <a:cxn ang="0">
                <a:pos x="36" y="102"/>
              </a:cxn>
              <a:cxn ang="0">
                <a:pos x="36" y="96"/>
              </a:cxn>
              <a:cxn ang="0">
                <a:pos x="48" y="84"/>
              </a:cxn>
              <a:cxn ang="0">
                <a:pos x="54" y="72"/>
              </a:cxn>
              <a:cxn ang="0">
                <a:pos x="54" y="60"/>
              </a:cxn>
              <a:cxn ang="0">
                <a:pos x="54" y="48"/>
              </a:cxn>
              <a:cxn ang="0">
                <a:pos x="54" y="42"/>
              </a:cxn>
              <a:cxn ang="0">
                <a:pos x="60" y="36"/>
              </a:cxn>
              <a:cxn ang="0">
                <a:pos x="66" y="30"/>
              </a:cxn>
              <a:cxn ang="0">
                <a:pos x="60" y="24"/>
              </a:cxn>
              <a:cxn ang="0">
                <a:pos x="54" y="18"/>
              </a:cxn>
              <a:cxn ang="0">
                <a:pos x="54" y="6"/>
              </a:cxn>
              <a:cxn ang="0">
                <a:pos x="48" y="6"/>
              </a:cxn>
              <a:cxn ang="0">
                <a:pos x="42" y="6"/>
              </a:cxn>
            </a:cxnLst>
            <a:rect l="0" t="0" r="r" b="b"/>
            <a:pathLst>
              <a:path w="66" h="102">
                <a:moveTo>
                  <a:pt x="42" y="6"/>
                </a:moveTo>
                <a:lnTo>
                  <a:pt x="30" y="6"/>
                </a:lnTo>
                <a:lnTo>
                  <a:pt x="24" y="6"/>
                </a:lnTo>
                <a:lnTo>
                  <a:pt x="18" y="0"/>
                </a:lnTo>
                <a:lnTo>
                  <a:pt x="18" y="6"/>
                </a:lnTo>
                <a:lnTo>
                  <a:pt x="6" y="12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6" y="36"/>
                </a:lnTo>
                <a:lnTo>
                  <a:pt x="6" y="42"/>
                </a:lnTo>
                <a:lnTo>
                  <a:pt x="6" y="48"/>
                </a:lnTo>
                <a:lnTo>
                  <a:pt x="18" y="54"/>
                </a:lnTo>
                <a:lnTo>
                  <a:pt x="18" y="66"/>
                </a:lnTo>
                <a:lnTo>
                  <a:pt x="24" y="72"/>
                </a:lnTo>
                <a:lnTo>
                  <a:pt x="24" y="78"/>
                </a:lnTo>
                <a:lnTo>
                  <a:pt x="24" y="90"/>
                </a:lnTo>
                <a:lnTo>
                  <a:pt x="30" y="90"/>
                </a:lnTo>
                <a:lnTo>
                  <a:pt x="30" y="102"/>
                </a:lnTo>
                <a:lnTo>
                  <a:pt x="36" y="102"/>
                </a:lnTo>
                <a:lnTo>
                  <a:pt x="36" y="96"/>
                </a:lnTo>
                <a:lnTo>
                  <a:pt x="48" y="84"/>
                </a:lnTo>
                <a:lnTo>
                  <a:pt x="54" y="72"/>
                </a:lnTo>
                <a:lnTo>
                  <a:pt x="54" y="60"/>
                </a:lnTo>
                <a:lnTo>
                  <a:pt x="54" y="48"/>
                </a:lnTo>
                <a:lnTo>
                  <a:pt x="54" y="42"/>
                </a:lnTo>
                <a:lnTo>
                  <a:pt x="60" y="36"/>
                </a:lnTo>
                <a:lnTo>
                  <a:pt x="66" y="30"/>
                </a:lnTo>
                <a:lnTo>
                  <a:pt x="60" y="24"/>
                </a:lnTo>
                <a:lnTo>
                  <a:pt x="54" y="18"/>
                </a:lnTo>
                <a:lnTo>
                  <a:pt x="54" y="6"/>
                </a:lnTo>
                <a:lnTo>
                  <a:pt x="48" y="6"/>
                </a:lnTo>
                <a:lnTo>
                  <a:pt x="42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0" name="Freeform 10">
            <a:extLst>
              <a:ext uri="{FF2B5EF4-FFF2-40B4-BE49-F238E27FC236}">
                <a16:creationId xmlns:a16="http://schemas.microsoft.com/office/drawing/2014/main" id="{00000000-0008-0000-0400-000014000000}"/>
              </a:ext>
            </a:extLst>
          </xdr:cNvPr>
          <xdr:cNvSpPr>
            <a:spLocks/>
          </xdr:cNvSpPr>
        </xdr:nvSpPr>
        <xdr:spPr bwMode="auto">
          <a:xfrm>
            <a:off x="2619375" y="5364163"/>
            <a:ext cx="19050" cy="9525"/>
          </a:xfrm>
          <a:custGeom>
            <a:avLst/>
            <a:gdLst/>
            <a:ahLst/>
            <a:cxnLst>
              <a:cxn ang="0">
                <a:pos x="6" y="0"/>
              </a:cxn>
              <a:cxn ang="0">
                <a:pos x="0" y="6"/>
              </a:cxn>
              <a:cxn ang="0">
                <a:pos x="6" y="6"/>
              </a:cxn>
              <a:cxn ang="0">
                <a:pos x="12" y="0"/>
              </a:cxn>
              <a:cxn ang="0">
                <a:pos x="6" y="0"/>
              </a:cxn>
            </a:cxnLst>
            <a:rect l="0" t="0" r="r" b="b"/>
            <a:pathLst>
              <a:path w="12" h="6">
                <a:moveTo>
                  <a:pt x="6" y="0"/>
                </a:moveTo>
                <a:lnTo>
                  <a:pt x="0" y="6"/>
                </a:lnTo>
                <a:lnTo>
                  <a:pt x="6" y="6"/>
                </a:lnTo>
                <a:lnTo>
                  <a:pt x="12" y="0"/>
                </a:lnTo>
                <a:lnTo>
                  <a:pt x="6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1" name="Freeform 11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SpPr>
            <a:spLocks/>
          </xdr:cNvSpPr>
        </xdr:nvSpPr>
        <xdr:spPr bwMode="auto">
          <a:xfrm>
            <a:off x="2619375" y="5411788"/>
            <a:ext cx="28575" cy="28575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8"/>
              </a:cxn>
              <a:cxn ang="0">
                <a:pos x="6" y="12"/>
              </a:cxn>
              <a:cxn ang="0">
                <a:pos x="12" y="12"/>
              </a:cxn>
              <a:cxn ang="0">
                <a:pos x="18" y="6"/>
              </a:cxn>
              <a:cxn ang="0">
                <a:pos x="1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18" h="18">
                <a:moveTo>
                  <a:pt x="6" y="6"/>
                </a:moveTo>
                <a:lnTo>
                  <a:pt x="0" y="12"/>
                </a:lnTo>
                <a:lnTo>
                  <a:pt x="0" y="18"/>
                </a:lnTo>
                <a:lnTo>
                  <a:pt x="6" y="18"/>
                </a:lnTo>
                <a:lnTo>
                  <a:pt x="6" y="12"/>
                </a:lnTo>
                <a:lnTo>
                  <a:pt x="12" y="12"/>
                </a:lnTo>
                <a:lnTo>
                  <a:pt x="18" y="6"/>
                </a:lnTo>
                <a:lnTo>
                  <a:pt x="1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2" name="Freeform 12">
            <a:extLst>
              <a:ext uri="{FF2B5EF4-FFF2-40B4-BE49-F238E27FC236}">
                <a16:creationId xmlns:a16="http://schemas.microsoft.com/office/drawing/2014/main" id="{00000000-0008-0000-0400-000016000000}"/>
              </a:ext>
            </a:extLst>
          </xdr:cNvPr>
          <xdr:cNvSpPr>
            <a:spLocks/>
          </xdr:cNvSpPr>
        </xdr:nvSpPr>
        <xdr:spPr bwMode="auto">
          <a:xfrm>
            <a:off x="2505075" y="5430838"/>
            <a:ext cx="161925" cy="161925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18"/>
              </a:cxn>
              <a:cxn ang="0">
                <a:pos x="78" y="24"/>
              </a:cxn>
              <a:cxn ang="0">
                <a:pos x="72" y="30"/>
              </a:cxn>
              <a:cxn ang="0">
                <a:pos x="66" y="30"/>
              </a:cxn>
              <a:cxn ang="0">
                <a:pos x="60" y="24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0" y="42"/>
              </a:cxn>
              <a:cxn ang="0">
                <a:pos x="24" y="42"/>
              </a:cxn>
              <a:cxn ang="0">
                <a:pos x="18" y="48"/>
              </a:cxn>
              <a:cxn ang="0">
                <a:pos x="12" y="60"/>
              </a:cxn>
              <a:cxn ang="0">
                <a:pos x="12" y="66"/>
              </a:cxn>
              <a:cxn ang="0">
                <a:pos x="12" y="72"/>
              </a:cxn>
              <a:cxn ang="0">
                <a:pos x="12" y="84"/>
              </a:cxn>
              <a:cxn ang="0">
                <a:pos x="6" y="84"/>
              </a:cxn>
              <a:cxn ang="0">
                <a:pos x="0" y="90"/>
              </a:cxn>
              <a:cxn ang="0">
                <a:pos x="6" y="96"/>
              </a:cxn>
              <a:cxn ang="0">
                <a:pos x="12" y="96"/>
              </a:cxn>
              <a:cxn ang="0">
                <a:pos x="18" y="96"/>
              </a:cxn>
              <a:cxn ang="0">
                <a:pos x="24" y="102"/>
              </a:cxn>
              <a:cxn ang="0">
                <a:pos x="24" y="96"/>
              </a:cxn>
              <a:cxn ang="0">
                <a:pos x="30" y="96"/>
              </a:cxn>
              <a:cxn ang="0">
                <a:pos x="30" y="90"/>
              </a:cxn>
              <a:cxn ang="0">
                <a:pos x="36" y="84"/>
              </a:cxn>
              <a:cxn ang="0">
                <a:pos x="54" y="78"/>
              </a:cxn>
              <a:cxn ang="0">
                <a:pos x="66" y="78"/>
              </a:cxn>
              <a:cxn ang="0">
                <a:pos x="72" y="72"/>
              </a:cxn>
              <a:cxn ang="0">
                <a:pos x="90" y="60"/>
              </a:cxn>
              <a:cxn ang="0">
                <a:pos x="90" y="48"/>
              </a:cxn>
              <a:cxn ang="0">
                <a:pos x="90" y="42"/>
              </a:cxn>
              <a:cxn ang="0">
                <a:pos x="96" y="36"/>
              </a:cxn>
              <a:cxn ang="0">
                <a:pos x="90" y="30"/>
              </a:cxn>
              <a:cxn ang="0">
                <a:pos x="96" y="24"/>
              </a:cxn>
              <a:cxn ang="0">
                <a:pos x="102" y="12"/>
              </a:cxn>
              <a:cxn ang="0">
                <a:pos x="96" y="6"/>
              </a:cxn>
              <a:cxn ang="0">
                <a:pos x="90" y="0"/>
              </a:cxn>
            </a:cxnLst>
            <a:rect l="0" t="0" r="r" b="b"/>
            <a:pathLst>
              <a:path w="102" h="102">
                <a:moveTo>
                  <a:pt x="90" y="0"/>
                </a:moveTo>
                <a:lnTo>
                  <a:pt x="84" y="6"/>
                </a:lnTo>
                <a:lnTo>
                  <a:pt x="78" y="18"/>
                </a:lnTo>
                <a:lnTo>
                  <a:pt x="78" y="24"/>
                </a:lnTo>
                <a:lnTo>
                  <a:pt x="72" y="30"/>
                </a:lnTo>
                <a:lnTo>
                  <a:pt x="66" y="30"/>
                </a:lnTo>
                <a:lnTo>
                  <a:pt x="60" y="24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0" y="42"/>
                </a:lnTo>
                <a:lnTo>
                  <a:pt x="24" y="42"/>
                </a:lnTo>
                <a:lnTo>
                  <a:pt x="18" y="48"/>
                </a:lnTo>
                <a:lnTo>
                  <a:pt x="12" y="60"/>
                </a:lnTo>
                <a:lnTo>
                  <a:pt x="12" y="66"/>
                </a:lnTo>
                <a:lnTo>
                  <a:pt x="12" y="72"/>
                </a:lnTo>
                <a:lnTo>
                  <a:pt x="12" y="84"/>
                </a:lnTo>
                <a:lnTo>
                  <a:pt x="6" y="84"/>
                </a:lnTo>
                <a:lnTo>
                  <a:pt x="0" y="90"/>
                </a:lnTo>
                <a:lnTo>
                  <a:pt x="6" y="96"/>
                </a:lnTo>
                <a:lnTo>
                  <a:pt x="12" y="96"/>
                </a:lnTo>
                <a:lnTo>
                  <a:pt x="18" y="96"/>
                </a:lnTo>
                <a:lnTo>
                  <a:pt x="24" y="102"/>
                </a:lnTo>
                <a:lnTo>
                  <a:pt x="24" y="96"/>
                </a:lnTo>
                <a:lnTo>
                  <a:pt x="30" y="96"/>
                </a:lnTo>
                <a:lnTo>
                  <a:pt x="30" y="90"/>
                </a:lnTo>
                <a:lnTo>
                  <a:pt x="36" y="84"/>
                </a:lnTo>
                <a:lnTo>
                  <a:pt x="54" y="78"/>
                </a:lnTo>
                <a:lnTo>
                  <a:pt x="66" y="78"/>
                </a:lnTo>
                <a:lnTo>
                  <a:pt x="72" y="72"/>
                </a:lnTo>
                <a:lnTo>
                  <a:pt x="90" y="60"/>
                </a:lnTo>
                <a:lnTo>
                  <a:pt x="90" y="48"/>
                </a:lnTo>
                <a:lnTo>
                  <a:pt x="90" y="42"/>
                </a:lnTo>
                <a:lnTo>
                  <a:pt x="96" y="36"/>
                </a:lnTo>
                <a:lnTo>
                  <a:pt x="90" y="30"/>
                </a:lnTo>
                <a:lnTo>
                  <a:pt x="96" y="24"/>
                </a:lnTo>
                <a:lnTo>
                  <a:pt x="102" y="12"/>
                </a:lnTo>
                <a:lnTo>
                  <a:pt x="96" y="6"/>
                </a:lnTo>
                <a:lnTo>
                  <a:pt x="9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3" name="Freeform 13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SpPr>
            <a:spLocks/>
          </xdr:cNvSpPr>
        </xdr:nvSpPr>
        <xdr:spPr bwMode="auto">
          <a:xfrm>
            <a:off x="2286000" y="5630863"/>
            <a:ext cx="238125" cy="285750"/>
          </a:xfrm>
          <a:custGeom>
            <a:avLst/>
            <a:gdLst/>
            <a:ahLst/>
            <a:cxnLst>
              <a:cxn ang="0">
                <a:pos x="132" y="0"/>
              </a:cxn>
              <a:cxn ang="0">
                <a:pos x="126" y="0"/>
              </a:cxn>
              <a:cxn ang="0">
                <a:pos x="120" y="0"/>
              </a:cxn>
              <a:cxn ang="0">
                <a:pos x="108" y="6"/>
              </a:cxn>
              <a:cxn ang="0">
                <a:pos x="108" y="12"/>
              </a:cxn>
              <a:cxn ang="0">
                <a:pos x="108" y="24"/>
              </a:cxn>
              <a:cxn ang="0">
                <a:pos x="102" y="36"/>
              </a:cxn>
              <a:cxn ang="0">
                <a:pos x="96" y="48"/>
              </a:cxn>
              <a:cxn ang="0">
                <a:pos x="90" y="66"/>
              </a:cxn>
              <a:cxn ang="0">
                <a:pos x="90" y="72"/>
              </a:cxn>
              <a:cxn ang="0">
                <a:pos x="84" y="72"/>
              </a:cxn>
              <a:cxn ang="0">
                <a:pos x="78" y="78"/>
              </a:cxn>
              <a:cxn ang="0">
                <a:pos x="78" y="84"/>
              </a:cxn>
              <a:cxn ang="0">
                <a:pos x="78" y="90"/>
              </a:cxn>
              <a:cxn ang="0">
                <a:pos x="78" y="96"/>
              </a:cxn>
              <a:cxn ang="0">
                <a:pos x="72" y="96"/>
              </a:cxn>
              <a:cxn ang="0">
                <a:pos x="66" y="108"/>
              </a:cxn>
              <a:cxn ang="0">
                <a:pos x="66" y="120"/>
              </a:cxn>
              <a:cxn ang="0">
                <a:pos x="66" y="126"/>
              </a:cxn>
              <a:cxn ang="0">
                <a:pos x="66" y="132"/>
              </a:cxn>
              <a:cxn ang="0">
                <a:pos x="60" y="138"/>
              </a:cxn>
              <a:cxn ang="0">
                <a:pos x="42" y="150"/>
              </a:cxn>
              <a:cxn ang="0">
                <a:pos x="42" y="156"/>
              </a:cxn>
              <a:cxn ang="0">
                <a:pos x="24" y="162"/>
              </a:cxn>
              <a:cxn ang="0">
                <a:pos x="12" y="162"/>
              </a:cxn>
              <a:cxn ang="0">
                <a:pos x="6" y="162"/>
              </a:cxn>
              <a:cxn ang="0">
                <a:pos x="0" y="162"/>
              </a:cxn>
              <a:cxn ang="0">
                <a:pos x="6" y="168"/>
              </a:cxn>
              <a:cxn ang="0">
                <a:pos x="0" y="168"/>
              </a:cxn>
              <a:cxn ang="0">
                <a:pos x="0" y="174"/>
              </a:cxn>
              <a:cxn ang="0">
                <a:pos x="6" y="168"/>
              </a:cxn>
              <a:cxn ang="0">
                <a:pos x="18" y="174"/>
              </a:cxn>
              <a:cxn ang="0">
                <a:pos x="30" y="174"/>
              </a:cxn>
              <a:cxn ang="0">
                <a:pos x="36" y="180"/>
              </a:cxn>
              <a:cxn ang="0">
                <a:pos x="42" y="174"/>
              </a:cxn>
              <a:cxn ang="0">
                <a:pos x="48" y="168"/>
              </a:cxn>
              <a:cxn ang="0">
                <a:pos x="54" y="162"/>
              </a:cxn>
              <a:cxn ang="0">
                <a:pos x="60" y="162"/>
              </a:cxn>
              <a:cxn ang="0">
                <a:pos x="60" y="156"/>
              </a:cxn>
              <a:cxn ang="0">
                <a:pos x="66" y="150"/>
              </a:cxn>
              <a:cxn ang="0">
                <a:pos x="66" y="144"/>
              </a:cxn>
              <a:cxn ang="0">
                <a:pos x="72" y="144"/>
              </a:cxn>
              <a:cxn ang="0">
                <a:pos x="84" y="144"/>
              </a:cxn>
              <a:cxn ang="0">
                <a:pos x="102" y="138"/>
              </a:cxn>
              <a:cxn ang="0">
                <a:pos x="120" y="132"/>
              </a:cxn>
              <a:cxn ang="0">
                <a:pos x="126" y="132"/>
              </a:cxn>
              <a:cxn ang="0">
                <a:pos x="132" y="120"/>
              </a:cxn>
              <a:cxn ang="0">
                <a:pos x="138" y="108"/>
              </a:cxn>
              <a:cxn ang="0">
                <a:pos x="138" y="102"/>
              </a:cxn>
              <a:cxn ang="0">
                <a:pos x="144" y="96"/>
              </a:cxn>
              <a:cxn ang="0">
                <a:pos x="144" y="84"/>
              </a:cxn>
              <a:cxn ang="0">
                <a:pos x="144" y="78"/>
              </a:cxn>
              <a:cxn ang="0">
                <a:pos x="144" y="72"/>
              </a:cxn>
              <a:cxn ang="0">
                <a:pos x="144" y="66"/>
              </a:cxn>
              <a:cxn ang="0">
                <a:pos x="150" y="60"/>
              </a:cxn>
              <a:cxn ang="0">
                <a:pos x="150" y="42"/>
              </a:cxn>
              <a:cxn ang="0">
                <a:pos x="150" y="36"/>
              </a:cxn>
              <a:cxn ang="0">
                <a:pos x="150" y="18"/>
              </a:cxn>
              <a:cxn ang="0">
                <a:pos x="150" y="12"/>
              </a:cxn>
              <a:cxn ang="0">
                <a:pos x="144" y="6"/>
              </a:cxn>
              <a:cxn ang="0">
                <a:pos x="144" y="0"/>
              </a:cxn>
              <a:cxn ang="0">
                <a:pos x="138" y="0"/>
              </a:cxn>
              <a:cxn ang="0">
                <a:pos x="132" y="0"/>
              </a:cxn>
            </a:cxnLst>
            <a:rect l="0" t="0" r="r" b="b"/>
            <a:pathLst>
              <a:path w="150" h="180">
                <a:moveTo>
                  <a:pt x="132" y="0"/>
                </a:moveTo>
                <a:lnTo>
                  <a:pt x="126" y="0"/>
                </a:lnTo>
                <a:lnTo>
                  <a:pt x="120" y="0"/>
                </a:lnTo>
                <a:lnTo>
                  <a:pt x="108" y="6"/>
                </a:lnTo>
                <a:lnTo>
                  <a:pt x="108" y="12"/>
                </a:lnTo>
                <a:lnTo>
                  <a:pt x="108" y="24"/>
                </a:lnTo>
                <a:lnTo>
                  <a:pt x="102" y="36"/>
                </a:lnTo>
                <a:lnTo>
                  <a:pt x="96" y="48"/>
                </a:lnTo>
                <a:lnTo>
                  <a:pt x="90" y="66"/>
                </a:lnTo>
                <a:lnTo>
                  <a:pt x="90" y="72"/>
                </a:lnTo>
                <a:lnTo>
                  <a:pt x="84" y="72"/>
                </a:lnTo>
                <a:lnTo>
                  <a:pt x="78" y="78"/>
                </a:lnTo>
                <a:lnTo>
                  <a:pt x="78" y="84"/>
                </a:lnTo>
                <a:lnTo>
                  <a:pt x="78" y="90"/>
                </a:lnTo>
                <a:lnTo>
                  <a:pt x="78" y="96"/>
                </a:lnTo>
                <a:lnTo>
                  <a:pt x="72" y="96"/>
                </a:lnTo>
                <a:lnTo>
                  <a:pt x="66" y="108"/>
                </a:lnTo>
                <a:lnTo>
                  <a:pt x="66" y="120"/>
                </a:lnTo>
                <a:lnTo>
                  <a:pt x="66" y="126"/>
                </a:lnTo>
                <a:lnTo>
                  <a:pt x="66" y="132"/>
                </a:lnTo>
                <a:lnTo>
                  <a:pt x="60" y="138"/>
                </a:lnTo>
                <a:lnTo>
                  <a:pt x="42" y="150"/>
                </a:lnTo>
                <a:lnTo>
                  <a:pt x="42" y="156"/>
                </a:lnTo>
                <a:lnTo>
                  <a:pt x="24" y="162"/>
                </a:lnTo>
                <a:lnTo>
                  <a:pt x="12" y="162"/>
                </a:lnTo>
                <a:lnTo>
                  <a:pt x="6" y="162"/>
                </a:lnTo>
                <a:lnTo>
                  <a:pt x="0" y="162"/>
                </a:lnTo>
                <a:lnTo>
                  <a:pt x="6" y="168"/>
                </a:lnTo>
                <a:lnTo>
                  <a:pt x="0" y="168"/>
                </a:lnTo>
                <a:lnTo>
                  <a:pt x="0" y="174"/>
                </a:lnTo>
                <a:lnTo>
                  <a:pt x="6" y="168"/>
                </a:lnTo>
                <a:lnTo>
                  <a:pt x="18" y="174"/>
                </a:lnTo>
                <a:lnTo>
                  <a:pt x="30" y="174"/>
                </a:lnTo>
                <a:lnTo>
                  <a:pt x="36" y="180"/>
                </a:lnTo>
                <a:lnTo>
                  <a:pt x="42" y="174"/>
                </a:lnTo>
                <a:lnTo>
                  <a:pt x="48" y="168"/>
                </a:lnTo>
                <a:lnTo>
                  <a:pt x="54" y="162"/>
                </a:lnTo>
                <a:lnTo>
                  <a:pt x="60" y="162"/>
                </a:lnTo>
                <a:lnTo>
                  <a:pt x="60" y="156"/>
                </a:lnTo>
                <a:lnTo>
                  <a:pt x="66" y="150"/>
                </a:lnTo>
                <a:lnTo>
                  <a:pt x="66" y="144"/>
                </a:lnTo>
                <a:lnTo>
                  <a:pt x="72" y="144"/>
                </a:lnTo>
                <a:lnTo>
                  <a:pt x="84" y="144"/>
                </a:lnTo>
                <a:lnTo>
                  <a:pt x="102" y="138"/>
                </a:lnTo>
                <a:lnTo>
                  <a:pt x="120" y="132"/>
                </a:lnTo>
                <a:lnTo>
                  <a:pt x="126" y="132"/>
                </a:lnTo>
                <a:lnTo>
                  <a:pt x="132" y="120"/>
                </a:lnTo>
                <a:lnTo>
                  <a:pt x="138" y="108"/>
                </a:lnTo>
                <a:lnTo>
                  <a:pt x="138" y="102"/>
                </a:lnTo>
                <a:lnTo>
                  <a:pt x="144" y="96"/>
                </a:lnTo>
                <a:lnTo>
                  <a:pt x="144" y="84"/>
                </a:lnTo>
                <a:lnTo>
                  <a:pt x="144" y="78"/>
                </a:lnTo>
                <a:lnTo>
                  <a:pt x="144" y="72"/>
                </a:lnTo>
                <a:lnTo>
                  <a:pt x="144" y="66"/>
                </a:lnTo>
                <a:lnTo>
                  <a:pt x="150" y="60"/>
                </a:lnTo>
                <a:lnTo>
                  <a:pt x="150" y="42"/>
                </a:lnTo>
                <a:lnTo>
                  <a:pt x="150" y="36"/>
                </a:lnTo>
                <a:lnTo>
                  <a:pt x="150" y="18"/>
                </a:lnTo>
                <a:lnTo>
                  <a:pt x="150" y="12"/>
                </a:lnTo>
                <a:lnTo>
                  <a:pt x="144" y="6"/>
                </a:lnTo>
                <a:lnTo>
                  <a:pt x="144" y="0"/>
                </a:lnTo>
                <a:lnTo>
                  <a:pt x="138" y="0"/>
                </a:lnTo>
                <a:lnTo>
                  <a:pt x="132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4" name="Freeform 14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SpPr>
            <a:spLocks/>
          </xdr:cNvSpPr>
        </xdr:nvSpPr>
        <xdr:spPr bwMode="auto">
          <a:xfrm>
            <a:off x="1276350" y="5849938"/>
            <a:ext cx="85725" cy="76200"/>
          </a:xfrm>
          <a:custGeom>
            <a:avLst/>
            <a:gdLst/>
            <a:ahLst/>
            <a:cxnLst>
              <a:cxn ang="0">
                <a:pos x="24" y="0"/>
              </a:cxn>
              <a:cxn ang="0">
                <a:pos x="18" y="0"/>
              </a:cxn>
              <a:cxn ang="0">
                <a:pos x="6" y="0"/>
              </a:cxn>
              <a:cxn ang="0">
                <a:pos x="6" y="6"/>
              </a:cxn>
              <a:cxn ang="0">
                <a:pos x="0" y="12"/>
              </a:cxn>
              <a:cxn ang="0">
                <a:pos x="0" y="24"/>
              </a:cxn>
              <a:cxn ang="0">
                <a:pos x="6" y="30"/>
              </a:cxn>
              <a:cxn ang="0">
                <a:pos x="12" y="36"/>
              </a:cxn>
              <a:cxn ang="0">
                <a:pos x="18" y="42"/>
              </a:cxn>
              <a:cxn ang="0">
                <a:pos x="24" y="48"/>
              </a:cxn>
              <a:cxn ang="0">
                <a:pos x="36" y="48"/>
              </a:cxn>
              <a:cxn ang="0">
                <a:pos x="42" y="42"/>
              </a:cxn>
              <a:cxn ang="0">
                <a:pos x="54" y="36"/>
              </a:cxn>
              <a:cxn ang="0">
                <a:pos x="54" y="30"/>
              </a:cxn>
              <a:cxn ang="0">
                <a:pos x="54" y="24"/>
              </a:cxn>
              <a:cxn ang="0">
                <a:pos x="54" y="18"/>
              </a:cxn>
              <a:cxn ang="0">
                <a:pos x="48" y="12"/>
              </a:cxn>
              <a:cxn ang="0">
                <a:pos x="42" y="6"/>
              </a:cxn>
              <a:cxn ang="0">
                <a:pos x="36" y="0"/>
              </a:cxn>
              <a:cxn ang="0">
                <a:pos x="24" y="0"/>
              </a:cxn>
            </a:cxnLst>
            <a:rect l="0" t="0" r="r" b="b"/>
            <a:pathLst>
              <a:path w="54" h="48">
                <a:moveTo>
                  <a:pt x="24" y="0"/>
                </a:moveTo>
                <a:lnTo>
                  <a:pt x="18" y="0"/>
                </a:lnTo>
                <a:lnTo>
                  <a:pt x="6" y="0"/>
                </a:lnTo>
                <a:lnTo>
                  <a:pt x="6" y="6"/>
                </a:lnTo>
                <a:lnTo>
                  <a:pt x="0" y="12"/>
                </a:lnTo>
                <a:lnTo>
                  <a:pt x="0" y="24"/>
                </a:lnTo>
                <a:lnTo>
                  <a:pt x="6" y="30"/>
                </a:lnTo>
                <a:lnTo>
                  <a:pt x="12" y="36"/>
                </a:lnTo>
                <a:lnTo>
                  <a:pt x="18" y="42"/>
                </a:lnTo>
                <a:lnTo>
                  <a:pt x="24" y="48"/>
                </a:lnTo>
                <a:lnTo>
                  <a:pt x="36" y="48"/>
                </a:lnTo>
                <a:lnTo>
                  <a:pt x="42" y="42"/>
                </a:lnTo>
                <a:lnTo>
                  <a:pt x="54" y="36"/>
                </a:lnTo>
                <a:lnTo>
                  <a:pt x="54" y="30"/>
                </a:lnTo>
                <a:lnTo>
                  <a:pt x="54" y="24"/>
                </a:lnTo>
                <a:lnTo>
                  <a:pt x="54" y="18"/>
                </a:lnTo>
                <a:lnTo>
                  <a:pt x="48" y="12"/>
                </a:lnTo>
                <a:lnTo>
                  <a:pt x="42" y="6"/>
                </a:lnTo>
                <a:lnTo>
                  <a:pt x="36" y="0"/>
                </a:lnTo>
                <a:lnTo>
                  <a:pt x="24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5" name="Freeform 15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SpPr>
            <a:spLocks/>
          </xdr:cNvSpPr>
        </xdr:nvSpPr>
        <xdr:spPr bwMode="auto">
          <a:xfrm>
            <a:off x="981075" y="5983288"/>
            <a:ext cx="104775" cy="85725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0"/>
              </a:cxn>
              <a:cxn ang="0">
                <a:pos x="48" y="6"/>
              </a:cxn>
              <a:cxn ang="0">
                <a:pos x="42" y="6"/>
              </a:cxn>
              <a:cxn ang="0">
                <a:pos x="42" y="12"/>
              </a:cxn>
              <a:cxn ang="0">
                <a:pos x="36" y="18"/>
              </a:cxn>
              <a:cxn ang="0">
                <a:pos x="30" y="24"/>
              </a:cxn>
              <a:cxn ang="0">
                <a:pos x="18" y="24"/>
              </a:cxn>
              <a:cxn ang="0">
                <a:pos x="6" y="24"/>
              </a:cxn>
              <a:cxn ang="0">
                <a:pos x="0" y="24"/>
              </a:cxn>
              <a:cxn ang="0">
                <a:pos x="0" y="30"/>
              </a:cxn>
              <a:cxn ang="0">
                <a:pos x="0" y="36"/>
              </a:cxn>
              <a:cxn ang="0">
                <a:pos x="6" y="36"/>
              </a:cxn>
              <a:cxn ang="0">
                <a:pos x="18" y="42"/>
              </a:cxn>
              <a:cxn ang="0">
                <a:pos x="24" y="42"/>
              </a:cxn>
              <a:cxn ang="0">
                <a:pos x="30" y="48"/>
              </a:cxn>
              <a:cxn ang="0">
                <a:pos x="36" y="54"/>
              </a:cxn>
              <a:cxn ang="0">
                <a:pos x="42" y="54"/>
              </a:cxn>
              <a:cxn ang="0">
                <a:pos x="48" y="48"/>
              </a:cxn>
              <a:cxn ang="0">
                <a:pos x="48" y="36"/>
              </a:cxn>
              <a:cxn ang="0">
                <a:pos x="54" y="36"/>
              </a:cxn>
              <a:cxn ang="0">
                <a:pos x="54" y="30"/>
              </a:cxn>
              <a:cxn ang="0">
                <a:pos x="60" y="18"/>
              </a:cxn>
              <a:cxn ang="0">
                <a:pos x="66" y="18"/>
              </a:cxn>
              <a:cxn ang="0">
                <a:pos x="66" y="12"/>
              </a:cxn>
              <a:cxn ang="0">
                <a:pos x="60" y="6"/>
              </a:cxn>
              <a:cxn ang="0">
                <a:pos x="54" y="0"/>
              </a:cxn>
            </a:cxnLst>
            <a:rect l="0" t="0" r="r" b="b"/>
            <a:pathLst>
              <a:path w="66" h="54">
                <a:moveTo>
                  <a:pt x="54" y="0"/>
                </a:moveTo>
                <a:lnTo>
                  <a:pt x="48" y="0"/>
                </a:lnTo>
                <a:lnTo>
                  <a:pt x="48" y="6"/>
                </a:lnTo>
                <a:lnTo>
                  <a:pt x="42" y="6"/>
                </a:lnTo>
                <a:lnTo>
                  <a:pt x="42" y="12"/>
                </a:lnTo>
                <a:lnTo>
                  <a:pt x="36" y="18"/>
                </a:lnTo>
                <a:lnTo>
                  <a:pt x="30" y="24"/>
                </a:lnTo>
                <a:lnTo>
                  <a:pt x="18" y="24"/>
                </a:lnTo>
                <a:lnTo>
                  <a:pt x="6" y="24"/>
                </a:lnTo>
                <a:lnTo>
                  <a:pt x="0" y="24"/>
                </a:lnTo>
                <a:lnTo>
                  <a:pt x="0" y="30"/>
                </a:lnTo>
                <a:lnTo>
                  <a:pt x="0" y="36"/>
                </a:lnTo>
                <a:lnTo>
                  <a:pt x="6" y="36"/>
                </a:lnTo>
                <a:lnTo>
                  <a:pt x="18" y="42"/>
                </a:lnTo>
                <a:lnTo>
                  <a:pt x="24" y="42"/>
                </a:lnTo>
                <a:lnTo>
                  <a:pt x="30" y="48"/>
                </a:lnTo>
                <a:lnTo>
                  <a:pt x="36" y="54"/>
                </a:lnTo>
                <a:lnTo>
                  <a:pt x="42" y="54"/>
                </a:lnTo>
                <a:lnTo>
                  <a:pt x="48" y="48"/>
                </a:lnTo>
                <a:lnTo>
                  <a:pt x="48" y="36"/>
                </a:lnTo>
                <a:lnTo>
                  <a:pt x="54" y="36"/>
                </a:lnTo>
                <a:lnTo>
                  <a:pt x="54" y="30"/>
                </a:lnTo>
                <a:lnTo>
                  <a:pt x="60" y="18"/>
                </a:lnTo>
                <a:lnTo>
                  <a:pt x="66" y="18"/>
                </a:lnTo>
                <a:lnTo>
                  <a:pt x="66" y="12"/>
                </a:lnTo>
                <a:lnTo>
                  <a:pt x="60" y="6"/>
                </a:lnTo>
                <a:lnTo>
                  <a:pt x="54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6" name="Freeform 16"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>
            <a:spLocks/>
          </xdr:cNvSpPr>
        </xdr:nvSpPr>
        <xdr:spPr bwMode="auto">
          <a:xfrm>
            <a:off x="1428750" y="5697538"/>
            <a:ext cx="285750" cy="238125"/>
          </a:xfrm>
          <a:custGeom>
            <a:avLst/>
            <a:gdLst/>
            <a:ahLst/>
            <a:cxnLst>
              <a:cxn ang="0">
                <a:pos x="156" y="6"/>
              </a:cxn>
              <a:cxn ang="0">
                <a:pos x="144" y="6"/>
              </a:cxn>
              <a:cxn ang="0">
                <a:pos x="132" y="6"/>
              </a:cxn>
              <a:cxn ang="0">
                <a:pos x="114" y="18"/>
              </a:cxn>
              <a:cxn ang="0">
                <a:pos x="108" y="30"/>
              </a:cxn>
              <a:cxn ang="0">
                <a:pos x="90" y="42"/>
              </a:cxn>
              <a:cxn ang="0">
                <a:pos x="78" y="48"/>
              </a:cxn>
              <a:cxn ang="0">
                <a:pos x="60" y="48"/>
              </a:cxn>
              <a:cxn ang="0">
                <a:pos x="30" y="54"/>
              </a:cxn>
              <a:cxn ang="0">
                <a:pos x="18" y="48"/>
              </a:cxn>
              <a:cxn ang="0">
                <a:pos x="6" y="54"/>
              </a:cxn>
              <a:cxn ang="0">
                <a:pos x="6" y="66"/>
              </a:cxn>
              <a:cxn ang="0">
                <a:pos x="12" y="72"/>
              </a:cxn>
              <a:cxn ang="0">
                <a:pos x="18" y="96"/>
              </a:cxn>
              <a:cxn ang="0">
                <a:pos x="30" y="120"/>
              </a:cxn>
              <a:cxn ang="0">
                <a:pos x="42" y="126"/>
              </a:cxn>
              <a:cxn ang="0">
                <a:pos x="48" y="138"/>
              </a:cxn>
              <a:cxn ang="0">
                <a:pos x="54" y="150"/>
              </a:cxn>
              <a:cxn ang="0">
                <a:pos x="66" y="150"/>
              </a:cxn>
              <a:cxn ang="0">
                <a:pos x="84" y="144"/>
              </a:cxn>
              <a:cxn ang="0">
                <a:pos x="90" y="138"/>
              </a:cxn>
              <a:cxn ang="0">
                <a:pos x="96" y="126"/>
              </a:cxn>
              <a:cxn ang="0">
                <a:pos x="108" y="114"/>
              </a:cxn>
              <a:cxn ang="0">
                <a:pos x="114" y="102"/>
              </a:cxn>
              <a:cxn ang="0">
                <a:pos x="120" y="78"/>
              </a:cxn>
              <a:cxn ang="0">
                <a:pos x="126" y="66"/>
              </a:cxn>
              <a:cxn ang="0">
                <a:pos x="132" y="54"/>
              </a:cxn>
              <a:cxn ang="0">
                <a:pos x="144" y="42"/>
              </a:cxn>
              <a:cxn ang="0">
                <a:pos x="156" y="30"/>
              </a:cxn>
              <a:cxn ang="0">
                <a:pos x="168" y="18"/>
              </a:cxn>
              <a:cxn ang="0">
                <a:pos x="180" y="12"/>
              </a:cxn>
              <a:cxn ang="0">
                <a:pos x="180" y="0"/>
              </a:cxn>
              <a:cxn ang="0">
                <a:pos x="168" y="0"/>
              </a:cxn>
            </a:cxnLst>
            <a:rect l="0" t="0" r="r" b="b"/>
            <a:pathLst>
              <a:path w="180" h="150">
                <a:moveTo>
                  <a:pt x="168" y="0"/>
                </a:moveTo>
                <a:lnTo>
                  <a:pt x="156" y="6"/>
                </a:lnTo>
                <a:lnTo>
                  <a:pt x="150" y="6"/>
                </a:lnTo>
                <a:lnTo>
                  <a:pt x="144" y="6"/>
                </a:lnTo>
                <a:lnTo>
                  <a:pt x="138" y="0"/>
                </a:lnTo>
                <a:lnTo>
                  <a:pt x="132" y="6"/>
                </a:lnTo>
                <a:lnTo>
                  <a:pt x="120" y="12"/>
                </a:lnTo>
                <a:lnTo>
                  <a:pt x="114" y="18"/>
                </a:lnTo>
                <a:lnTo>
                  <a:pt x="114" y="24"/>
                </a:lnTo>
                <a:lnTo>
                  <a:pt x="108" y="30"/>
                </a:lnTo>
                <a:lnTo>
                  <a:pt x="96" y="36"/>
                </a:lnTo>
                <a:lnTo>
                  <a:pt x="90" y="42"/>
                </a:lnTo>
                <a:lnTo>
                  <a:pt x="84" y="42"/>
                </a:lnTo>
                <a:lnTo>
                  <a:pt x="78" y="48"/>
                </a:lnTo>
                <a:lnTo>
                  <a:pt x="72" y="48"/>
                </a:lnTo>
                <a:lnTo>
                  <a:pt x="60" y="48"/>
                </a:lnTo>
                <a:lnTo>
                  <a:pt x="48" y="54"/>
                </a:lnTo>
                <a:lnTo>
                  <a:pt x="30" y="54"/>
                </a:lnTo>
                <a:lnTo>
                  <a:pt x="24" y="54"/>
                </a:lnTo>
                <a:lnTo>
                  <a:pt x="18" y="48"/>
                </a:lnTo>
                <a:lnTo>
                  <a:pt x="12" y="54"/>
                </a:lnTo>
                <a:lnTo>
                  <a:pt x="6" y="54"/>
                </a:lnTo>
                <a:lnTo>
                  <a:pt x="0" y="60"/>
                </a:lnTo>
                <a:lnTo>
                  <a:pt x="6" y="66"/>
                </a:lnTo>
                <a:lnTo>
                  <a:pt x="12" y="66"/>
                </a:lnTo>
                <a:lnTo>
                  <a:pt x="12" y="72"/>
                </a:lnTo>
                <a:lnTo>
                  <a:pt x="18" y="78"/>
                </a:lnTo>
                <a:lnTo>
                  <a:pt x="18" y="96"/>
                </a:lnTo>
                <a:lnTo>
                  <a:pt x="24" y="102"/>
                </a:lnTo>
                <a:lnTo>
                  <a:pt x="30" y="120"/>
                </a:lnTo>
                <a:lnTo>
                  <a:pt x="36" y="126"/>
                </a:lnTo>
                <a:lnTo>
                  <a:pt x="42" y="126"/>
                </a:lnTo>
                <a:lnTo>
                  <a:pt x="42" y="132"/>
                </a:lnTo>
                <a:lnTo>
                  <a:pt x="48" y="138"/>
                </a:lnTo>
                <a:lnTo>
                  <a:pt x="48" y="144"/>
                </a:lnTo>
                <a:lnTo>
                  <a:pt x="54" y="150"/>
                </a:lnTo>
                <a:lnTo>
                  <a:pt x="60" y="150"/>
                </a:lnTo>
                <a:lnTo>
                  <a:pt x="66" y="150"/>
                </a:lnTo>
                <a:lnTo>
                  <a:pt x="72" y="144"/>
                </a:lnTo>
                <a:lnTo>
                  <a:pt x="84" y="144"/>
                </a:lnTo>
                <a:lnTo>
                  <a:pt x="90" y="144"/>
                </a:lnTo>
                <a:lnTo>
                  <a:pt x="90" y="138"/>
                </a:lnTo>
                <a:lnTo>
                  <a:pt x="90" y="132"/>
                </a:lnTo>
                <a:lnTo>
                  <a:pt x="96" y="126"/>
                </a:lnTo>
                <a:lnTo>
                  <a:pt x="102" y="126"/>
                </a:lnTo>
                <a:lnTo>
                  <a:pt x="108" y="114"/>
                </a:lnTo>
                <a:lnTo>
                  <a:pt x="114" y="108"/>
                </a:lnTo>
                <a:lnTo>
                  <a:pt x="114" y="102"/>
                </a:lnTo>
                <a:lnTo>
                  <a:pt x="120" y="84"/>
                </a:lnTo>
                <a:lnTo>
                  <a:pt x="120" y="78"/>
                </a:lnTo>
                <a:lnTo>
                  <a:pt x="126" y="72"/>
                </a:lnTo>
                <a:lnTo>
                  <a:pt x="126" y="66"/>
                </a:lnTo>
                <a:lnTo>
                  <a:pt x="126" y="60"/>
                </a:lnTo>
                <a:lnTo>
                  <a:pt x="132" y="54"/>
                </a:lnTo>
                <a:lnTo>
                  <a:pt x="138" y="48"/>
                </a:lnTo>
                <a:lnTo>
                  <a:pt x="144" y="42"/>
                </a:lnTo>
                <a:lnTo>
                  <a:pt x="150" y="36"/>
                </a:lnTo>
                <a:lnTo>
                  <a:pt x="156" y="30"/>
                </a:lnTo>
                <a:lnTo>
                  <a:pt x="156" y="24"/>
                </a:lnTo>
                <a:lnTo>
                  <a:pt x="168" y="18"/>
                </a:lnTo>
                <a:lnTo>
                  <a:pt x="174" y="18"/>
                </a:lnTo>
                <a:lnTo>
                  <a:pt x="180" y="12"/>
                </a:lnTo>
                <a:lnTo>
                  <a:pt x="180" y="6"/>
                </a:lnTo>
                <a:lnTo>
                  <a:pt x="180" y="0"/>
                </a:lnTo>
                <a:lnTo>
                  <a:pt x="174" y="0"/>
                </a:lnTo>
                <a:lnTo>
                  <a:pt x="168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7" name="Freeform 17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>
            <a:spLocks/>
          </xdr:cNvSpPr>
        </xdr:nvSpPr>
        <xdr:spPr bwMode="auto">
          <a:xfrm>
            <a:off x="1819275" y="5859463"/>
            <a:ext cx="161925" cy="180975"/>
          </a:xfrm>
          <a:custGeom>
            <a:avLst/>
            <a:gdLst/>
            <a:ahLst/>
            <a:cxnLst>
              <a:cxn ang="0">
                <a:pos x="96" y="18"/>
              </a:cxn>
              <a:cxn ang="0">
                <a:pos x="90" y="12"/>
              </a:cxn>
              <a:cxn ang="0">
                <a:pos x="90" y="6"/>
              </a:cxn>
              <a:cxn ang="0">
                <a:pos x="96" y="6"/>
              </a:cxn>
              <a:cxn ang="0">
                <a:pos x="96" y="0"/>
              </a:cxn>
              <a:cxn ang="0">
                <a:pos x="90" y="0"/>
              </a:cxn>
              <a:cxn ang="0">
                <a:pos x="84" y="0"/>
              </a:cxn>
              <a:cxn ang="0">
                <a:pos x="84" y="6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6" y="6"/>
              </a:cxn>
              <a:cxn ang="0">
                <a:pos x="60" y="6"/>
              </a:cxn>
              <a:cxn ang="0">
                <a:pos x="48" y="12"/>
              </a:cxn>
              <a:cxn ang="0">
                <a:pos x="48" y="6"/>
              </a:cxn>
              <a:cxn ang="0">
                <a:pos x="42" y="6"/>
              </a:cxn>
              <a:cxn ang="0">
                <a:pos x="36" y="6"/>
              </a:cxn>
              <a:cxn ang="0">
                <a:pos x="30" y="6"/>
              </a:cxn>
              <a:cxn ang="0">
                <a:pos x="24" y="12"/>
              </a:cxn>
              <a:cxn ang="0">
                <a:pos x="24" y="18"/>
              </a:cxn>
              <a:cxn ang="0">
                <a:pos x="24" y="24"/>
              </a:cxn>
              <a:cxn ang="0">
                <a:pos x="24" y="30"/>
              </a:cxn>
              <a:cxn ang="0">
                <a:pos x="18" y="36"/>
              </a:cxn>
              <a:cxn ang="0">
                <a:pos x="6" y="42"/>
              </a:cxn>
              <a:cxn ang="0">
                <a:pos x="0" y="42"/>
              </a:cxn>
              <a:cxn ang="0">
                <a:pos x="0" y="48"/>
              </a:cxn>
              <a:cxn ang="0">
                <a:pos x="0" y="60"/>
              </a:cxn>
              <a:cxn ang="0">
                <a:pos x="0" y="66"/>
              </a:cxn>
              <a:cxn ang="0">
                <a:pos x="0" y="72"/>
              </a:cxn>
              <a:cxn ang="0">
                <a:pos x="0" y="78"/>
              </a:cxn>
              <a:cxn ang="0">
                <a:pos x="6" y="84"/>
              </a:cxn>
              <a:cxn ang="0">
                <a:pos x="12" y="96"/>
              </a:cxn>
              <a:cxn ang="0">
                <a:pos x="30" y="108"/>
              </a:cxn>
              <a:cxn ang="0">
                <a:pos x="42" y="108"/>
              </a:cxn>
              <a:cxn ang="0">
                <a:pos x="54" y="114"/>
              </a:cxn>
              <a:cxn ang="0">
                <a:pos x="60" y="114"/>
              </a:cxn>
              <a:cxn ang="0">
                <a:pos x="60" y="108"/>
              </a:cxn>
              <a:cxn ang="0">
                <a:pos x="66" y="108"/>
              </a:cxn>
              <a:cxn ang="0">
                <a:pos x="78" y="96"/>
              </a:cxn>
              <a:cxn ang="0">
                <a:pos x="84" y="96"/>
              </a:cxn>
              <a:cxn ang="0">
                <a:pos x="90" y="90"/>
              </a:cxn>
              <a:cxn ang="0">
                <a:pos x="90" y="84"/>
              </a:cxn>
              <a:cxn ang="0">
                <a:pos x="96" y="84"/>
              </a:cxn>
              <a:cxn ang="0">
                <a:pos x="102" y="78"/>
              </a:cxn>
              <a:cxn ang="0">
                <a:pos x="96" y="72"/>
              </a:cxn>
              <a:cxn ang="0">
                <a:pos x="102" y="66"/>
              </a:cxn>
              <a:cxn ang="0">
                <a:pos x="102" y="60"/>
              </a:cxn>
              <a:cxn ang="0">
                <a:pos x="102" y="48"/>
              </a:cxn>
              <a:cxn ang="0">
                <a:pos x="102" y="42"/>
              </a:cxn>
              <a:cxn ang="0">
                <a:pos x="96" y="36"/>
              </a:cxn>
              <a:cxn ang="0">
                <a:pos x="96" y="30"/>
              </a:cxn>
              <a:cxn ang="0">
                <a:pos x="90" y="24"/>
              </a:cxn>
              <a:cxn ang="0">
                <a:pos x="90" y="18"/>
              </a:cxn>
              <a:cxn ang="0">
                <a:pos x="96" y="18"/>
              </a:cxn>
            </a:cxnLst>
            <a:rect l="0" t="0" r="r" b="b"/>
            <a:pathLst>
              <a:path w="102" h="114">
                <a:moveTo>
                  <a:pt x="96" y="18"/>
                </a:moveTo>
                <a:lnTo>
                  <a:pt x="90" y="12"/>
                </a:lnTo>
                <a:lnTo>
                  <a:pt x="90" y="6"/>
                </a:lnTo>
                <a:lnTo>
                  <a:pt x="96" y="6"/>
                </a:lnTo>
                <a:lnTo>
                  <a:pt x="96" y="0"/>
                </a:lnTo>
                <a:lnTo>
                  <a:pt x="90" y="0"/>
                </a:lnTo>
                <a:lnTo>
                  <a:pt x="84" y="0"/>
                </a:lnTo>
                <a:lnTo>
                  <a:pt x="84" y="6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6" y="6"/>
                </a:lnTo>
                <a:lnTo>
                  <a:pt x="60" y="6"/>
                </a:lnTo>
                <a:lnTo>
                  <a:pt x="48" y="12"/>
                </a:lnTo>
                <a:lnTo>
                  <a:pt x="48" y="6"/>
                </a:lnTo>
                <a:lnTo>
                  <a:pt x="42" y="6"/>
                </a:lnTo>
                <a:lnTo>
                  <a:pt x="36" y="6"/>
                </a:lnTo>
                <a:lnTo>
                  <a:pt x="30" y="6"/>
                </a:lnTo>
                <a:lnTo>
                  <a:pt x="24" y="12"/>
                </a:lnTo>
                <a:lnTo>
                  <a:pt x="24" y="18"/>
                </a:lnTo>
                <a:lnTo>
                  <a:pt x="24" y="24"/>
                </a:lnTo>
                <a:lnTo>
                  <a:pt x="24" y="30"/>
                </a:lnTo>
                <a:lnTo>
                  <a:pt x="18" y="36"/>
                </a:lnTo>
                <a:lnTo>
                  <a:pt x="6" y="42"/>
                </a:lnTo>
                <a:lnTo>
                  <a:pt x="0" y="42"/>
                </a:lnTo>
                <a:lnTo>
                  <a:pt x="0" y="48"/>
                </a:lnTo>
                <a:lnTo>
                  <a:pt x="0" y="60"/>
                </a:lnTo>
                <a:lnTo>
                  <a:pt x="0" y="66"/>
                </a:lnTo>
                <a:lnTo>
                  <a:pt x="0" y="72"/>
                </a:lnTo>
                <a:lnTo>
                  <a:pt x="0" y="78"/>
                </a:lnTo>
                <a:lnTo>
                  <a:pt x="6" y="84"/>
                </a:lnTo>
                <a:lnTo>
                  <a:pt x="12" y="96"/>
                </a:lnTo>
                <a:lnTo>
                  <a:pt x="30" y="108"/>
                </a:lnTo>
                <a:lnTo>
                  <a:pt x="42" y="108"/>
                </a:lnTo>
                <a:lnTo>
                  <a:pt x="54" y="114"/>
                </a:lnTo>
                <a:lnTo>
                  <a:pt x="60" y="114"/>
                </a:lnTo>
                <a:lnTo>
                  <a:pt x="60" y="108"/>
                </a:lnTo>
                <a:lnTo>
                  <a:pt x="66" y="108"/>
                </a:lnTo>
                <a:lnTo>
                  <a:pt x="78" y="96"/>
                </a:lnTo>
                <a:lnTo>
                  <a:pt x="84" y="96"/>
                </a:lnTo>
                <a:lnTo>
                  <a:pt x="90" y="90"/>
                </a:lnTo>
                <a:lnTo>
                  <a:pt x="90" y="84"/>
                </a:lnTo>
                <a:lnTo>
                  <a:pt x="96" y="84"/>
                </a:lnTo>
                <a:lnTo>
                  <a:pt x="102" y="78"/>
                </a:lnTo>
                <a:lnTo>
                  <a:pt x="96" y="72"/>
                </a:lnTo>
                <a:lnTo>
                  <a:pt x="102" y="66"/>
                </a:lnTo>
                <a:lnTo>
                  <a:pt x="102" y="60"/>
                </a:lnTo>
                <a:lnTo>
                  <a:pt x="102" y="48"/>
                </a:lnTo>
                <a:lnTo>
                  <a:pt x="102" y="42"/>
                </a:lnTo>
                <a:lnTo>
                  <a:pt x="96" y="36"/>
                </a:lnTo>
                <a:lnTo>
                  <a:pt x="96" y="30"/>
                </a:lnTo>
                <a:lnTo>
                  <a:pt x="90" y="24"/>
                </a:lnTo>
                <a:lnTo>
                  <a:pt x="90" y="18"/>
                </a:lnTo>
                <a:lnTo>
                  <a:pt x="96" y="18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116829</xdr:colOff>
      <xdr:row>26</xdr:row>
      <xdr:rowOff>142380</xdr:rowOff>
    </xdr:from>
    <xdr:to>
      <xdr:col>7</xdr:col>
      <xdr:colOff>405300</xdr:colOff>
      <xdr:row>29</xdr:row>
      <xdr:rowOff>121925</xdr:rowOff>
    </xdr:to>
    <xdr:grpSp>
      <xdr:nvGrpSpPr>
        <xdr:cNvPr id="28" name="123 Grupo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GrpSpPr/>
      </xdr:nvGrpSpPr>
      <xdr:grpSpPr>
        <a:xfrm>
          <a:off x="3002904" y="5733555"/>
          <a:ext cx="2060121" cy="551045"/>
          <a:chOff x="3028950" y="5690666"/>
          <a:chExt cx="2219325" cy="609600"/>
        </a:xfrm>
      </xdr:grpSpPr>
      <xdr:sp macro="" textlink="">
        <xdr:nvSpPr>
          <xdr:cNvPr id="29" name="Freeform 6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SpPr>
            <a:spLocks/>
          </xdr:cNvSpPr>
        </xdr:nvSpPr>
        <xdr:spPr bwMode="auto">
          <a:xfrm>
            <a:off x="3028950" y="5690666"/>
            <a:ext cx="1800225" cy="609600"/>
          </a:xfrm>
          <a:custGeom>
            <a:avLst/>
            <a:gdLst/>
            <a:ahLst/>
            <a:cxnLst>
              <a:cxn ang="0">
                <a:pos x="12" y="348"/>
              </a:cxn>
              <a:cxn ang="0">
                <a:pos x="30" y="288"/>
              </a:cxn>
              <a:cxn ang="0">
                <a:pos x="48" y="234"/>
              </a:cxn>
              <a:cxn ang="0">
                <a:pos x="78" y="168"/>
              </a:cxn>
              <a:cxn ang="0">
                <a:pos x="96" y="108"/>
              </a:cxn>
              <a:cxn ang="0">
                <a:pos x="108" y="66"/>
              </a:cxn>
              <a:cxn ang="0">
                <a:pos x="126" y="42"/>
              </a:cxn>
              <a:cxn ang="0">
                <a:pos x="156" y="54"/>
              </a:cxn>
              <a:cxn ang="0">
                <a:pos x="180" y="36"/>
              </a:cxn>
              <a:cxn ang="0">
                <a:pos x="210" y="36"/>
              </a:cxn>
              <a:cxn ang="0">
                <a:pos x="246" y="18"/>
              </a:cxn>
              <a:cxn ang="0">
                <a:pos x="282" y="0"/>
              </a:cxn>
              <a:cxn ang="0">
                <a:pos x="312" y="6"/>
              </a:cxn>
              <a:cxn ang="0">
                <a:pos x="318" y="18"/>
              </a:cxn>
              <a:cxn ang="0">
                <a:pos x="300" y="60"/>
              </a:cxn>
              <a:cxn ang="0">
                <a:pos x="312" y="90"/>
              </a:cxn>
              <a:cxn ang="0">
                <a:pos x="318" y="96"/>
              </a:cxn>
              <a:cxn ang="0">
                <a:pos x="330" y="126"/>
              </a:cxn>
              <a:cxn ang="0">
                <a:pos x="348" y="150"/>
              </a:cxn>
              <a:cxn ang="0">
                <a:pos x="372" y="168"/>
              </a:cxn>
              <a:cxn ang="0">
                <a:pos x="390" y="198"/>
              </a:cxn>
              <a:cxn ang="0">
                <a:pos x="432" y="222"/>
              </a:cxn>
              <a:cxn ang="0">
                <a:pos x="462" y="246"/>
              </a:cxn>
              <a:cxn ang="0">
                <a:pos x="516" y="276"/>
              </a:cxn>
              <a:cxn ang="0">
                <a:pos x="570" y="288"/>
              </a:cxn>
              <a:cxn ang="0">
                <a:pos x="630" y="294"/>
              </a:cxn>
              <a:cxn ang="0">
                <a:pos x="672" y="276"/>
              </a:cxn>
              <a:cxn ang="0">
                <a:pos x="720" y="264"/>
              </a:cxn>
              <a:cxn ang="0">
                <a:pos x="750" y="258"/>
              </a:cxn>
              <a:cxn ang="0">
                <a:pos x="774" y="276"/>
              </a:cxn>
              <a:cxn ang="0">
                <a:pos x="810" y="264"/>
              </a:cxn>
              <a:cxn ang="0">
                <a:pos x="822" y="246"/>
              </a:cxn>
              <a:cxn ang="0">
                <a:pos x="840" y="240"/>
              </a:cxn>
              <a:cxn ang="0">
                <a:pos x="870" y="264"/>
              </a:cxn>
              <a:cxn ang="0">
                <a:pos x="906" y="276"/>
              </a:cxn>
              <a:cxn ang="0">
                <a:pos x="936" y="282"/>
              </a:cxn>
              <a:cxn ang="0">
                <a:pos x="966" y="270"/>
              </a:cxn>
              <a:cxn ang="0">
                <a:pos x="1002" y="258"/>
              </a:cxn>
              <a:cxn ang="0">
                <a:pos x="1020" y="246"/>
              </a:cxn>
              <a:cxn ang="0">
                <a:pos x="1044" y="222"/>
              </a:cxn>
              <a:cxn ang="0">
                <a:pos x="1056" y="186"/>
              </a:cxn>
              <a:cxn ang="0">
                <a:pos x="1068" y="192"/>
              </a:cxn>
              <a:cxn ang="0">
                <a:pos x="1074" y="228"/>
              </a:cxn>
              <a:cxn ang="0">
                <a:pos x="1086" y="252"/>
              </a:cxn>
              <a:cxn ang="0">
                <a:pos x="1092" y="270"/>
              </a:cxn>
              <a:cxn ang="0">
                <a:pos x="1092" y="288"/>
              </a:cxn>
              <a:cxn ang="0">
                <a:pos x="1128" y="312"/>
              </a:cxn>
              <a:cxn ang="0">
                <a:pos x="1122" y="294"/>
              </a:cxn>
              <a:cxn ang="0">
                <a:pos x="1098" y="270"/>
              </a:cxn>
            </a:cxnLst>
            <a:rect l="0" t="0" r="r" b="b"/>
            <a:pathLst>
              <a:path w="1134" h="384">
                <a:moveTo>
                  <a:pt x="0" y="384"/>
                </a:moveTo>
                <a:lnTo>
                  <a:pt x="0" y="372"/>
                </a:lnTo>
                <a:lnTo>
                  <a:pt x="6" y="360"/>
                </a:lnTo>
                <a:lnTo>
                  <a:pt x="12" y="348"/>
                </a:lnTo>
                <a:lnTo>
                  <a:pt x="18" y="324"/>
                </a:lnTo>
                <a:lnTo>
                  <a:pt x="18" y="312"/>
                </a:lnTo>
                <a:lnTo>
                  <a:pt x="24" y="300"/>
                </a:lnTo>
                <a:lnTo>
                  <a:pt x="30" y="288"/>
                </a:lnTo>
                <a:lnTo>
                  <a:pt x="42" y="270"/>
                </a:lnTo>
                <a:lnTo>
                  <a:pt x="42" y="264"/>
                </a:lnTo>
                <a:lnTo>
                  <a:pt x="48" y="252"/>
                </a:lnTo>
                <a:lnTo>
                  <a:pt x="48" y="234"/>
                </a:lnTo>
                <a:lnTo>
                  <a:pt x="54" y="222"/>
                </a:lnTo>
                <a:lnTo>
                  <a:pt x="60" y="204"/>
                </a:lnTo>
                <a:lnTo>
                  <a:pt x="66" y="186"/>
                </a:lnTo>
                <a:lnTo>
                  <a:pt x="78" y="168"/>
                </a:lnTo>
                <a:lnTo>
                  <a:pt x="84" y="138"/>
                </a:lnTo>
                <a:lnTo>
                  <a:pt x="90" y="126"/>
                </a:lnTo>
                <a:lnTo>
                  <a:pt x="96" y="114"/>
                </a:lnTo>
                <a:lnTo>
                  <a:pt x="96" y="108"/>
                </a:lnTo>
                <a:lnTo>
                  <a:pt x="102" y="102"/>
                </a:lnTo>
                <a:lnTo>
                  <a:pt x="102" y="90"/>
                </a:lnTo>
                <a:lnTo>
                  <a:pt x="108" y="78"/>
                </a:lnTo>
                <a:lnTo>
                  <a:pt x="108" y="66"/>
                </a:lnTo>
                <a:lnTo>
                  <a:pt x="114" y="54"/>
                </a:lnTo>
                <a:lnTo>
                  <a:pt x="114" y="48"/>
                </a:lnTo>
                <a:lnTo>
                  <a:pt x="120" y="42"/>
                </a:lnTo>
                <a:lnTo>
                  <a:pt x="126" y="42"/>
                </a:lnTo>
                <a:lnTo>
                  <a:pt x="138" y="48"/>
                </a:lnTo>
                <a:lnTo>
                  <a:pt x="150" y="48"/>
                </a:lnTo>
                <a:lnTo>
                  <a:pt x="156" y="48"/>
                </a:lnTo>
                <a:lnTo>
                  <a:pt x="156" y="54"/>
                </a:lnTo>
                <a:lnTo>
                  <a:pt x="162" y="54"/>
                </a:lnTo>
                <a:lnTo>
                  <a:pt x="162" y="48"/>
                </a:lnTo>
                <a:lnTo>
                  <a:pt x="168" y="42"/>
                </a:lnTo>
                <a:lnTo>
                  <a:pt x="180" y="36"/>
                </a:lnTo>
                <a:lnTo>
                  <a:pt x="192" y="30"/>
                </a:lnTo>
                <a:lnTo>
                  <a:pt x="198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22" y="30"/>
                </a:lnTo>
                <a:lnTo>
                  <a:pt x="240" y="24"/>
                </a:lnTo>
                <a:lnTo>
                  <a:pt x="246" y="18"/>
                </a:lnTo>
                <a:lnTo>
                  <a:pt x="258" y="6"/>
                </a:lnTo>
                <a:lnTo>
                  <a:pt x="270" y="6"/>
                </a:lnTo>
                <a:lnTo>
                  <a:pt x="276" y="6"/>
                </a:lnTo>
                <a:lnTo>
                  <a:pt x="282" y="0"/>
                </a:lnTo>
                <a:lnTo>
                  <a:pt x="288" y="6"/>
                </a:lnTo>
                <a:lnTo>
                  <a:pt x="294" y="0"/>
                </a:lnTo>
                <a:lnTo>
                  <a:pt x="306" y="6"/>
                </a:lnTo>
                <a:lnTo>
                  <a:pt x="312" y="6"/>
                </a:lnTo>
                <a:lnTo>
                  <a:pt x="318" y="6"/>
                </a:lnTo>
                <a:lnTo>
                  <a:pt x="324" y="6"/>
                </a:lnTo>
                <a:lnTo>
                  <a:pt x="324" y="12"/>
                </a:lnTo>
                <a:lnTo>
                  <a:pt x="318" y="18"/>
                </a:lnTo>
                <a:lnTo>
                  <a:pt x="306" y="18"/>
                </a:lnTo>
                <a:lnTo>
                  <a:pt x="300" y="30"/>
                </a:lnTo>
                <a:lnTo>
                  <a:pt x="300" y="36"/>
                </a:lnTo>
                <a:lnTo>
                  <a:pt x="300" y="60"/>
                </a:lnTo>
                <a:lnTo>
                  <a:pt x="306" y="72"/>
                </a:lnTo>
                <a:lnTo>
                  <a:pt x="306" y="78"/>
                </a:lnTo>
                <a:lnTo>
                  <a:pt x="306" y="84"/>
                </a:lnTo>
                <a:lnTo>
                  <a:pt x="312" y="90"/>
                </a:lnTo>
                <a:lnTo>
                  <a:pt x="318" y="84"/>
                </a:lnTo>
                <a:lnTo>
                  <a:pt x="318" y="90"/>
                </a:lnTo>
                <a:lnTo>
                  <a:pt x="324" y="90"/>
                </a:lnTo>
                <a:lnTo>
                  <a:pt x="318" y="96"/>
                </a:lnTo>
                <a:lnTo>
                  <a:pt x="324" y="102"/>
                </a:lnTo>
                <a:lnTo>
                  <a:pt x="330" y="114"/>
                </a:lnTo>
                <a:lnTo>
                  <a:pt x="330" y="120"/>
                </a:lnTo>
                <a:lnTo>
                  <a:pt x="330" y="126"/>
                </a:lnTo>
                <a:lnTo>
                  <a:pt x="336" y="132"/>
                </a:lnTo>
                <a:lnTo>
                  <a:pt x="336" y="144"/>
                </a:lnTo>
                <a:lnTo>
                  <a:pt x="342" y="144"/>
                </a:lnTo>
                <a:lnTo>
                  <a:pt x="348" y="150"/>
                </a:lnTo>
                <a:lnTo>
                  <a:pt x="354" y="150"/>
                </a:lnTo>
                <a:lnTo>
                  <a:pt x="360" y="150"/>
                </a:lnTo>
                <a:lnTo>
                  <a:pt x="360" y="156"/>
                </a:lnTo>
                <a:lnTo>
                  <a:pt x="372" y="168"/>
                </a:lnTo>
                <a:lnTo>
                  <a:pt x="378" y="180"/>
                </a:lnTo>
                <a:lnTo>
                  <a:pt x="384" y="186"/>
                </a:lnTo>
                <a:lnTo>
                  <a:pt x="390" y="192"/>
                </a:lnTo>
                <a:lnTo>
                  <a:pt x="390" y="198"/>
                </a:lnTo>
                <a:lnTo>
                  <a:pt x="402" y="198"/>
                </a:lnTo>
                <a:lnTo>
                  <a:pt x="414" y="204"/>
                </a:lnTo>
                <a:lnTo>
                  <a:pt x="420" y="210"/>
                </a:lnTo>
                <a:lnTo>
                  <a:pt x="432" y="222"/>
                </a:lnTo>
                <a:lnTo>
                  <a:pt x="438" y="228"/>
                </a:lnTo>
                <a:lnTo>
                  <a:pt x="450" y="234"/>
                </a:lnTo>
                <a:lnTo>
                  <a:pt x="456" y="240"/>
                </a:lnTo>
                <a:lnTo>
                  <a:pt x="462" y="246"/>
                </a:lnTo>
                <a:lnTo>
                  <a:pt x="474" y="252"/>
                </a:lnTo>
                <a:lnTo>
                  <a:pt x="480" y="258"/>
                </a:lnTo>
                <a:lnTo>
                  <a:pt x="504" y="270"/>
                </a:lnTo>
                <a:lnTo>
                  <a:pt x="516" y="276"/>
                </a:lnTo>
                <a:lnTo>
                  <a:pt x="522" y="276"/>
                </a:lnTo>
                <a:lnTo>
                  <a:pt x="528" y="276"/>
                </a:lnTo>
                <a:lnTo>
                  <a:pt x="534" y="276"/>
                </a:lnTo>
                <a:lnTo>
                  <a:pt x="570" y="288"/>
                </a:lnTo>
                <a:lnTo>
                  <a:pt x="588" y="294"/>
                </a:lnTo>
                <a:lnTo>
                  <a:pt x="594" y="294"/>
                </a:lnTo>
                <a:lnTo>
                  <a:pt x="606" y="294"/>
                </a:lnTo>
                <a:lnTo>
                  <a:pt x="630" y="294"/>
                </a:lnTo>
                <a:lnTo>
                  <a:pt x="636" y="288"/>
                </a:lnTo>
                <a:lnTo>
                  <a:pt x="648" y="282"/>
                </a:lnTo>
                <a:lnTo>
                  <a:pt x="660" y="282"/>
                </a:lnTo>
                <a:lnTo>
                  <a:pt x="672" y="276"/>
                </a:lnTo>
                <a:lnTo>
                  <a:pt x="678" y="276"/>
                </a:lnTo>
                <a:lnTo>
                  <a:pt x="684" y="276"/>
                </a:lnTo>
                <a:lnTo>
                  <a:pt x="702" y="270"/>
                </a:lnTo>
                <a:lnTo>
                  <a:pt x="720" y="264"/>
                </a:lnTo>
                <a:lnTo>
                  <a:pt x="726" y="264"/>
                </a:lnTo>
                <a:lnTo>
                  <a:pt x="732" y="264"/>
                </a:lnTo>
                <a:lnTo>
                  <a:pt x="738" y="264"/>
                </a:lnTo>
                <a:lnTo>
                  <a:pt x="750" y="258"/>
                </a:lnTo>
                <a:lnTo>
                  <a:pt x="762" y="252"/>
                </a:lnTo>
                <a:lnTo>
                  <a:pt x="762" y="264"/>
                </a:lnTo>
                <a:lnTo>
                  <a:pt x="768" y="270"/>
                </a:lnTo>
                <a:lnTo>
                  <a:pt x="774" y="276"/>
                </a:lnTo>
                <a:lnTo>
                  <a:pt x="792" y="276"/>
                </a:lnTo>
                <a:lnTo>
                  <a:pt x="798" y="276"/>
                </a:lnTo>
                <a:lnTo>
                  <a:pt x="804" y="270"/>
                </a:lnTo>
                <a:lnTo>
                  <a:pt x="810" y="264"/>
                </a:lnTo>
                <a:lnTo>
                  <a:pt x="810" y="258"/>
                </a:lnTo>
                <a:lnTo>
                  <a:pt x="810" y="252"/>
                </a:lnTo>
                <a:lnTo>
                  <a:pt x="816" y="246"/>
                </a:lnTo>
                <a:lnTo>
                  <a:pt x="822" y="246"/>
                </a:lnTo>
                <a:lnTo>
                  <a:pt x="828" y="240"/>
                </a:lnTo>
                <a:lnTo>
                  <a:pt x="834" y="240"/>
                </a:lnTo>
                <a:lnTo>
                  <a:pt x="834" y="234"/>
                </a:lnTo>
                <a:lnTo>
                  <a:pt x="840" y="240"/>
                </a:lnTo>
                <a:lnTo>
                  <a:pt x="846" y="246"/>
                </a:lnTo>
                <a:lnTo>
                  <a:pt x="852" y="252"/>
                </a:lnTo>
                <a:lnTo>
                  <a:pt x="864" y="258"/>
                </a:lnTo>
                <a:lnTo>
                  <a:pt x="870" y="264"/>
                </a:lnTo>
                <a:lnTo>
                  <a:pt x="876" y="264"/>
                </a:lnTo>
                <a:lnTo>
                  <a:pt x="888" y="270"/>
                </a:lnTo>
                <a:lnTo>
                  <a:pt x="900" y="276"/>
                </a:lnTo>
                <a:lnTo>
                  <a:pt x="906" y="276"/>
                </a:lnTo>
                <a:lnTo>
                  <a:pt x="912" y="276"/>
                </a:lnTo>
                <a:lnTo>
                  <a:pt x="918" y="276"/>
                </a:lnTo>
                <a:lnTo>
                  <a:pt x="924" y="276"/>
                </a:lnTo>
                <a:lnTo>
                  <a:pt x="936" y="282"/>
                </a:lnTo>
                <a:lnTo>
                  <a:pt x="942" y="282"/>
                </a:lnTo>
                <a:lnTo>
                  <a:pt x="948" y="282"/>
                </a:lnTo>
                <a:lnTo>
                  <a:pt x="954" y="282"/>
                </a:lnTo>
                <a:lnTo>
                  <a:pt x="966" y="270"/>
                </a:lnTo>
                <a:lnTo>
                  <a:pt x="972" y="270"/>
                </a:lnTo>
                <a:lnTo>
                  <a:pt x="984" y="264"/>
                </a:lnTo>
                <a:lnTo>
                  <a:pt x="996" y="264"/>
                </a:lnTo>
                <a:lnTo>
                  <a:pt x="1002" y="258"/>
                </a:lnTo>
                <a:lnTo>
                  <a:pt x="1008" y="258"/>
                </a:lnTo>
                <a:lnTo>
                  <a:pt x="1008" y="252"/>
                </a:lnTo>
                <a:lnTo>
                  <a:pt x="1014" y="246"/>
                </a:lnTo>
                <a:lnTo>
                  <a:pt x="1020" y="246"/>
                </a:lnTo>
                <a:lnTo>
                  <a:pt x="1032" y="240"/>
                </a:lnTo>
                <a:lnTo>
                  <a:pt x="1032" y="234"/>
                </a:lnTo>
                <a:lnTo>
                  <a:pt x="1032" y="228"/>
                </a:lnTo>
                <a:lnTo>
                  <a:pt x="1044" y="222"/>
                </a:lnTo>
                <a:lnTo>
                  <a:pt x="1044" y="210"/>
                </a:lnTo>
                <a:lnTo>
                  <a:pt x="1056" y="198"/>
                </a:lnTo>
                <a:lnTo>
                  <a:pt x="1056" y="192"/>
                </a:lnTo>
                <a:lnTo>
                  <a:pt x="1056" y="186"/>
                </a:lnTo>
                <a:lnTo>
                  <a:pt x="1062" y="180"/>
                </a:lnTo>
                <a:lnTo>
                  <a:pt x="1068" y="174"/>
                </a:lnTo>
                <a:lnTo>
                  <a:pt x="1074" y="180"/>
                </a:lnTo>
                <a:lnTo>
                  <a:pt x="1068" y="192"/>
                </a:lnTo>
                <a:lnTo>
                  <a:pt x="1074" y="198"/>
                </a:lnTo>
                <a:lnTo>
                  <a:pt x="1068" y="204"/>
                </a:lnTo>
                <a:lnTo>
                  <a:pt x="1068" y="210"/>
                </a:lnTo>
                <a:lnTo>
                  <a:pt x="1074" y="228"/>
                </a:lnTo>
                <a:lnTo>
                  <a:pt x="1080" y="234"/>
                </a:lnTo>
                <a:lnTo>
                  <a:pt x="1080" y="240"/>
                </a:lnTo>
                <a:lnTo>
                  <a:pt x="1086" y="246"/>
                </a:lnTo>
                <a:lnTo>
                  <a:pt x="1086" y="252"/>
                </a:lnTo>
                <a:lnTo>
                  <a:pt x="1080" y="252"/>
                </a:lnTo>
                <a:lnTo>
                  <a:pt x="1080" y="258"/>
                </a:lnTo>
                <a:lnTo>
                  <a:pt x="1086" y="264"/>
                </a:lnTo>
                <a:lnTo>
                  <a:pt x="1092" y="270"/>
                </a:lnTo>
                <a:lnTo>
                  <a:pt x="1086" y="276"/>
                </a:lnTo>
                <a:lnTo>
                  <a:pt x="1080" y="276"/>
                </a:lnTo>
                <a:lnTo>
                  <a:pt x="1086" y="282"/>
                </a:lnTo>
                <a:lnTo>
                  <a:pt x="1092" y="288"/>
                </a:lnTo>
                <a:lnTo>
                  <a:pt x="1098" y="300"/>
                </a:lnTo>
                <a:lnTo>
                  <a:pt x="1104" y="306"/>
                </a:lnTo>
                <a:lnTo>
                  <a:pt x="1122" y="312"/>
                </a:lnTo>
                <a:lnTo>
                  <a:pt x="1128" y="312"/>
                </a:lnTo>
                <a:lnTo>
                  <a:pt x="1134" y="312"/>
                </a:lnTo>
                <a:lnTo>
                  <a:pt x="1134" y="306"/>
                </a:lnTo>
                <a:lnTo>
                  <a:pt x="1128" y="300"/>
                </a:lnTo>
                <a:lnTo>
                  <a:pt x="1122" y="294"/>
                </a:lnTo>
                <a:lnTo>
                  <a:pt x="1110" y="288"/>
                </a:lnTo>
                <a:lnTo>
                  <a:pt x="1110" y="282"/>
                </a:lnTo>
                <a:lnTo>
                  <a:pt x="1104" y="282"/>
                </a:lnTo>
                <a:lnTo>
                  <a:pt x="1098" y="270"/>
                </a:lnTo>
                <a:lnTo>
                  <a:pt x="1092" y="270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0" name="Freeform 7"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>
            <a:spLocks/>
          </xdr:cNvSpPr>
        </xdr:nvSpPr>
        <xdr:spPr bwMode="auto">
          <a:xfrm>
            <a:off x="4762500" y="6109766"/>
            <a:ext cx="485775" cy="85725"/>
          </a:xfrm>
          <a:custGeom>
            <a:avLst/>
            <a:gdLst/>
            <a:ahLst/>
            <a:cxnLst>
              <a:cxn ang="0">
                <a:pos x="0" y="6"/>
              </a:cxn>
              <a:cxn ang="0">
                <a:pos x="0" y="0"/>
              </a:cxn>
              <a:cxn ang="0">
                <a:pos x="6" y="0"/>
              </a:cxn>
              <a:cxn ang="0">
                <a:pos x="6" y="6"/>
              </a:cxn>
              <a:cxn ang="0">
                <a:pos x="18" y="12"/>
              </a:cxn>
              <a:cxn ang="0">
                <a:pos x="36" y="24"/>
              </a:cxn>
              <a:cxn ang="0">
                <a:pos x="42" y="30"/>
              </a:cxn>
              <a:cxn ang="0">
                <a:pos x="60" y="48"/>
              </a:cxn>
              <a:cxn ang="0">
                <a:pos x="78" y="54"/>
              </a:cxn>
              <a:cxn ang="0">
                <a:pos x="96" y="54"/>
              </a:cxn>
              <a:cxn ang="0">
                <a:pos x="108" y="54"/>
              </a:cxn>
              <a:cxn ang="0">
                <a:pos x="114" y="54"/>
              </a:cxn>
              <a:cxn ang="0">
                <a:pos x="120" y="54"/>
              </a:cxn>
              <a:cxn ang="0">
                <a:pos x="132" y="48"/>
              </a:cxn>
              <a:cxn ang="0">
                <a:pos x="138" y="42"/>
              </a:cxn>
              <a:cxn ang="0">
                <a:pos x="144" y="30"/>
              </a:cxn>
              <a:cxn ang="0">
                <a:pos x="150" y="30"/>
              </a:cxn>
              <a:cxn ang="0">
                <a:pos x="156" y="36"/>
              </a:cxn>
              <a:cxn ang="0">
                <a:pos x="168" y="36"/>
              </a:cxn>
              <a:cxn ang="0">
                <a:pos x="174" y="36"/>
              </a:cxn>
              <a:cxn ang="0">
                <a:pos x="186" y="42"/>
              </a:cxn>
              <a:cxn ang="0">
                <a:pos x="192" y="48"/>
              </a:cxn>
              <a:cxn ang="0">
                <a:pos x="204" y="48"/>
              </a:cxn>
              <a:cxn ang="0">
                <a:pos x="210" y="48"/>
              </a:cxn>
              <a:cxn ang="0">
                <a:pos x="216" y="54"/>
              </a:cxn>
              <a:cxn ang="0">
                <a:pos x="222" y="48"/>
              </a:cxn>
              <a:cxn ang="0">
                <a:pos x="228" y="54"/>
              </a:cxn>
              <a:cxn ang="0">
                <a:pos x="228" y="48"/>
              </a:cxn>
              <a:cxn ang="0">
                <a:pos x="234" y="42"/>
              </a:cxn>
              <a:cxn ang="0">
                <a:pos x="246" y="48"/>
              </a:cxn>
              <a:cxn ang="0">
                <a:pos x="252" y="54"/>
              </a:cxn>
              <a:cxn ang="0">
                <a:pos x="264" y="54"/>
              </a:cxn>
              <a:cxn ang="0">
                <a:pos x="270" y="54"/>
              </a:cxn>
              <a:cxn ang="0">
                <a:pos x="276" y="54"/>
              </a:cxn>
              <a:cxn ang="0">
                <a:pos x="282" y="54"/>
              </a:cxn>
              <a:cxn ang="0">
                <a:pos x="288" y="54"/>
              </a:cxn>
              <a:cxn ang="0">
                <a:pos x="294" y="54"/>
              </a:cxn>
              <a:cxn ang="0">
                <a:pos x="306" y="54"/>
              </a:cxn>
            </a:cxnLst>
            <a:rect l="0" t="0" r="r" b="b"/>
            <a:pathLst>
              <a:path w="306" h="54">
                <a:moveTo>
                  <a:pt x="0" y="6"/>
                </a:moveTo>
                <a:lnTo>
                  <a:pt x="0" y="0"/>
                </a:lnTo>
                <a:lnTo>
                  <a:pt x="6" y="0"/>
                </a:lnTo>
                <a:lnTo>
                  <a:pt x="6" y="6"/>
                </a:lnTo>
                <a:lnTo>
                  <a:pt x="18" y="12"/>
                </a:lnTo>
                <a:lnTo>
                  <a:pt x="36" y="24"/>
                </a:lnTo>
                <a:lnTo>
                  <a:pt x="42" y="30"/>
                </a:lnTo>
                <a:lnTo>
                  <a:pt x="60" y="48"/>
                </a:lnTo>
                <a:lnTo>
                  <a:pt x="78" y="54"/>
                </a:lnTo>
                <a:lnTo>
                  <a:pt x="96" y="54"/>
                </a:lnTo>
                <a:lnTo>
                  <a:pt x="108" y="54"/>
                </a:lnTo>
                <a:lnTo>
                  <a:pt x="114" y="54"/>
                </a:lnTo>
                <a:lnTo>
                  <a:pt x="120" y="54"/>
                </a:lnTo>
                <a:lnTo>
                  <a:pt x="132" y="48"/>
                </a:lnTo>
                <a:lnTo>
                  <a:pt x="138" y="42"/>
                </a:lnTo>
                <a:lnTo>
                  <a:pt x="144" y="30"/>
                </a:lnTo>
                <a:lnTo>
                  <a:pt x="150" y="30"/>
                </a:lnTo>
                <a:lnTo>
                  <a:pt x="156" y="36"/>
                </a:lnTo>
                <a:lnTo>
                  <a:pt x="168" y="36"/>
                </a:lnTo>
                <a:lnTo>
                  <a:pt x="174" y="36"/>
                </a:lnTo>
                <a:lnTo>
                  <a:pt x="186" y="42"/>
                </a:lnTo>
                <a:lnTo>
                  <a:pt x="192" y="48"/>
                </a:lnTo>
                <a:lnTo>
                  <a:pt x="204" y="48"/>
                </a:lnTo>
                <a:lnTo>
                  <a:pt x="210" y="48"/>
                </a:lnTo>
                <a:lnTo>
                  <a:pt x="216" y="54"/>
                </a:lnTo>
                <a:lnTo>
                  <a:pt x="222" y="48"/>
                </a:lnTo>
                <a:lnTo>
                  <a:pt x="228" y="54"/>
                </a:lnTo>
                <a:lnTo>
                  <a:pt x="228" y="48"/>
                </a:lnTo>
                <a:lnTo>
                  <a:pt x="234" y="42"/>
                </a:lnTo>
                <a:lnTo>
                  <a:pt x="246" y="48"/>
                </a:lnTo>
                <a:lnTo>
                  <a:pt x="252" y="54"/>
                </a:lnTo>
                <a:lnTo>
                  <a:pt x="264" y="54"/>
                </a:lnTo>
                <a:lnTo>
                  <a:pt x="270" y="54"/>
                </a:lnTo>
                <a:lnTo>
                  <a:pt x="276" y="54"/>
                </a:lnTo>
                <a:lnTo>
                  <a:pt x="282" y="54"/>
                </a:lnTo>
                <a:lnTo>
                  <a:pt x="288" y="54"/>
                </a:lnTo>
                <a:lnTo>
                  <a:pt x="294" y="54"/>
                </a:lnTo>
                <a:lnTo>
                  <a:pt x="306" y="54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10</xdr:col>
      <xdr:colOff>101801</xdr:colOff>
      <xdr:row>13</xdr:row>
      <xdr:rowOff>109103</xdr:rowOff>
    </xdr:from>
    <xdr:to>
      <xdr:col>11</xdr:col>
      <xdr:colOff>683674</xdr:colOff>
      <xdr:row>18</xdr:row>
      <xdr:rowOff>54552</xdr:rowOff>
    </xdr:to>
    <xdr:grpSp>
      <xdr:nvGrpSpPr>
        <xdr:cNvPr id="31" name="Islas Baleares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pSpPr/>
      </xdr:nvGrpSpPr>
      <xdr:grpSpPr>
        <a:xfrm>
          <a:off x="6578801" y="3233303"/>
          <a:ext cx="1343873" cy="888424"/>
          <a:chOff x="6715125" y="2963863"/>
          <a:chExt cx="1447800" cy="981075"/>
        </a:xfrm>
        <a:solidFill>
          <a:srgbClr val="92CDDC"/>
        </a:solidFill>
      </xdr:grpSpPr>
      <xdr:sp macro="" textlink="">
        <xdr:nvSpPr>
          <xdr:cNvPr id="32" name="Freeform 18">
            <a:extLst>
              <a:ext uri="{FF2B5EF4-FFF2-40B4-BE49-F238E27FC236}">
                <a16:creationId xmlns:a16="http://schemas.microsoft.com/office/drawing/2014/main" id="{00000000-0008-0000-0400-000020000000}"/>
              </a:ext>
            </a:extLst>
          </xdr:cNvPr>
          <xdr:cNvSpPr>
            <a:spLocks/>
          </xdr:cNvSpPr>
        </xdr:nvSpPr>
        <xdr:spPr bwMode="auto">
          <a:xfrm>
            <a:off x="6715125" y="3640138"/>
            <a:ext cx="200025" cy="190500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6"/>
              </a:cxn>
              <a:cxn ang="0">
                <a:pos x="72" y="12"/>
              </a:cxn>
              <a:cxn ang="0">
                <a:pos x="60" y="18"/>
              </a:cxn>
              <a:cxn ang="0">
                <a:pos x="42" y="24"/>
              </a:cxn>
              <a:cxn ang="0">
                <a:pos x="36" y="24"/>
              </a:cxn>
              <a:cxn ang="0">
                <a:pos x="30" y="30"/>
              </a:cxn>
              <a:cxn ang="0">
                <a:pos x="24" y="42"/>
              </a:cxn>
              <a:cxn ang="0">
                <a:pos x="24" y="48"/>
              </a:cxn>
              <a:cxn ang="0">
                <a:pos x="24" y="60"/>
              </a:cxn>
              <a:cxn ang="0">
                <a:pos x="30" y="60"/>
              </a:cxn>
              <a:cxn ang="0">
                <a:pos x="24" y="60"/>
              </a:cxn>
              <a:cxn ang="0">
                <a:pos x="12" y="66"/>
              </a:cxn>
              <a:cxn ang="0">
                <a:pos x="6" y="66"/>
              </a:cxn>
              <a:cxn ang="0">
                <a:pos x="0" y="72"/>
              </a:cxn>
              <a:cxn ang="0">
                <a:pos x="6" y="72"/>
              </a:cxn>
              <a:cxn ang="0">
                <a:pos x="6" y="78"/>
              </a:cxn>
              <a:cxn ang="0">
                <a:pos x="0" y="96"/>
              </a:cxn>
              <a:cxn ang="0">
                <a:pos x="12" y="108"/>
              </a:cxn>
              <a:cxn ang="0">
                <a:pos x="24" y="102"/>
              </a:cxn>
              <a:cxn ang="0">
                <a:pos x="30" y="102"/>
              </a:cxn>
              <a:cxn ang="0">
                <a:pos x="36" y="108"/>
              </a:cxn>
              <a:cxn ang="0">
                <a:pos x="42" y="102"/>
              </a:cxn>
              <a:cxn ang="0">
                <a:pos x="48" y="108"/>
              </a:cxn>
              <a:cxn ang="0">
                <a:pos x="48" y="114"/>
              </a:cxn>
              <a:cxn ang="0">
                <a:pos x="54" y="114"/>
              </a:cxn>
              <a:cxn ang="0">
                <a:pos x="60" y="120"/>
              </a:cxn>
              <a:cxn ang="0">
                <a:pos x="60" y="114"/>
              </a:cxn>
              <a:cxn ang="0">
                <a:pos x="66" y="108"/>
              </a:cxn>
              <a:cxn ang="0">
                <a:pos x="66" y="96"/>
              </a:cxn>
              <a:cxn ang="0">
                <a:pos x="72" y="90"/>
              </a:cxn>
              <a:cxn ang="0">
                <a:pos x="78" y="84"/>
              </a:cxn>
              <a:cxn ang="0">
                <a:pos x="84" y="84"/>
              </a:cxn>
              <a:cxn ang="0">
                <a:pos x="84" y="78"/>
              </a:cxn>
              <a:cxn ang="0">
                <a:pos x="90" y="78"/>
              </a:cxn>
              <a:cxn ang="0">
                <a:pos x="96" y="72"/>
              </a:cxn>
              <a:cxn ang="0">
                <a:pos x="96" y="60"/>
              </a:cxn>
              <a:cxn ang="0">
                <a:pos x="102" y="54"/>
              </a:cxn>
              <a:cxn ang="0">
                <a:pos x="114" y="54"/>
              </a:cxn>
              <a:cxn ang="0">
                <a:pos x="114" y="48"/>
              </a:cxn>
              <a:cxn ang="0">
                <a:pos x="114" y="42"/>
              </a:cxn>
              <a:cxn ang="0">
                <a:pos x="120" y="36"/>
              </a:cxn>
              <a:cxn ang="0">
                <a:pos x="126" y="30"/>
              </a:cxn>
              <a:cxn ang="0">
                <a:pos x="120" y="24"/>
              </a:cxn>
              <a:cxn ang="0">
                <a:pos x="114" y="24"/>
              </a:cxn>
              <a:cxn ang="0">
                <a:pos x="114" y="18"/>
              </a:cxn>
              <a:cxn ang="0">
                <a:pos x="114" y="12"/>
              </a:cxn>
              <a:cxn ang="0">
                <a:pos x="120" y="12"/>
              </a:cxn>
              <a:cxn ang="0">
                <a:pos x="114" y="6"/>
              </a:cxn>
              <a:cxn ang="0">
                <a:pos x="102" y="6"/>
              </a:cxn>
              <a:cxn ang="0">
                <a:pos x="96" y="0"/>
              </a:cxn>
              <a:cxn ang="0">
                <a:pos x="90" y="0"/>
              </a:cxn>
            </a:cxnLst>
            <a:rect l="0" t="0" r="r" b="b"/>
            <a:pathLst>
              <a:path w="126" h="120">
                <a:moveTo>
                  <a:pt x="90" y="0"/>
                </a:moveTo>
                <a:lnTo>
                  <a:pt x="84" y="6"/>
                </a:lnTo>
                <a:lnTo>
                  <a:pt x="78" y="6"/>
                </a:lnTo>
                <a:lnTo>
                  <a:pt x="72" y="12"/>
                </a:lnTo>
                <a:lnTo>
                  <a:pt x="60" y="18"/>
                </a:lnTo>
                <a:lnTo>
                  <a:pt x="42" y="24"/>
                </a:lnTo>
                <a:lnTo>
                  <a:pt x="36" y="24"/>
                </a:lnTo>
                <a:lnTo>
                  <a:pt x="30" y="30"/>
                </a:lnTo>
                <a:lnTo>
                  <a:pt x="24" y="42"/>
                </a:lnTo>
                <a:lnTo>
                  <a:pt x="24" y="48"/>
                </a:lnTo>
                <a:lnTo>
                  <a:pt x="24" y="60"/>
                </a:lnTo>
                <a:lnTo>
                  <a:pt x="30" y="60"/>
                </a:lnTo>
                <a:lnTo>
                  <a:pt x="24" y="60"/>
                </a:lnTo>
                <a:lnTo>
                  <a:pt x="12" y="66"/>
                </a:lnTo>
                <a:lnTo>
                  <a:pt x="6" y="66"/>
                </a:lnTo>
                <a:lnTo>
                  <a:pt x="0" y="72"/>
                </a:lnTo>
                <a:lnTo>
                  <a:pt x="6" y="72"/>
                </a:lnTo>
                <a:lnTo>
                  <a:pt x="6" y="78"/>
                </a:lnTo>
                <a:lnTo>
                  <a:pt x="0" y="96"/>
                </a:lnTo>
                <a:lnTo>
                  <a:pt x="12" y="108"/>
                </a:lnTo>
                <a:lnTo>
                  <a:pt x="24" y="102"/>
                </a:lnTo>
                <a:lnTo>
                  <a:pt x="30" y="102"/>
                </a:lnTo>
                <a:lnTo>
                  <a:pt x="36" y="108"/>
                </a:lnTo>
                <a:lnTo>
                  <a:pt x="42" y="102"/>
                </a:lnTo>
                <a:lnTo>
                  <a:pt x="48" y="108"/>
                </a:lnTo>
                <a:lnTo>
                  <a:pt x="48" y="114"/>
                </a:lnTo>
                <a:lnTo>
                  <a:pt x="54" y="114"/>
                </a:lnTo>
                <a:lnTo>
                  <a:pt x="60" y="120"/>
                </a:lnTo>
                <a:lnTo>
                  <a:pt x="60" y="114"/>
                </a:lnTo>
                <a:lnTo>
                  <a:pt x="66" y="108"/>
                </a:lnTo>
                <a:lnTo>
                  <a:pt x="66" y="96"/>
                </a:lnTo>
                <a:lnTo>
                  <a:pt x="72" y="90"/>
                </a:lnTo>
                <a:lnTo>
                  <a:pt x="78" y="84"/>
                </a:lnTo>
                <a:lnTo>
                  <a:pt x="84" y="84"/>
                </a:lnTo>
                <a:lnTo>
                  <a:pt x="84" y="78"/>
                </a:lnTo>
                <a:lnTo>
                  <a:pt x="90" y="78"/>
                </a:lnTo>
                <a:lnTo>
                  <a:pt x="96" y="72"/>
                </a:lnTo>
                <a:lnTo>
                  <a:pt x="96" y="60"/>
                </a:lnTo>
                <a:lnTo>
                  <a:pt x="102" y="54"/>
                </a:lnTo>
                <a:lnTo>
                  <a:pt x="114" y="54"/>
                </a:lnTo>
                <a:lnTo>
                  <a:pt x="114" y="48"/>
                </a:lnTo>
                <a:lnTo>
                  <a:pt x="114" y="42"/>
                </a:lnTo>
                <a:lnTo>
                  <a:pt x="120" y="36"/>
                </a:lnTo>
                <a:lnTo>
                  <a:pt x="126" y="30"/>
                </a:lnTo>
                <a:lnTo>
                  <a:pt x="120" y="24"/>
                </a:lnTo>
                <a:lnTo>
                  <a:pt x="114" y="24"/>
                </a:lnTo>
                <a:lnTo>
                  <a:pt x="114" y="18"/>
                </a:lnTo>
                <a:lnTo>
                  <a:pt x="114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0"/>
                </a:lnTo>
                <a:lnTo>
                  <a:pt x="9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3" name="Freeform 19">
            <a:extLst>
              <a:ext uri="{FF2B5EF4-FFF2-40B4-BE49-F238E27FC236}">
                <a16:creationId xmlns:a16="http://schemas.microsoft.com/office/drawing/2014/main" id="{00000000-0008-0000-0400-000021000000}"/>
              </a:ext>
            </a:extLst>
          </xdr:cNvPr>
          <xdr:cNvSpPr>
            <a:spLocks/>
          </xdr:cNvSpPr>
        </xdr:nvSpPr>
        <xdr:spPr bwMode="auto">
          <a:xfrm>
            <a:off x="6810375" y="3859213"/>
            <a:ext cx="95250" cy="85725"/>
          </a:xfrm>
          <a:custGeom>
            <a:avLst/>
            <a:gdLst/>
            <a:ahLst/>
            <a:cxnLst>
              <a:cxn ang="0">
                <a:pos x="12" y="0"/>
              </a:cxn>
              <a:cxn ang="0">
                <a:pos x="6" y="18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0" y="48"/>
              </a:cxn>
              <a:cxn ang="0">
                <a:pos x="6" y="54"/>
              </a:cxn>
              <a:cxn ang="0">
                <a:pos x="6" y="48"/>
              </a:cxn>
              <a:cxn ang="0">
                <a:pos x="12" y="42"/>
              </a:cxn>
              <a:cxn ang="0">
                <a:pos x="24" y="36"/>
              </a:cxn>
              <a:cxn ang="0">
                <a:pos x="30" y="36"/>
              </a:cxn>
              <a:cxn ang="0">
                <a:pos x="36" y="42"/>
              </a:cxn>
              <a:cxn ang="0">
                <a:pos x="42" y="48"/>
              </a:cxn>
              <a:cxn ang="0">
                <a:pos x="54" y="48"/>
              </a:cxn>
              <a:cxn ang="0">
                <a:pos x="60" y="42"/>
              </a:cxn>
              <a:cxn ang="0">
                <a:pos x="60" y="36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6" y="30"/>
              </a:cxn>
              <a:cxn ang="0">
                <a:pos x="30" y="24"/>
              </a:cxn>
              <a:cxn ang="0">
                <a:pos x="24" y="18"/>
              </a:cxn>
              <a:cxn ang="0">
                <a:pos x="18" y="18"/>
              </a:cxn>
              <a:cxn ang="0">
                <a:pos x="18" y="6"/>
              </a:cxn>
              <a:cxn ang="0">
                <a:pos x="12" y="6"/>
              </a:cxn>
              <a:cxn ang="0">
                <a:pos x="12" y="0"/>
              </a:cxn>
            </a:cxnLst>
            <a:rect l="0" t="0" r="r" b="b"/>
            <a:pathLst>
              <a:path w="60" h="54">
                <a:moveTo>
                  <a:pt x="12" y="0"/>
                </a:moveTo>
                <a:lnTo>
                  <a:pt x="6" y="18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0" y="48"/>
                </a:lnTo>
                <a:lnTo>
                  <a:pt x="6" y="54"/>
                </a:lnTo>
                <a:lnTo>
                  <a:pt x="6" y="48"/>
                </a:lnTo>
                <a:lnTo>
                  <a:pt x="12" y="42"/>
                </a:lnTo>
                <a:lnTo>
                  <a:pt x="24" y="36"/>
                </a:lnTo>
                <a:lnTo>
                  <a:pt x="30" y="36"/>
                </a:lnTo>
                <a:lnTo>
                  <a:pt x="36" y="42"/>
                </a:lnTo>
                <a:lnTo>
                  <a:pt x="42" y="48"/>
                </a:lnTo>
                <a:lnTo>
                  <a:pt x="54" y="48"/>
                </a:lnTo>
                <a:lnTo>
                  <a:pt x="60" y="42"/>
                </a:lnTo>
                <a:lnTo>
                  <a:pt x="60" y="36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6" y="30"/>
                </a:lnTo>
                <a:lnTo>
                  <a:pt x="30" y="24"/>
                </a:lnTo>
                <a:lnTo>
                  <a:pt x="24" y="18"/>
                </a:lnTo>
                <a:lnTo>
                  <a:pt x="18" y="18"/>
                </a:lnTo>
                <a:lnTo>
                  <a:pt x="18" y="6"/>
                </a:lnTo>
                <a:lnTo>
                  <a:pt x="12" y="6"/>
                </a:lnTo>
                <a:lnTo>
                  <a:pt x="12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4" name="Freeform 20">
            <a:extLst>
              <a:ext uri="{FF2B5EF4-FFF2-40B4-BE49-F238E27FC236}">
                <a16:creationId xmlns:a16="http://schemas.microsoft.com/office/drawing/2014/main" id="{00000000-0008-0000-0400-000022000000}"/>
              </a:ext>
            </a:extLst>
          </xdr:cNvPr>
          <xdr:cNvSpPr>
            <a:spLocks/>
          </xdr:cNvSpPr>
        </xdr:nvSpPr>
        <xdr:spPr bwMode="auto">
          <a:xfrm>
            <a:off x="7905750" y="2963863"/>
            <a:ext cx="257175" cy="171450"/>
          </a:xfrm>
          <a:custGeom>
            <a:avLst/>
            <a:gdLst/>
            <a:ahLst/>
            <a:cxnLst>
              <a:cxn ang="0">
                <a:pos x="60" y="12"/>
              </a:cxn>
              <a:cxn ang="0">
                <a:pos x="48" y="18"/>
              </a:cxn>
              <a:cxn ang="0">
                <a:pos x="24" y="18"/>
              </a:cxn>
              <a:cxn ang="0">
                <a:pos x="6" y="24"/>
              </a:cxn>
              <a:cxn ang="0">
                <a:pos x="0" y="30"/>
              </a:cxn>
              <a:cxn ang="0">
                <a:pos x="0" y="36"/>
              </a:cxn>
              <a:cxn ang="0">
                <a:pos x="0" y="42"/>
              </a:cxn>
              <a:cxn ang="0">
                <a:pos x="6" y="42"/>
              </a:cxn>
              <a:cxn ang="0">
                <a:pos x="12" y="48"/>
              </a:cxn>
              <a:cxn ang="0">
                <a:pos x="6" y="60"/>
              </a:cxn>
              <a:cxn ang="0">
                <a:pos x="6" y="66"/>
              </a:cxn>
              <a:cxn ang="0">
                <a:pos x="6" y="72"/>
              </a:cxn>
              <a:cxn ang="0">
                <a:pos x="18" y="72"/>
              </a:cxn>
              <a:cxn ang="0">
                <a:pos x="24" y="72"/>
              </a:cxn>
              <a:cxn ang="0">
                <a:pos x="36" y="66"/>
              </a:cxn>
              <a:cxn ang="0">
                <a:pos x="48" y="66"/>
              </a:cxn>
              <a:cxn ang="0">
                <a:pos x="72" y="72"/>
              </a:cxn>
              <a:cxn ang="0">
                <a:pos x="90" y="84"/>
              </a:cxn>
              <a:cxn ang="0">
                <a:pos x="96" y="84"/>
              </a:cxn>
              <a:cxn ang="0">
                <a:pos x="108" y="90"/>
              </a:cxn>
              <a:cxn ang="0">
                <a:pos x="126" y="102"/>
              </a:cxn>
              <a:cxn ang="0">
                <a:pos x="132" y="102"/>
              </a:cxn>
              <a:cxn ang="0">
                <a:pos x="144" y="108"/>
              </a:cxn>
              <a:cxn ang="0">
                <a:pos x="156" y="102"/>
              </a:cxn>
              <a:cxn ang="0">
                <a:pos x="156" y="96"/>
              </a:cxn>
              <a:cxn ang="0">
                <a:pos x="156" y="90"/>
              </a:cxn>
              <a:cxn ang="0">
                <a:pos x="156" y="84"/>
              </a:cxn>
              <a:cxn ang="0">
                <a:pos x="162" y="78"/>
              </a:cxn>
              <a:cxn ang="0">
                <a:pos x="156" y="72"/>
              </a:cxn>
              <a:cxn ang="0">
                <a:pos x="150" y="66"/>
              </a:cxn>
              <a:cxn ang="0">
                <a:pos x="144" y="54"/>
              </a:cxn>
              <a:cxn ang="0">
                <a:pos x="138" y="54"/>
              </a:cxn>
              <a:cxn ang="0">
                <a:pos x="132" y="54"/>
              </a:cxn>
              <a:cxn ang="0">
                <a:pos x="138" y="48"/>
              </a:cxn>
              <a:cxn ang="0">
                <a:pos x="138" y="36"/>
              </a:cxn>
              <a:cxn ang="0">
                <a:pos x="138" y="30"/>
              </a:cxn>
              <a:cxn ang="0">
                <a:pos x="132" y="30"/>
              </a:cxn>
              <a:cxn ang="0">
                <a:pos x="126" y="36"/>
              </a:cxn>
              <a:cxn ang="0">
                <a:pos x="120" y="30"/>
              </a:cxn>
              <a:cxn ang="0">
                <a:pos x="120" y="24"/>
              </a:cxn>
              <a:cxn ang="0">
                <a:pos x="114" y="18"/>
              </a:cxn>
              <a:cxn ang="0">
                <a:pos x="108" y="24"/>
              </a:cxn>
              <a:cxn ang="0">
                <a:pos x="108" y="12"/>
              </a:cxn>
              <a:cxn ang="0">
                <a:pos x="108" y="6"/>
              </a:cxn>
              <a:cxn ang="0">
                <a:pos x="102" y="6"/>
              </a:cxn>
              <a:cxn ang="0">
                <a:pos x="102" y="12"/>
              </a:cxn>
              <a:cxn ang="0">
                <a:pos x="102" y="24"/>
              </a:cxn>
              <a:cxn ang="0">
                <a:pos x="96" y="24"/>
              </a:cxn>
              <a:cxn ang="0">
                <a:pos x="96" y="12"/>
              </a:cxn>
              <a:cxn ang="0">
                <a:pos x="90" y="18"/>
              </a:cxn>
              <a:cxn ang="0">
                <a:pos x="84" y="0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0" y="12"/>
              </a:cxn>
            </a:cxnLst>
            <a:rect l="0" t="0" r="r" b="b"/>
            <a:pathLst>
              <a:path w="162" h="108">
                <a:moveTo>
                  <a:pt x="60" y="12"/>
                </a:moveTo>
                <a:lnTo>
                  <a:pt x="48" y="18"/>
                </a:lnTo>
                <a:lnTo>
                  <a:pt x="24" y="18"/>
                </a:lnTo>
                <a:lnTo>
                  <a:pt x="6" y="24"/>
                </a:lnTo>
                <a:lnTo>
                  <a:pt x="0" y="30"/>
                </a:lnTo>
                <a:lnTo>
                  <a:pt x="0" y="36"/>
                </a:lnTo>
                <a:lnTo>
                  <a:pt x="0" y="42"/>
                </a:lnTo>
                <a:lnTo>
                  <a:pt x="6" y="42"/>
                </a:lnTo>
                <a:lnTo>
                  <a:pt x="12" y="48"/>
                </a:lnTo>
                <a:lnTo>
                  <a:pt x="6" y="60"/>
                </a:lnTo>
                <a:lnTo>
                  <a:pt x="6" y="66"/>
                </a:lnTo>
                <a:lnTo>
                  <a:pt x="6" y="72"/>
                </a:lnTo>
                <a:lnTo>
                  <a:pt x="18" y="72"/>
                </a:lnTo>
                <a:lnTo>
                  <a:pt x="24" y="72"/>
                </a:lnTo>
                <a:lnTo>
                  <a:pt x="36" y="66"/>
                </a:lnTo>
                <a:lnTo>
                  <a:pt x="48" y="66"/>
                </a:lnTo>
                <a:lnTo>
                  <a:pt x="72" y="72"/>
                </a:lnTo>
                <a:lnTo>
                  <a:pt x="90" y="84"/>
                </a:lnTo>
                <a:lnTo>
                  <a:pt x="96" y="84"/>
                </a:lnTo>
                <a:lnTo>
                  <a:pt x="108" y="90"/>
                </a:lnTo>
                <a:lnTo>
                  <a:pt x="126" y="102"/>
                </a:lnTo>
                <a:lnTo>
                  <a:pt x="132" y="102"/>
                </a:lnTo>
                <a:lnTo>
                  <a:pt x="144" y="108"/>
                </a:lnTo>
                <a:lnTo>
                  <a:pt x="156" y="102"/>
                </a:lnTo>
                <a:lnTo>
                  <a:pt x="156" y="96"/>
                </a:lnTo>
                <a:lnTo>
                  <a:pt x="156" y="90"/>
                </a:lnTo>
                <a:lnTo>
                  <a:pt x="156" y="84"/>
                </a:lnTo>
                <a:lnTo>
                  <a:pt x="162" y="78"/>
                </a:lnTo>
                <a:lnTo>
                  <a:pt x="156" y="72"/>
                </a:lnTo>
                <a:lnTo>
                  <a:pt x="150" y="66"/>
                </a:lnTo>
                <a:lnTo>
                  <a:pt x="144" y="54"/>
                </a:lnTo>
                <a:lnTo>
                  <a:pt x="138" y="54"/>
                </a:lnTo>
                <a:lnTo>
                  <a:pt x="132" y="54"/>
                </a:lnTo>
                <a:lnTo>
                  <a:pt x="138" y="48"/>
                </a:lnTo>
                <a:lnTo>
                  <a:pt x="138" y="36"/>
                </a:lnTo>
                <a:lnTo>
                  <a:pt x="138" y="30"/>
                </a:lnTo>
                <a:lnTo>
                  <a:pt x="132" y="30"/>
                </a:lnTo>
                <a:lnTo>
                  <a:pt x="126" y="36"/>
                </a:lnTo>
                <a:lnTo>
                  <a:pt x="120" y="30"/>
                </a:lnTo>
                <a:lnTo>
                  <a:pt x="120" y="24"/>
                </a:lnTo>
                <a:lnTo>
                  <a:pt x="114" y="18"/>
                </a:lnTo>
                <a:lnTo>
                  <a:pt x="108" y="24"/>
                </a:lnTo>
                <a:lnTo>
                  <a:pt x="108" y="12"/>
                </a:lnTo>
                <a:lnTo>
                  <a:pt x="108" y="6"/>
                </a:lnTo>
                <a:lnTo>
                  <a:pt x="102" y="6"/>
                </a:lnTo>
                <a:lnTo>
                  <a:pt x="102" y="12"/>
                </a:lnTo>
                <a:lnTo>
                  <a:pt x="102" y="24"/>
                </a:lnTo>
                <a:lnTo>
                  <a:pt x="96" y="24"/>
                </a:lnTo>
                <a:lnTo>
                  <a:pt x="96" y="12"/>
                </a:lnTo>
                <a:lnTo>
                  <a:pt x="90" y="18"/>
                </a:lnTo>
                <a:lnTo>
                  <a:pt x="84" y="0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0" y="12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5" name="Freeform 21">
            <a:extLst>
              <a:ext uri="{FF2B5EF4-FFF2-40B4-BE49-F238E27FC236}">
                <a16:creationId xmlns:a16="http://schemas.microsoft.com/office/drawing/2014/main" id="{00000000-0008-0000-0400-000023000000}"/>
              </a:ext>
            </a:extLst>
          </xdr:cNvPr>
          <xdr:cNvSpPr>
            <a:spLocks/>
          </xdr:cNvSpPr>
        </xdr:nvSpPr>
        <xdr:spPr bwMode="auto">
          <a:xfrm>
            <a:off x="7239000" y="3078163"/>
            <a:ext cx="523875" cy="428625"/>
          </a:xfrm>
          <a:custGeom>
            <a:avLst/>
            <a:gdLst/>
            <a:ahLst/>
            <a:cxnLst>
              <a:cxn ang="0">
                <a:pos x="246" y="0"/>
              </a:cxn>
              <a:cxn ang="0">
                <a:pos x="228" y="0"/>
              </a:cxn>
              <a:cxn ang="0">
                <a:pos x="210" y="12"/>
              </a:cxn>
              <a:cxn ang="0">
                <a:pos x="186" y="18"/>
              </a:cxn>
              <a:cxn ang="0">
                <a:pos x="162" y="18"/>
              </a:cxn>
              <a:cxn ang="0">
                <a:pos x="144" y="42"/>
              </a:cxn>
              <a:cxn ang="0">
                <a:pos x="108" y="54"/>
              </a:cxn>
              <a:cxn ang="0">
                <a:pos x="96" y="72"/>
              </a:cxn>
              <a:cxn ang="0">
                <a:pos x="84" y="84"/>
              </a:cxn>
              <a:cxn ang="0">
                <a:pos x="66" y="102"/>
              </a:cxn>
              <a:cxn ang="0">
                <a:pos x="18" y="138"/>
              </a:cxn>
              <a:cxn ang="0">
                <a:pos x="0" y="144"/>
              </a:cxn>
              <a:cxn ang="0">
                <a:pos x="6" y="174"/>
              </a:cxn>
              <a:cxn ang="0">
                <a:pos x="24" y="180"/>
              </a:cxn>
              <a:cxn ang="0">
                <a:pos x="36" y="186"/>
              </a:cxn>
              <a:cxn ang="0">
                <a:pos x="54" y="204"/>
              </a:cxn>
              <a:cxn ang="0">
                <a:pos x="54" y="180"/>
              </a:cxn>
              <a:cxn ang="0">
                <a:pos x="72" y="168"/>
              </a:cxn>
              <a:cxn ang="0">
                <a:pos x="84" y="156"/>
              </a:cxn>
              <a:cxn ang="0">
                <a:pos x="108" y="168"/>
              </a:cxn>
              <a:cxn ang="0">
                <a:pos x="114" y="186"/>
              </a:cxn>
              <a:cxn ang="0">
                <a:pos x="120" y="198"/>
              </a:cxn>
              <a:cxn ang="0">
                <a:pos x="132" y="228"/>
              </a:cxn>
              <a:cxn ang="0">
                <a:pos x="150" y="234"/>
              </a:cxn>
              <a:cxn ang="0">
                <a:pos x="180" y="234"/>
              </a:cxn>
              <a:cxn ang="0">
                <a:pos x="198" y="240"/>
              </a:cxn>
              <a:cxn ang="0">
                <a:pos x="204" y="246"/>
              </a:cxn>
              <a:cxn ang="0">
                <a:pos x="210" y="264"/>
              </a:cxn>
              <a:cxn ang="0">
                <a:pos x="228" y="258"/>
              </a:cxn>
              <a:cxn ang="0">
                <a:pos x="252" y="240"/>
              </a:cxn>
              <a:cxn ang="0">
                <a:pos x="264" y="228"/>
              </a:cxn>
              <a:cxn ang="0">
                <a:pos x="276" y="204"/>
              </a:cxn>
              <a:cxn ang="0">
                <a:pos x="294" y="162"/>
              </a:cxn>
              <a:cxn ang="0">
                <a:pos x="306" y="150"/>
              </a:cxn>
              <a:cxn ang="0">
                <a:pos x="312" y="126"/>
              </a:cxn>
              <a:cxn ang="0">
                <a:pos x="324" y="108"/>
              </a:cxn>
              <a:cxn ang="0">
                <a:pos x="330" y="84"/>
              </a:cxn>
              <a:cxn ang="0">
                <a:pos x="318" y="72"/>
              </a:cxn>
              <a:cxn ang="0">
                <a:pos x="288" y="66"/>
              </a:cxn>
              <a:cxn ang="0">
                <a:pos x="264" y="84"/>
              </a:cxn>
              <a:cxn ang="0">
                <a:pos x="234" y="72"/>
              </a:cxn>
              <a:cxn ang="0">
                <a:pos x="222" y="48"/>
              </a:cxn>
              <a:cxn ang="0">
                <a:pos x="240" y="42"/>
              </a:cxn>
              <a:cxn ang="0">
                <a:pos x="240" y="24"/>
              </a:cxn>
              <a:cxn ang="0">
                <a:pos x="216" y="36"/>
              </a:cxn>
              <a:cxn ang="0">
                <a:pos x="210" y="24"/>
              </a:cxn>
              <a:cxn ang="0">
                <a:pos x="222" y="12"/>
              </a:cxn>
            </a:cxnLst>
            <a:rect l="0" t="0" r="r" b="b"/>
            <a:pathLst>
              <a:path w="330" h="270">
                <a:moveTo>
                  <a:pt x="234" y="6"/>
                </a:moveTo>
                <a:lnTo>
                  <a:pt x="240" y="6"/>
                </a:lnTo>
                <a:lnTo>
                  <a:pt x="246" y="0"/>
                </a:lnTo>
                <a:lnTo>
                  <a:pt x="240" y="0"/>
                </a:lnTo>
                <a:lnTo>
                  <a:pt x="234" y="0"/>
                </a:lnTo>
                <a:lnTo>
                  <a:pt x="228" y="0"/>
                </a:lnTo>
                <a:lnTo>
                  <a:pt x="222" y="6"/>
                </a:lnTo>
                <a:lnTo>
                  <a:pt x="216" y="6"/>
                </a:lnTo>
                <a:lnTo>
                  <a:pt x="210" y="12"/>
                </a:lnTo>
                <a:lnTo>
                  <a:pt x="204" y="12"/>
                </a:lnTo>
                <a:lnTo>
                  <a:pt x="198" y="12"/>
                </a:lnTo>
                <a:lnTo>
                  <a:pt x="186" y="18"/>
                </a:lnTo>
                <a:lnTo>
                  <a:pt x="180" y="18"/>
                </a:lnTo>
                <a:lnTo>
                  <a:pt x="174" y="18"/>
                </a:lnTo>
                <a:lnTo>
                  <a:pt x="162" y="18"/>
                </a:lnTo>
                <a:lnTo>
                  <a:pt x="156" y="24"/>
                </a:lnTo>
                <a:lnTo>
                  <a:pt x="144" y="36"/>
                </a:lnTo>
                <a:lnTo>
                  <a:pt x="144" y="42"/>
                </a:lnTo>
                <a:lnTo>
                  <a:pt x="132" y="42"/>
                </a:lnTo>
                <a:lnTo>
                  <a:pt x="120" y="48"/>
                </a:lnTo>
                <a:lnTo>
                  <a:pt x="108" y="54"/>
                </a:lnTo>
                <a:lnTo>
                  <a:pt x="102" y="60"/>
                </a:lnTo>
                <a:lnTo>
                  <a:pt x="96" y="66"/>
                </a:lnTo>
                <a:lnTo>
                  <a:pt x="96" y="72"/>
                </a:lnTo>
                <a:lnTo>
                  <a:pt x="90" y="72"/>
                </a:lnTo>
                <a:lnTo>
                  <a:pt x="84" y="78"/>
                </a:lnTo>
                <a:lnTo>
                  <a:pt x="84" y="84"/>
                </a:lnTo>
                <a:lnTo>
                  <a:pt x="78" y="84"/>
                </a:lnTo>
                <a:lnTo>
                  <a:pt x="72" y="96"/>
                </a:lnTo>
                <a:lnTo>
                  <a:pt x="66" y="102"/>
                </a:lnTo>
                <a:lnTo>
                  <a:pt x="54" y="108"/>
                </a:lnTo>
                <a:lnTo>
                  <a:pt x="42" y="120"/>
                </a:lnTo>
                <a:lnTo>
                  <a:pt x="18" y="138"/>
                </a:lnTo>
                <a:lnTo>
                  <a:pt x="12" y="138"/>
                </a:lnTo>
                <a:lnTo>
                  <a:pt x="6" y="144"/>
                </a:lnTo>
                <a:lnTo>
                  <a:pt x="0" y="144"/>
                </a:lnTo>
                <a:lnTo>
                  <a:pt x="0" y="150"/>
                </a:lnTo>
                <a:lnTo>
                  <a:pt x="0" y="168"/>
                </a:lnTo>
                <a:lnTo>
                  <a:pt x="6" y="174"/>
                </a:lnTo>
                <a:lnTo>
                  <a:pt x="12" y="174"/>
                </a:lnTo>
                <a:lnTo>
                  <a:pt x="18" y="174"/>
                </a:lnTo>
                <a:lnTo>
                  <a:pt x="24" y="180"/>
                </a:lnTo>
                <a:lnTo>
                  <a:pt x="30" y="174"/>
                </a:lnTo>
                <a:lnTo>
                  <a:pt x="36" y="180"/>
                </a:lnTo>
                <a:lnTo>
                  <a:pt x="36" y="186"/>
                </a:lnTo>
                <a:lnTo>
                  <a:pt x="42" y="198"/>
                </a:lnTo>
                <a:lnTo>
                  <a:pt x="48" y="204"/>
                </a:lnTo>
                <a:lnTo>
                  <a:pt x="54" y="204"/>
                </a:lnTo>
                <a:lnTo>
                  <a:pt x="54" y="198"/>
                </a:lnTo>
                <a:lnTo>
                  <a:pt x="54" y="186"/>
                </a:lnTo>
                <a:lnTo>
                  <a:pt x="54" y="180"/>
                </a:lnTo>
                <a:lnTo>
                  <a:pt x="60" y="174"/>
                </a:lnTo>
                <a:lnTo>
                  <a:pt x="72" y="174"/>
                </a:lnTo>
                <a:lnTo>
                  <a:pt x="72" y="168"/>
                </a:lnTo>
                <a:lnTo>
                  <a:pt x="78" y="168"/>
                </a:lnTo>
                <a:lnTo>
                  <a:pt x="78" y="162"/>
                </a:lnTo>
                <a:lnTo>
                  <a:pt x="84" y="156"/>
                </a:lnTo>
                <a:lnTo>
                  <a:pt x="90" y="162"/>
                </a:lnTo>
                <a:lnTo>
                  <a:pt x="90" y="156"/>
                </a:lnTo>
                <a:lnTo>
                  <a:pt x="108" y="168"/>
                </a:lnTo>
                <a:lnTo>
                  <a:pt x="114" y="174"/>
                </a:lnTo>
                <a:lnTo>
                  <a:pt x="120" y="180"/>
                </a:lnTo>
                <a:lnTo>
                  <a:pt x="114" y="186"/>
                </a:lnTo>
                <a:lnTo>
                  <a:pt x="114" y="192"/>
                </a:lnTo>
                <a:lnTo>
                  <a:pt x="114" y="198"/>
                </a:lnTo>
                <a:lnTo>
                  <a:pt x="120" y="198"/>
                </a:lnTo>
                <a:lnTo>
                  <a:pt x="120" y="216"/>
                </a:lnTo>
                <a:lnTo>
                  <a:pt x="126" y="222"/>
                </a:lnTo>
                <a:lnTo>
                  <a:pt x="132" y="228"/>
                </a:lnTo>
                <a:lnTo>
                  <a:pt x="138" y="234"/>
                </a:lnTo>
                <a:lnTo>
                  <a:pt x="144" y="234"/>
                </a:lnTo>
                <a:lnTo>
                  <a:pt x="150" y="234"/>
                </a:lnTo>
                <a:lnTo>
                  <a:pt x="162" y="234"/>
                </a:lnTo>
                <a:lnTo>
                  <a:pt x="168" y="234"/>
                </a:lnTo>
                <a:lnTo>
                  <a:pt x="180" y="234"/>
                </a:lnTo>
                <a:lnTo>
                  <a:pt x="192" y="234"/>
                </a:lnTo>
                <a:lnTo>
                  <a:pt x="192" y="240"/>
                </a:lnTo>
                <a:lnTo>
                  <a:pt x="198" y="240"/>
                </a:lnTo>
                <a:lnTo>
                  <a:pt x="192" y="246"/>
                </a:lnTo>
                <a:lnTo>
                  <a:pt x="198" y="246"/>
                </a:lnTo>
                <a:lnTo>
                  <a:pt x="204" y="246"/>
                </a:lnTo>
                <a:lnTo>
                  <a:pt x="204" y="252"/>
                </a:lnTo>
                <a:lnTo>
                  <a:pt x="210" y="258"/>
                </a:lnTo>
                <a:lnTo>
                  <a:pt x="210" y="264"/>
                </a:lnTo>
                <a:lnTo>
                  <a:pt x="222" y="270"/>
                </a:lnTo>
                <a:lnTo>
                  <a:pt x="222" y="264"/>
                </a:lnTo>
                <a:lnTo>
                  <a:pt x="228" y="258"/>
                </a:lnTo>
                <a:lnTo>
                  <a:pt x="240" y="246"/>
                </a:lnTo>
                <a:lnTo>
                  <a:pt x="246" y="246"/>
                </a:lnTo>
                <a:lnTo>
                  <a:pt x="252" y="240"/>
                </a:lnTo>
                <a:lnTo>
                  <a:pt x="258" y="234"/>
                </a:lnTo>
                <a:lnTo>
                  <a:pt x="258" y="228"/>
                </a:lnTo>
                <a:lnTo>
                  <a:pt x="264" y="228"/>
                </a:lnTo>
                <a:lnTo>
                  <a:pt x="270" y="222"/>
                </a:lnTo>
                <a:lnTo>
                  <a:pt x="270" y="216"/>
                </a:lnTo>
                <a:lnTo>
                  <a:pt x="276" y="204"/>
                </a:lnTo>
                <a:lnTo>
                  <a:pt x="282" y="198"/>
                </a:lnTo>
                <a:lnTo>
                  <a:pt x="282" y="174"/>
                </a:lnTo>
                <a:lnTo>
                  <a:pt x="294" y="162"/>
                </a:lnTo>
                <a:lnTo>
                  <a:pt x="300" y="156"/>
                </a:lnTo>
                <a:lnTo>
                  <a:pt x="300" y="150"/>
                </a:lnTo>
                <a:lnTo>
                  <a:pt x="306" y="150"/>
                </a:lnTo>
                <a:lnTo>
                  <a:pt x="312" y="138"/>
                </a:lnTo>
                <a:lnTo>
                  <a:pt x="312" y="132"/>
                </a:lnTo>
                <a:lnTo>
                  <a:pt x="312" y="126"/>
                </a:lnTo>
                <a:lnTo>
                  <a:pt x="318" y="126"/>
                </a:lnTo>
                <a:lnTo>
                  <a:pt x="318" y="114"/>
                </a:lnTo>
                <a:lnTo>
                  <a:pt x="324" y="108"/>
                </a:lnTo>
                <a:lnTo>
                  <a:pt x="330" y="102"/>
                </a:lnTo>
                <a:lnTo>
                  <a:pt x="330" y="90"/>
                </a:lnTo>
                <a:lnTo>
                  <a:pt x="330" y="84"/>
                </a:lnTo>
                <a:lnTo>
                  <a:pt x="324" y="84"/>
                </a:lnTo>
                <a:lnTo>
                  <a:pt x="324" y="78"/>
                </a:lnTo>
                <a:lnTo>
                  <a:pt x="318" y="72"/>
                </a:lnTo>
                <a:lnTo>
                  <a:pt x="306" y="72"/>
                </a:lnTo>
                <a:lnTo>
                  <a:pt x="300" y="66"/>
                </a:lnTo>
                <a:lnTo>
                  <a:pt x="288" y="66"/>
                </a:lnTo>
                <a:lnTo>
                  <a:pt x="282" y="72"/>
                </a:lnTo>
                <a:lnTo>
                  <a:pt x="270" y="78"/>
                </a:lnTo>
                <a:lnTo>
                  <a:pt x="264" y="84"/>
                </a:lnTo>
                <a:lnTo>
                  <a:pt x="252" y="78"/>
                </a:lnTo>
                <a:lnTo>
                  <a:pt x="246" y="78"/>
                </a:lnTo>
                <a:lnTo>
                  <a:pt x="234" y="72"/>
                </a:lnTo>
                <a:lnTo>
                  <a:pt x="228" y="66"/>
                </a:lnTo>
                <a:lnTo>
                  <a:pt x="222" y="54"/>
                </a:lnTo>
                <a:lnTo>
                  <a:pt x="222" y="48"/>
                </a:lnTo>
                <a:lnTo>
                  <a:pt x="228" y="42"/>
                </a:lnTo>
                <a:lnTo>
                  <a:pt x="234" y="48"/>
                </a:lnTo>
                <a:lnTo>
                  <a:pt x="240" y="42"/>
                </a:lnTo>
                <a:lnTo>
                  <a:pt x="246" y="36"/>
                </a:lnTo>
                <a:lnTo>
                  <a:pt x="240" y="30"/>
                </a:lnTo>
                <a:lnTo>
                  <a:pt x="240" y="24"/>
                </a:lnTo>
                <a:lnTo>
                  <a:pt x="234" y="30"/>
                </a:lnTo>
                <a:lnTo>
                  <a:pt x="228" y="30"/>
                </a:lnTo>
                <a:lnTo>
                  <a:pt x="216" y="36"/>
                </a:lnTo>
                <a:lnTo>
                  <a:pt x="210" y="36"/>
                </a:lnTo>
                <a:lnTo>
                  <a:pt x="210" y="30"/>
                </a:lnTo>
                <a:lnTo>
                  <a:pt x="210" y="24"/>
                </a:lnTo>
                <a:lnTo>
                  <a:pt x="216" y="24"/>
                </a:lnTo>
                <a:lnTo>
                  <a:pt x="222" y="18"/>
                </a:lnTo>
                <a:lnTo>
                  <a:pt x="222" y="12"/>
                </a:lnTo>
                <a:lnTo>
                  <a:pt x="234" y="12"/>
                </a:lnTo>
                <a:lnTo>
                  <a:pt x="234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6" name="Freeform 22">
            <a:extLst>
              <a:ext uri="{FF2B5EF4-FFF2-40B4-BE49-F238E27FC236}">
                <a16:creationId xmlns:a16="http://schemas.microsoft.com/office/drawing/2014/main" id="{00000000-0008-0000-0400-000024000000}"/>
              </a:ext>
            </a:extLst>
          </xdr:cNvPr>
          <xdr:cNvSpPr>
            <a:spLocks/>
          </xdr:cNvSpPr>
        </xdr:nvSpPr>
        <xdr:spPr bwMode="auto">
          <a:xfrm>
            <a:off x="7543800" y="3554413"/>
            <a:ext cx="9525" cy="9525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6"/>
              </a:cxn>
              <a:cxn ang="0">
                <a:pos x="6" y="0"/>
              </a:cxn>
              <a:cxn ang="0">
                <a:pos x="0" y="0"/>
              </a:cxn>
            </a:cxnLst>
            <a:rect l="0" t="0" r="r" b="b"/>
            <a:pathLst>
              <a:path w="6" h="6">
                <a:moveTo>
                  <a:pt x="0" y="0"/>
                </a:moveTo>
                <a:lnTo>
                  <a:pt x="0" y="6"/>
                </a:lnTo>
                <a:lnTo>
                  <a:pt x="6" y="0"/>
                </a:lnTo>
                <a:lnTo>
                  <a:pt x="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7" name="Freeform 23">
            <a:extLst>
              <a:ext uri="{FF2B5EF4-FFF2-40B4-BE49-F238E27FC236}">
                <a16:creationId xmlns:a16="http://schemas.microsoft.com/office/drawing/2014/main" id="{00000000-0008-0000-0400-000025000000}"/>
              </a:ext>
            </a:extLst>
          </xdr:cNvPr>
          <xdr:cNvSpPr>
            <a:spLocks/>
          </xdr:cNvSpPr>
        </xdr:nvSpPr>
        <xdr:spPr bwMode="auto">
          <a:xfrm>
            <a:off x="7524750" y="3563938"/>
            <a:ext cx="28575" cy="28575"/>
          </a:xfrm>
          <a:custGeom>
            <a:avLst/>
            <a:gdLst/>
            <a:ahLst/>
            <a:cxnLst>
              <a:cxn ang="0">
                <a:pos x="18" y="0"/>
              </a:cxn>
              <a:cxn ang="0">
                <a:pos x="12" y="0"/>
              </a:cxn>
              <a:cxn ang="0">
                <a:pos x="12" y="6"/>
              </a:cxn>
              <a:cxn ang="0">
                <a:pos x="12" y="12"/>
              </a:cxn>
              <a:cxn ang="0">
                <a:pos x="6" y="6"/>
              </a:cxn>
              <a:cxn ang="0">
                <a:pos x="6" y="12"/>
              </a:cxn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2"/>
              </a:cxn>
              <a:cxn ang="0">
                <a:pos x="6" y="18"/>
              </a:cxn>
              <a:cxn ang="0">
                <a:pos x="12" y="18"/>
              </a:cxn>
              <a:cxn ang="0">
                <a:pos x="18" y="12"/>
              </a:cxn>
              <a:cxn ang="0">
                <a:pos x="12" y="12"/>
              </a:cxn>
              <a:cxn ang="0">
                <a:pos x="18" y="6"/>
              </a:cxn>
              <a:cxn ang="0">
                <a:pos x="18" y="0"/>
              </a:cxn>
            </a:cxnLst>
            <a:rect l="0" t="0" r="r" b="b"/>
            <a:pathLst>
              <a:path w="18" h="18">
                <a:moveTo>
                  <a:pt x="18" y="0"/>
                </a:moveTo>
                <a:lnTo>
                  <a:pt x="12" y="0"/>
                </a:lnTo>
                <a:lnTo>
                  <a:pt x="12" y="6"/>
                </a:lnTo>
                <a:lnTo>
                  <a:pt x="12" y="12"/>
                </a:lnTo>
                <a:lnTo>
                  <a:pt x="6" y="6"/>
                </a:lnTo>
                <a:lnTo>
                  <a:pt x="6" y="12"/>
                </a:lnTo>
                <a:lnTo>
                  <a:pt x="6" y="6"/>
                </a:lnTo>
                <a:lnTo>
                  <a:pt x="0" y="12"/>
                </a:lnTo>
                <a:lnTo>
                  <a:pt x="0" y="18"/>
                </a:lnTo>
                <a:lnTo>
                  <a:pt x="6" y="12"/>
                </a:lnTo>
                <a:lnTo>
                  <a:pt x="6" y="18"/>
                </a:lnTo>
                <a:lnTo>
                  <a:pt x="12" y="18"/>
                </a:lnTo>
                <a:lnTo>
                  <a:pt x="18" y="12"/>
                </a:lnTo>
                <a:lnTo>
                  <a:pt x="12" y="12"/>
                </a:lnTo>
                <a:lnTo>
                  <a:pt x="18" y="6"/>
                </a:lnTo>
                <a:lnTo>
                  <a:pt x="18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7</xdr:col>
      <xdr:colOff>217734</xdr:colOff>
      <xdr:row>5</xdr:row>
      <xdr:rowOff>173904</xdr:rowOff>
    </xdr:from>
    <xdr:to>
      <xdr:col>9</xdr:col>
      <xdr:colOff>258346</xdr:colOff>
      <xdr:row>14</xdr:row>
      <xdr:rowOff>124320</xdr:rowOff>
    </xdr:to>
    <xdr:grpSp>
      <xdr:nvGrpSpPr>
        <xdr:cNvPr id="38" name="Aragón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pSpPr/>
      </xdr:nvGrpSpPr>
      <xdr:grpSpPr>
        <a:xfrm>
          <a:off x="4875459" y="1774104"/>
          <a:ext cx="1221712" cy="1664916"/>
          <a:chOff x="5591175" y="952500"/>
          <a:chExt cx="1314450" cy="1838325"/>
        </a:xfrm>
        <a:solidFill>
          <a:srgbClr val="31869B"/>
        </a:solidFill>
      </xdr:grpSpPr>
      <xdr:sp macro="" textlink="">
        <xdr:nvSpPr>
          <xdr:cNvPr id="39" name="Aragón2">
            <a:extLst>
              <a:ext uri="{FF2B5EF4-FFF2-40B4-BE49-F238E27FC236}">
                <a16:creationId xmlns:a16="http://schemas.microsoft.com/office/drawing/2014/main" id="{00000000-0008-0000-0400-000027000000}"/>
              </a:ext>
            </a:extLst>
          </xdr:cNvPr>
          <xdr:cNvSpPr>
            <a:spLocks/>
          </xdr:cNvSpPr>
        </xdr:nvSpPr>
        <xdr:spPr bwMode="auto">
          <a:xfrm>
            <a:off x="5591175" y="952500"/>
            <a:ext cx="1314450" cy="1838325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40" name="Freeform 75">
            <a:extLst>
              <a:ext uri="{FF2B5EF4-FFF2-40B4-BE49-F238E27FC236}">
                <a16:creationId xmlns:a16="http://schemas.microsoft.com/office/drawing/2014/main" id="{00000000-0008-0000-0400-000028000000}"/>
              </a:ext>
            </a:extLst>
          </xdr:cNvPr>
          <xdr:cNvSpPr>
            <a:spLocks/>
          </xdr:cNvSpPr>
        </xdr:nvSpPr>
        <xdr:spPr bwMode="auto">
          <a:xfrm>
            <a:off x="5934075" y="2571750"/>
            <a:ext cx="180975" cy="142875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2</xdr:col>
      <xdr:colOff>267062</xdr:colOff>
      <xdr:row>4</xdr:row>
      <xdr:rowOff>581105</xdr:rowOff>
    </xdr:from>
    <xdr:to>
      <xdr:col>3</xdr:col>
      <xdr:colOff>446659</xdr:colOff>
      <xdr:row>7</xdr:row>
      <xdr:rowOff>179903</xdr:rowOff>
    </xdr:to>
    <xdr:sp macro="" textlink="'Data 1'!F119">
      <xdr:nvSpPr>
        <xdr:cNvPr id="41" name="CuadroTexto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/>
      </xdr:nvSpPr>
      <xdr:spPr>
        <a:xfrm>
          <a:off x="2029187" y="1581230"/>
          <a:ext cx="760622" cy="579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D5C345A6-0279-497C-8001-C58C38C27C1B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Galicia 11.416 MW</a:t>
          </a:fld>
          <a:endParaRPr lang="es-ES" sz="8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466654</xdr:colOff>
      <xdr:row>3</xdr:row>
      <xdr:rowOff>192406</xdr:rowOff>
    </xdr:from>
    <xdr:to>
      <xdr:col>5</xdr:col>
      <xdr:colOff>83331</xdr:colOff>
      <xdr:row>4</xdr:row>
      <xdr:rowOff>434503</xdr:rowOff>
    </xdr:to>
    <xdr:sp macro="" textlink="'Data 1'!F109">
      <xdr:nvSpPr>
        <xdr:cNvPr id="42" name="CuadroTexto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/>
      </xdr:nvSpPr>
      <xdr:spPr>
        <a:xfrm>
          <a:off x="2809804" y="906781"/>
          <a:ext cx="797777" cy="5278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12320A8-B647-4AE1-B911-80AE8FB7A550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Asturias 4.512 MW</a:t>
          </a:fld>
          <a:endParaRPr lang="es-ES" sz="800" b="0" i="0" u="none" strike="noStrike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5</xdr:col>
      <xdr:colOff>262960</xdr:colOff>
      <xdr:row>4</xdr:row>
      <xdr:rowOff>72925</xdr:rowOff>
    </xdr:from>
    <xdr:to>
      <xdr:col>6</xdr:col>
      <xdr:colOff>436466</xdr:colOff>
      <xdr:row>4</xdr:row>
      <xdr:rowOff>596333</xdr:rowOff>
    </xdr:to>
    <xdr:sp macro="" textlink="'Data 1'!F113">
      <xdr:nvSpPr>
        <xdr:cNvPr id="43" name="CuadroTexto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/>
      </xdr:nvSpPr>
      <xdr:spPr>
        <a:xfrm>
          <a:off x="3787210" y="1073050"/>
          <a:ext cx="735481" cy="5234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465775F5-F9A5-4FD3-AC9D-C12E0F6BEA55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Cantabria 815 MW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444102</xdr:colOff>
      <xdr:row>4</xdr:row>
      <xdr:rowOff>91961</xdr:rowOff>
    </xdr:from>
    <xdr:to>
      <xdr:col>8</xdr:col>
      <xdr:colOff>114300</xdr:colOff>
      <xdr:row>5</xdr:row>
      <xdr:rowOff>5776</xdr:rowOff>
    </xdr:to>
    <xdr:sp macro="" textlink="'Data 1'!F125">
      <xdr:nvSpPr>
        <xdr:cNvPr id="44" name="CuadroTexto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/>
      </xdr:nvSpPr>
      <xdr:spPr>
        <a:xfrm>
          <a:off x="4530327" y="1092086"/>
          <a:ext cx="784623" cy="51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CC6D30CE-4DDD-4E31-B4FA-EE12C0F173D7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País Vasco 2.929 MW</a:t>
          </a:fld>
          <a:endParaRPr lang="es-ES" sz="800" b="0" i="0" u="none" strike="noStrike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8</xdr:col>
      <xdr:colOff>8291</xdr:colOff>
      <xdr:row>4</xdr:row>
      <xdr:rowOff>272323</xdr:rowOff>
    </xdr:from>
    <xdr:to>
      <xdr:col>9</xdr:col>
      <xdr:colOff>142876</xdr:colOff>
      <xdr:row>6</xdr:row>
      <xdr:rowOff>38100</xdr:rowOff>
    </xdr:to>
    <xdr:sp macro="" textlink="'Data 1'!F124">
      <xdr:nvSpPr>
        <xdr:cNvPr id="45" name="CuadroTexto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5208941" y="1272448"/>
          <a:ext cx="772760" cy="5563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78327C35-3FB6-4B22-8058-E6B37223E027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Navarra 2.919 MW</a:t>
          </a:fld>
          <a:endParaRPr lang="es-ES" sz="800" b="0" i="0" u="none" strike="noStrike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5</xdr:col>
      <xdr:colOff>538296</xdr:colOff>
      <xdr:row>6</xdr:row>
      <xdr:rowOff>122898</xdr:rowOff>
    </xdr:from>
    <xdr:to>
      <xdr:col>7</xdr:col>
      <xdr:colOff>160671</xdr:colOff>
      <xdr:row>9</xdr:row>
      <xdr:rowOff>74804</xdr:rowOff>
    </xdr:to>
    <xdr:sp macro="" textlink="'Data 1'!F120">
      <xdr:nvSpPr>
        <xdr:cNvPr id="46" name="CuadroTexto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/>
      </xdr:nvSpPr>
      <xdr:spPr>
        <a:xfrm>
          <a:off x="4062546" y="1913598"/>
          <a:ext cx="755850" cy="523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14CD955D-091A-4548-8417-14DA4CBB469C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La Rioja 1.409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472190</xdr:colOff>
      <xdr:row>8</xdr:row>
      <xdr:rowOff>189250</xdr:rowOff>
    </xdr:from>
    <xdr:to>
      <xdr:col>9</xdr:col>
      <xdr:colOff>55533</xdr:colOff>
      <xdr:row>11</xdr:row>
      <xdr:rowOff>169706</xdr:rowOff>
    </xdr:to>
    <xdr:sp macro="" textlink="'Data 1'!F108">
      <xdr:nvSpPr>
        <xdr:cNvPr id="47" name="CuadroTexto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/>
      </xdr:nvSpPr>
      <xdr:spPr>
        <a:xfrm>
          <a:off x="5129915" y="2360950"/>
          <a:ext cx="764443" cy="5519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9C3552A1-391D-4C46-80DD-1641CD00F0CA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Aragón 9.102 MW</a:t>
          </a:fld>
          <a:endParaRPr lang="es-ES" sz="8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9</xdr:col>
      <xdr:colOff>244572</xdr:colOff>
      <xdr:row>7</xdr:row>
      <xdr:rowOff>132322</xdr:rowOff>
    </xdr:from>
    <xdr:to>
      <xdr:col>10</xdr:col>
      <xdr:colOff>365748</xdr:colOff>
      <xdr:row>10</xdr:row>
      <xdr:rowOff>23325</xdr:rowOff>
    </xdr:to>
    <xdr:sp macro="" textlink="'Data 1'!F116">
      <xdr:nvSpPr>
        <xdr:cNvPr id="48" name="CuadroTexto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/>
      </xdr:nvSpPr>
      <xdr:spPr>
        <a:xfrm>
          <a:off x="6083397" y="2113522"/>
          <a:ext cx="759351" cy="4625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94AE2D8F-B784-40BF-885C-D32C82605A39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Cataluña 11.856 MW</a:t>
          </a:fld>
          <a:endParaRPr lang="es-ES" sz="8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237896</xdr:colOff>
      <xdr:row>9</xdr:row>
      <xdr:rowOff>17784</xdr:rowOff>
    </xdr:from>
    <xdr:to>
      <xdr:col>5</xdr:col>
      <xdr:colOff>404901</xdr:colOff>
      <xdr:row>11</xdr:row>
      <xdr:rowOff>93575</xdr:rowOff>
    </xdr:to>
    <xdr:sp macro="" textlink="'Data 1'!F115">
      <xdr:nvSpPr>
        <xdr:cNvPr id="49" name="CuadroTexto 4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/>
      </xdr:nvSpPr>
      <xdr:spPr>
        <a:xfrm>
          <a:off x="3123971" y="2379984"/>
          <a:ext cx="805180" cy="456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BAEE2CA0-1C65-432F-90C4-9B9172D6D3E1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Castilla León 14.045 MW</a:t>
          </a:fld>
          <a:endParaRPr lang="es-ES" sz="8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5</xdr:col>
      <xdr:colOff>329580</xdr:colOff>
      <xdr:row>11</xdr:row>
      <xdr:rowOff>160302</xdr:rowOff>
    </xdr:from>
    <xdr:to>
      <xdr:col>6</xdr:col>
      <xdr:colOff>428625</xdr:colOff>
      <xdr:row>14</xdr:row>
      <xdr:rowOff>45593</xdr:rowOff>
    </xdr:to>
    <xdr:sp macro="" textlink="'Data 1'!F121">
      <xdr:nvSpPr>
        <xdr:cNvPr id="50" name="CuadroTexto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/>
      </xdr:nvSpPr>
      <xdr:spPr>
        <a:xfrm>
          <a:off x="3853830" y="2903502"/>
          <a:ext cx="661020" cy="456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5557B90D-F953-4F58-8D72-F9158AB2F7D3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Madrid 458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383779</xdr:colOff>
      <xdr:row>15</xdr:row>
      <xdr:rowOff>16633</xdr:rowOff>
    </xdr:from>
    <xdr:to>
      <xdr:col>5</xdr:col>
      <xdr:colOff>64506</xdr:colOff>
      <xdr:row>18</xdr:row>
      <xdr:rowOff>84331</xdr:rowOff>
    </xdr:to>
    <xdr:sp macro="" textlink="'Data 1'!F118">
      <xdr:nvSpPr>
        <xdr:cNvPr id="51" name="CuadroTexto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/>
      </xdr:nvSpPr>
      <xdr:spPr>
        <a:xfrm>
          <a:off x="2726929" y="3521833"/>
          <a:ext cx="861827" cy="6296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EBFA9D33-D70B-449E-9204-BCC1F6F55A09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Extremadura 6.484 MW</a:t>
          </a:fld>
          <a:endParaRPr lang="es-ES" sz="8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5</xdr:col>
      <xdr:colOff>520248</xdr:colOff>
      <xdr:row>15</xdr:row>
      <xdr:rowOff>0</xdr:rowOff>
    </xdr:from>
    <xdr:to>
      <xdr:col>7</xdr:col>
      <xdr:colOff>209551</xdr:colOff>
      <xdr:row>18</xdr:row>
      <xdr:rowOff>17684</xdr:rowOff>
    </xdr:to>
    <xdr:sp macro="" textlink="'Data 1'!F114">
      <xdr:nvSpPr>
        <xdr:cNvPr id="52" name="CuadroTexto 5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/>
      </xdr:nvSpPr>
      <xdr:spPr>
        <a:xfrm>
          <a:off x="4044498" y="3505200"/>
          <a:ext cx="822778" cy="579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B812424E-6873-49A2-8CEE-1B40E94030A8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Castilla-La Mancha 9.007 MW</a:t>
          </a:fld>
          <a:endParaRPr lang="es-ES" sz="8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568654</xdr:colOff>
      <xdr:row>20</xdr:row>
      <xdr:rowOff>17309</xdr:rowOff>
    </xdr:from>
    <xdr:to>
      <xdr:col>6</xdr:col>
      <xdr:colOff>219075</xdr:colOff>
      <xdr:row>23</xdr:row>
      <xdr:rowOff>47625</xdr:rowOff>
    </xdr:to>
    <xdr:sp macro="" textlink="'Data 1'!F107">
      <xdr:nvSpPr>
        <xdr:cNvPr id="53" name="CuadroTexto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/>
      </xdr:nvSpPr>
      <xdr:spPr>
        <a:xfrm>
          <a:off x="3454729" y="4465484"/>
          <a:ext cx="850571" cy="601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6E1E82A-FA08-4BA4-A1B3-E60129C8E88B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Andalucía 16.583 MW</a:t>
          </a:fld>
          <a:endParaRPr lang="es-ES" sz="8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7</xdr:col>
      <xdr:colOff>233729</xdr:colOff>
      <xdr:row>18</xdr:row>
      <xdr:rowOff>179540</xdr:rowOff>
    </xdr:from>
    <xdr:to>
      <xdr:col>8</xdr:col>
      <xdr:colOff>397959</xdr:colOff>
      <xdr:row>22</xdr:row>
      <xdr:rowOff>102726</xdr:rowOff>
    </xdr:to>
    <xdr:sp macro="" textlink="'Data 1'!F123">
      <xdr:nvSpPr>
        <xdr:cNvPr id="54" name="CuadroTexto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/>
      </xdr:nvSpPr>
      <xdr:spPr>
        <a:xfrm>
          <a:off x="4891454" y="4246715"/>
          <a:ext cx="707155" cy="685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2923A1F-D8DB-4224-BA3F-F679C2FCB88B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Murcia 5.044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543115</xdr:colOff>
      <xdr:row>14</xdr:row>
      <xdr:rowOff>16788</xdr:rowOff>
    </xdr:from>
    <xdr:to>
      <xdr:col>10</xdr:col>
      <xdr:colOff>152400</xdr:colOff>
      <xdr:row>17</xdr:row>
      <xdr:rowOff>179651</xdr:rowOff>
    </xdr:to>
    <xdr:sp macro="" textlink="'Data 1'!F111">
      <xdr:nvSpPr>
        <xdr:cNvPr id="55" name="CuadroTexto 54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5743765" y="3331488"/>
          <a:ext cx="885635" cy="7248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6EBCB1A8-6A4D-4B3E-8BD6-5AB7402E8780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Comunidad Valenciana 8.223 MW</a:t>
          </a:fld>
          <a:endParaRPr lang="es-ES" sz="800" b="0" i="0" u="none" strike="noStrike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10</xdr:col>
      <xdr:colOff>158415</xdr:colOff>
      <xdr:row>11</xdr:row>
      <xdr:rowOff>188638</xdr:rowOff>
    </xdr:from>
    <xdr:to>
      <xdr:col>11</xdr:col>
      <xdr:colOff>228601</xdr:colOff>
      <xdr:row>14</xdr:row>
      <xdr:rowOff>188126</xdr:rowOff>
    </xdr:to>
    <xdr:sp macro="" textlink="'Data 1'!F110">
      <xdr:nvSpPr>
        <xdr:cNvPr id="56" name="CuadroTexto 55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/>
      </xdr:nvSpPr>
      <xdr:spPr>
        <a:xfrm>
          <a:off x="6635415" y="2931838"/>
          <a:ext cx="832186" cy="570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8A940440-7168-4B92-AD10-34095BC3A757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Islas Baleares 2.243 MW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673795</xdr:colOff>
      <xdr:row>23</xdr:row>
      <xdr:rowOff>121498</xdr:rowOff>
    </xdr:from>
    <xdr:to>
      <xdr:col>1</xdr:col>
      <xdr:colOff>1409700</xdr:colOff>
      <xdr:row>27</xdr:row>
      <xdr:rowOff>9525</xdr:rowOff>
    </xdr:to>
    <xdr:sp macro="" textlink="'Data 1'!F112">
      <xdr:nvSpPr>
        <xdr:cNvPr id="57" name="CuadroTexto 56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/>
      </xdr:nvSpPr>
      <xdr:spPr>
        <a:xfrm>
          <a:off x="854770" y="5141173"/>
          <a:ext cx="735905" cy="650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E9CD1A35-87F9-455D-AAF0-FB8923F0B6FF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Islas Canarias 3.012 MW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597501</xdr:colOff>
      <xdr:row>25</xdr:row>
      <xdr:rowOff>159357</xdr:rowOff>
    </xdr:from>
    <xdr:to>
      <xdr:col>5</xdr:col>
      <xdr:colOff>523876</xdr:colOff>
      <xdr:row>28</xdr:row>
      <xdr:rowOff>44646</xdr:rowOff>
    </xdr:to>
    <xdr:sp macro="" textlink="'Data 1'!F117">
      <xdr:nvSpPr>
        <xdr:cNvPr id="58" name="CuadroTexto 5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/>
      </xdr:nvSpPr>
      <xdr:spPr>
        <a:xfrm>
          <a:off x="3483576" y="5560032"/>
          <a:ext cx="564550" cy="4567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1D0DCF5E-B9B5-42BE-9EE2-ECDE28D99D61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Ceuta 91 MW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495300</xdr:colOff>
      <xdr:row>26</xdr:row>
      <xdr:rowOff>85725</xdr:rowOff>
    </xdr:from>
    <xdr:to>
      <xdr:col>7</xdr:col>
      <xdr:colOff>523875</xdr:colOff>
      <xdr:row>28</xdr:row>
      <xdr:rowOff>161923</xdr:rowOff>
    </xdr:to>
    <xdr:sp macro="" textlink="'Data 1'!F122">
      <xdr:nvSpPr>
        <xdr:cNvPr id="59" name="CuadroTexto 58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/>
      </xdr:nvSpPr>
      <xdr:spPr>
        <a:xfrm>
          <a:off x="4581525" y="5676900"/>
          <a:ext cx="600075" cy="457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E5BFA042-5722-411D-8D2F-71D1742ADA46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Melilla 78 MW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 editAs="absolute">
    <xdr:from>
      <xdr:col>1</xdr:col>
      <xdr:colOff>19050</xdr:colOff>
      <xdr:row>0</xdr:row>
      <xdr:rowOff>171450</xdr:rowOff>
    </xdr:from>
    <xdr:to>
      <xdr:col>1</xdr:col>
      <xdr:colOff>906462</xdr:colOff>
      <xdr:row>1</xdr:row>
      <xdr:rowOff>180975</xdr:rowOff>
    </xdr:to>
    <xdr:pic>
      <xdr:nvPicPr>
        <xdr:cNvPr id="60" name="Picture 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7412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</xdr:colOff>
      <xdr:row>2</xdr:row>
      <xdr:rowOff>34290</xdr:rowOff>
    </xdr:from>
    <xdr:to>
      <xdr:col>12</xdr:col>
      <xdr:colOff>9119</xdr:colOff>
      <xdr:row>2</xdr:row>
      <xdr:rowOff>34290</xdr:rowOff>
    </xdr:to>
    <xdr:sp macro="" textlink="">
      <xdr:nvSpPr>
        <xdr:cNvPr id="61" name="Line 2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>
          <a:spLocks noChangeShapeType="1"/>
        </xdr:cNvSpPr>
      </xdr:nvSpPr>
      <xdr:spPr bwMode="auto">
        <a:xfrm flipH="1">
          <a:off x="198119" y="491490"/>
          <a:ext cx="78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0.89554</cdr:x>
      <cdr:y>0.77233</cdr:y>
    </cdr:from>
    <cdr:to>
      <cdr:x>1</cdr:x>
      <cdr:y>0.87392</cdr:y>
    </cdr:to>
    <cdr:sp macro="" textlink="'Data 3'!$F$33">
      <cdr:nvSpPr>
        <cdr:cNvPr id="2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303696" y="2251075"/>
          <a:ext cx="735279" cy="2960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370648F5-795F-4081-8F62-EFBFEABE0970}" type="TxLink">
            <a:rPr lang="en-US" sz="800" b="1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40.184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0.89554</cdr:x>
      <cdr:y>0.622</cdr:y>
    </cdr:from>
    <cdr:to>
      <cdr:x>1</cdr:x>
      <cdr:y>0.72359</cdr:y>
    </cdr:to>
    <cdr:sp macro="" textlink="'Data 3'!$G$33">
      <cdr:nvSpPr>
        <cdr:cNvPr id="3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303696" y="1812925"/>
          <a:ext cx="735279" cy="2960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2D4F2D8E-6160-4720-825C-FAB0FB1C9B20}" type="TxLink">
            <a:rPr lang="en-US" sz="800" b="1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40.707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0.89554</cdr:x>
      <cdr:y>0.47168</cdr:y>
    </cdr:from>
    <cdr:to>
      <cdr:x>1</cdr:x>
      <cdr:y>0.57326</cdr:y>
    </cdr:to>
    <cdr:sp macro="" textlink="'Data 3'!$H$33">
      <cdr:nvSpPr>
        <cdr:cNvPr id="4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303696" y="1374775"/>
          <a:ext cx="735279" cy="2960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E670DC3C-FF81-4C4C-BD51-86822F775A39}" type="TxLink">
            <a:rPr lang="en-US" sz="800" b="1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40.842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0.89554</cdr:x>
      <cdr:y>0.31808</cdr:y>
    </cdr:from>
    <cdr:to>
      <cdr:x>1</cdr:x>
      <cdr:y>0.41967</cdr:y>
    </cdr:to>
    <cdr:sp macro="" textlink="'Data 3'!$I$33">
      <cdr:nvSpPr>
        <cdr:cNvPr id="5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303696" y="927100"/>
          <a:ext cx="735279" cy="2960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B24377AB-8647-4C6D-BB29-B80A1618B474}" type="TxLink">
            <a:rPr lang="en-US" sz="800" b="1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40.919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0.89554</cdr:x>
      <cdr:y>0.17756</cdr:y>
    </cdr:from>
    <cdr:to>
      <cdr:x>1</cdr:x>
      <cdr:y>0.27915</cdr:y>
    </cdr:to>
    <cdr:sp macro="" textlink="'Data 3'!$J$33">
      <cdr:nvSpPr>
        <cdr:cNvPr id="6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303696" y="517525"/>
          <a:ext cx="735279" cy="2960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E72D1FF8-4699-43DE-AB72-DF3B1AE26C12}" type="TxLink">
            <a:rPr lang="en-US" sz="800" b="1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41.031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9</xdr:col>
      <xdr:colOff>747570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723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9</xdr:col>
      <xdr:colOff>758745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62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9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3" name="Line 93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97205"/>
          <a:ext cx="704469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4</xdr:col>
      <xdr:colOff>457200</xdr:colOff>
      <xdr:row>8</xdr:row>
      <xdr:rowOff>1270</xdr:rowOff>
    </xdr:from>
    <xdr:to>
      <xdr:col>4</xdr:col>
      <xdr:colOff>5204460</xdr:colOff>
      <xdr:row>31</xdr:row>
      <xdr:rowOff>30480</xdr:rowOff>
    </xdr:to>
    <xdr:sp macro="" textlink="">
      <xdr:nvSpPr>
        <xdr:cNvPr id="4" name="Dibujo 466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SpPr>
          <a:spLocks/>
        </xdr:cNvSpPr>
      </xdr:nvSpPr>
      <xdr:spPr bwMode="auto">
        <a:xfrm>
          <a:off x="2314575" y="1379220"/>
          <a:ext cx="4747260" cy="375666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0 h 16384"/>
            <a:gd name="T14" fmla="*/ 0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2147483646 w 16384"/>
            <a:gd name="T99" fmla="*/ 2147483646 h 16384"/>
            <a:gd name="T100" fmla="*/ 2147483646 w 16384"/>
            <a:gd name="T101" fmla="*/ 2147483646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rgbClr val="F3E6AF"/>
        </a:solidFill>
        <a:ln>
          <a:noFill/>
        </a:ln>
        <a:effectLst>
          <a:outerShdw dist="25400" dir="5400000" algn="ctr" rotWithShape="0">
            <a:srgbClr val="B7AEDA"/>
          </a:outerShdw>
        </a:effectLst>
        <a:extLst>
          <a:ext uri="{91240B29-F687-4F45-9708-019B960494DF}">
            <a14:hiddenLine xmlns:a14="http://schemas.microsoft.com/office/drawing/2010/main" w="0" cap="flat" cmpd="sng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845820</xdr:colOff>
      <xdr:row>17</xdr:row>
      <xdr:rowOff>22860</xdr:rowOff>
    </xdr:from>
    <xdr:to>
      <xdr:col>4</xdr:col>
      <xdr:colOff>1325880</xdr:colOff>
      <xdr:row>17</xdr:row>
      <xdr:rowOff>129540</xdr:rowOff>
    </xdr:to>
    <xdr:sp macro="" textlink="">
      <xdr:nvSpPr>
        <xdr:cNvPr id="5" name="Dibujo 501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>
          <a:spLocks/>
        </xdr:cNvSpPr>
      </xdr:nvSpPr>
      <xdr:spPr bwMode="auto">
        <a:xfrm>
          <a:off x="2703195" y="2861310"/>
          <a:ext cx="480060" cy="10668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883920</xdr:colOff>
      <xdr:row>15</xdr:row>
      <xdr:rowOff>91440</xdr:rowOff>
    </xdr:from>
    <xdr:to>
      <xdr:col>4</xdr:col>
      <xdr:colOff>1363980</xdr:colOff>
      <xdr:row>16</xdr:row>
      <xdr:rowOff>30480</xdr:rowOff>
    </xdr:to>
    <xdr:sp macro="" textlink="">
      <xdr:nvSpPr>
        <xdr:cNvPr id="6" name="Dibujo 509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SpPr>
          <a:spLocks/>
        </xdr:cNvSpPr>
      </xdr:nvSpPr>
      <xdr:spPr bwMode="auto">
        <a:xfrm>
          <a:off x="2741295" y="2606040"/>
          <a:ext cx="480060" cy="10096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845820</xdr:colOff>
      <xdr:row>20</xdr:row>
      <xdr:rowOff>68580</xdr:rowOff>
    </xdr:from>
    <xdr:to>
      <xdr:col>4</xdr:col>
      <xdr:colOff>1325880</xdr:colOff>
      <xdr:row>21</xdr:row>
      <xdr:rowOff>0</xdr:rowOff>
    </xdr:to>
    <xdr:sp macro="" textlink="">
      <xdr:nvSpPr>
        <xdr:cNvPr id="7" name="Dibujo 513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SpPr>
          <a:spLocks/>
        </xdr:cNvSpPr>
      </xdr:nvSpPr>
      <xdr:spPr bwMode="auto">
        <a:xfrm>
          <a:off x="2703195" y="3392805"/>
          <a:ext cx="480060" cy="9334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845820</xdr:colOff>
      <xdr:row>18</xdr:row>
      <xdr:rowOff>129540</xdr:rowOff>
    </xdr:from>
    <xdr:to>
      <xdr:col>4</xdr:col>
      <xdr:colOff>1325880</xdr:colOff>
      <xdr:row>19</xdr:row>
      <xdr:rowOff>68580</xdr:rowOff>
    </xdr:to>
    <xdr:sp macro="" textlink="">
      <xdr:nvSpPr>
        <xdr:cNvPr id="8" name="Dibujo 517"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SpPr>
          <a:spLocks/>
        </xdr:cNvSpPr>
      </xdr:nvSpPr>
      <xdr:spPr bwMode="auto">
        <a:xfrm>
          <a:off x="2703195" y="3129915"/>
          <a:ext cx="480060" cy="10096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389639</xdr:colOff>
      <xdr:row>19</xdr:row>
      <xdr:rowOff>40226</xdr:rowOff>
    </xdr:from>
    <xdr:to>
      <xdr:col>4</xdr:col>
      <xdr:colOff>1235255</xdr:colOff>
      <xdr:row>20</xdr:row>
      <xdr:rowOff>13587</xdr:rowOff>
    </xdr:to>
    <xdr:sp macro="" textlink="">
      <xdr:nvSpPr>
        <xdr:cNvPr id="9" name="Texto 497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SpPr txBox="1">
          <a:spLocks noChangeArrowheads="1"/>
        </xdr:cNvSpPr>
      </xdr:nvSpPr>
      <xdr:spPr bwMode="auto">
        <a:xfrm>
          <a:off x="2247014" y="3202526"/>
          <a:ext cx="845616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Falagueira            </a:t>
          </a:r>
        </a:p>
      </xdr:txBody>
    </xdr:sp>
    <xdr:clientData/>
  </xdr:twoCellAnchor>
  <xdr:twoCellAnchor editAs="absolute">
    <xdr:from>
      <xdr:col>4</xdr:col>
      <xdr:colOff>1531620</xdr:colOff>
      <xdr:row>12</xdr:row>
      <xdr:rowOff>137160</xdr:rowOff>
    </xdr:from>
    <xdr:to>
      <xdr:col>4</xdr:col>
      <xdr:colOff>1920240</xdr:colOff>
      <xdr:row>15</xdr:row>
      <xdr:rowOff>121920</xdr:rowOff>
    </xdr:to>
    <xdr:sp macro="" textlink="">
      <xdr:nvSpPr>
        <xdr:cNvPr id="10" name="Line 15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SpPr>
          <a:spLocks noChangeShapeType="1"/>
        </xdr:cNvSpPr>
      </xdr:nvSpPr>
      <xdr:spPr bwMode="auto">
        <a:xfrm flipV="1">
          <a:off x="3388995" y="2165985"/>
          <a:ext cx="388620" cy="47053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491624</xdr:colOff>
      <xdr:row>17</xdr:row>
      <xdr:rowOff>137516</xdr:rowOff>
    </xdr:from>
    <xdr:to>
      <xdr:col>4</xdr:col>
      <xdr:colOff>880833</xdr:colOff>
      <xdr:row>18</xdr:row>
      <xdr:rowOff>110877</xdr:rowOff>
    </xdr:to>
    <xdr:sp macro="" textlink="">
      <xdr:nvSpPr>
        <xdr:cNvPr id="11" name="Texto 522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SpPr txBox="1">
          <a:spLocks noChangeArrowheads="1"/>
        </xdr:cNvSpPr>
      </xdr:nvSpPr>
      <xdr:spPr bwMode="auto">
        <a:xfrm>
          <a:off x="2348999" y="2975966"/>
          <a:ext cx="389209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Pocinho</a:t>
          </a:r>
        </a:p>
      </xdr:txBody>
    </xdr:sp>
    <xdr:clientData/>
  </xdr:twoCellAnchor>
  <xdr:twoCellAnchor editAs="absolute">
    <xdr:from>
      <xdr:col>4</xdr:col>
      <xdr:colOff>2796540</xdr:colOff>
      <xdr:row>6</xdr:row>
      <xdr:rowOff>129540</xdr:rowOff>
    </xdr:from>
    <xdr:to>
      <xdr:col>4</xdr:col>
      <xdr:colOff>2926080</xdr:colOff>
      <xdr:row>9</xdr:row>
      <xdr:rowOff>38100</xdr:rowOff>
    </xdr:to>
    <xdr:sp macro="" textlink="">
      <xdr:nvSpPr>
        <xdr:cNvPr id="12" name="Dibujo 530">
          <a:extLst>
            <a:ext uri="{FF2B5EF4-FFF2-40B4-BE49-F238E27FC236}">
              <a16:creationId xmlns:a16="http://schemas.microsoft.com/office/drawing/2014/main" id="{00000000-0008-0000-1E00-00000C000000}"/>
            </a:ext>
          </a:extLst>
        </xdr:cNvPr>
        <xdr:cNvSpPr>
          <a:spLocks/>
        </xdr:cNvSpPr>
      </xdr:nvSpPr>
      <xdr:spPr bwMode="auto">
        <a:xfrm>
          <a:off x="4653915" y="1185228"/>
          <a:ext cx="129540" cy="38481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vert270"/>
        <a:lstStyle/>
        <a:p>
          <a:r>
            <a:rPr lang="en-US"/>
            <a:t>210</a:t>
          </a:r>
        </a:p>
      </xdr:txBody>
    </xdr:sp>
    <xdr:clientData/>
  </xdr:twoCellAnchor>
  <xdr:twoCellAnchor editAs="absolute">
    <xdr:from>
      <xdr:col>4</xdr:col>
      <xdr:colOff>222885</xdr:colOff>
      <xdr:row>9</xdr:row>
      <xdr:rowOff>47979</xdr:rowOff>
    </xdr:from>
    <xdr:to>
      <xdr:col>4</xdr:col>
      <xdr:colOff>914293</xdr:colOff>
      <xdr:row>10</xdr:row>
      <xdr:rowOff>21340</xdr:rowOff>
    </xdr:to>
    <xdr:sp macro="" textlink="">
      <xdr:nvSpPr>
        <xdr:cNvPr id="13" name="Texto 534">
          <a:extLst>
            <a:ext uri="{FF2B5EF4-FFF2-40B4-BE49-F238E27FC236}">
              <a16:creationId xmlns:a16="http://schemas.microsoft.com/office/drawing/2014/main" id="{00000000-0008-0000-1E00-00000D000000}"/>
            </a:ext>
          </a:extLst>
        </xdr:cNvPr>
        <xdr:cNvSpPr txBox="1">
          <a:spLocks noChangeArrowheads="1"/>
        </xdr:cNvSpPr>
      </xdr:nvSpPr>
      <xdr:spPr bwMode="auto">
        <a:xfrm>
          <a:off x="2080260" y="1591029"/>
          <a:ext cx="691408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Cartelle 400kV</a:t>
          </a:r>
        </a:p>
      </xdr:txBody>
    </xdr:sp>
    <xdr:clientData/>
  </xdr:twoCellAnchor>
  <xdr:twoCellAnchor editAs="absolute">
    <xdr:from>
      <xdr:col>4</xdr:col>
      <xdr:colOff>4259580</xdr:colOff>
      <xdr:row>9</xdr:row>
      <xdr:rowOff>45720</xdr:rowOff>
    </xdr:from>
    <xdr:to>
      <xdr:col>4</xdr:col>
      <xdr:colOff>4396740</xdr:colOff>
      <xdr:row>12</xdr:row>
      <xdr:rowOff>45720</xdr:rowOff>
    </xdr:to>
    <xdr:sp macro="" textlink="">
      <xdr:nvSpPr>
        <xdr:cNvPr id="14" name="Dibujo 553">
          <a:extLst>
            <a:ext uri="{FF2B5EF4-FFF2-40B4-BE49-F238E27FC236}">
              <a16:creationId xmlns:a16="http://schemas.microsoft.com/office/drawing/2014/main" id="{00000000-0008-0000-1E00-00000E000000}"/>
            </a:ext>
          </a:extLst>
        </xdr:cNvPr>
        <xdr:cNvSpPr>
          <a:spLocks/>
        </xdr:cNvSpPr>
      </xdr:nvSpPr>
      <xdr:spPr bwMode="auto">
        <a:xfrm>
          <a:off x="6116955" y="1588770"/>
          <a:ext cx="137160" cy="4857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</xdr:sp>
    <xdr:clientData/>
  </xdr:twoCellAnchor>
  <xdr:twoCellAnchor editAs="absolute">
    <xdr:from>
      <xdr:col>4</xdr:col>
      <xdr:colOff>3063240</xdr:colOff>
      <xdr:row>7</xdr:row>
      <xdr:rowOff>22860</xdr:rowOff>
    </xdr:from>
    <xdr:to>
      <xdr:col>4</xdr:col>
      <xdr:colOff>3200400</xdr:colOff>
      <xdr:row>9</xdr:row>
      <xdr:rowOff>121920</xdr:rowOff>
    </xdr:to>
    <xdr:sp macro="" textlink="">
      <xdr:nvSpPr>
        <xdr:cNvPr id="15" name="Dibujo 564">
          <a:extLst>
            <a:ext uri="{FF2B5EF4-FFF2-40B4-BE49-F238E27FC236}">
              <a16:creationId xmlns:a16="http://schemas.microsoft.com/office/drawing/2014/main" id="{00000000-0008-0000-1E00-00000F000000}"/>
            </a:ext>
          </a:extLst>
        </xdr:cNvPr>
        <xdr:cNvSpPr>
          <a:spLocks/>
        </xdr:cNvSpPr>
      </xdr:nvSpPr>
      <xdr:spPr bwMode="auto">
        <a:xfrm>
          <a:off x="4920615" y="1242060"/>
          <a:ext cx="137160" cy="42291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3200400</xdr:colOff>
      <xdr:row>7</xdr:row>
      <xdr:rowOff>121920</xdr:rowOff>
    </xdr:from>
    <xdr:to>
      <xdr:col>4</xdr:col>
      <xdr:colOff>3299460</xdr:colOff>
      <xdr:row>10</xdr:row>
      <xdr:rowOff>22860</xdr:rowOff>
    </xdr:to>
    <xdr:sp macro="" textlink="">
      <xdr:nvSpPr>
        <xdr:cNvPr id="16" name="Dibujo 565">
          <a:extLst>
            <a:ext uri="{FF2B5EF4-FFF2-40B4-BE49-F238E27FC236}">
              <a16:creationId xmlns:a16="http://schemas.microsoft.com/office/drawing/2014/main" id="{00000000-0008-0000-1E00-000010000000}"/>
            </a:ext>
          </a:extLst>
        </xdr:cNvPr>
        <xdr:cNvSpPr>
          <a:spLocks/>
        </xdr:cNvSpPr>
      </xdr:nvSpPr>
      <xdr:spPr bwMode="auto">
        <a:xfrm>
          <a:off x="5057775" y="1341120"/>
          <a:ext cx="99060" cy="38671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3360420</xdr:colOff>
      <xdr:row>7</xdr:row>
      <xdr:rowOff>99060</xdr:rowOff>
    </xdr:from>
    <xdr:to>
      <xdr:col>4</xdr:col>
      <xdr:colOff>3497580</xdr:colOff>
      <xdr:row>10</xdr:row>
      <xdr:rowOff>60960</xdr:rowOff>
    </xdr:to>
    <xdr:sp macro="" textlink="">
      <xdr:nvSpPr>
        <xdr:cNvPr id="17" name="Dibujo 572">
          <a:extLst>
            <a:ext uri="{FF2B5EF4-FFF2-40B4-BE49-F238E27FC236}">
              <a16:creationId xmlns:a16="http://schemas.microsoft.com/office/drawing/2014/main" id="{00000000-0008-0000-1E00-000011000000}"/>
            </a:ext>
          </a:extLst>
        </xdr:cNvPr>
        <xdr:cNvSpPr>
          <a:spLocks/>
        </xdr:cNvSpPr>
      </xdr:nvSpPr>
      <xdr:spPr bwMode="auto">
        <a:xfrm>
          <a:off x="5217795" y="1318260"/>
          <a:ext cx="137160" cy="4476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3497580</xdr:colOff>
      <xdr:row>8</xdr:row>
      <xdr:rowOff>30480</xdr:rowOff>
    </xdr:from>
    <xdr:to>
      <xdr:col>4</xdr:col>
      <xdr:colOff>3611880</xdr:colOff>
      <xdr:row>10</xdr:row>
      <xdr:rowOff>144780</xdr:rowOff>
    </xdr:to>
    <xdr:sp macro="" textlink="">
      <xdr:nvSpPr>
        <xdr:cNvPr id="18" name="Dibujo 573">
          <a:extLst>
            <a:ext uri="{FF2B5EF4-FFF2-40B4-BE49-F238E27FC236}">
              <a16:creationId xmlns:a16="http://schemas.microsoft.com/office/drawing/2014/main" id="{00000000-0008-0000-1E00-000012000000}"/>
            </a:ext>
          </a:extLst>
        </xdr:cNvPr>
        <xdr:cNvSpPr>
          <a:spLocks/>
        </xdr:cNvSpPr>
      </xdr:nvSpPr>
      <xdr:spPr bwMode="auto">
        <a:xfrm>
          <a:off x="5354955" y="1411605"/>
          <a:ext cx="114300" cy="4381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3672840</xdr:colOff>
      <xdr:row>8</xdr:row>
      <xdr:rowOff>22860</xdr:rowOff>
    </xdr:from>
    <xdr:to>
      <xdr:col>4</xdr:col>
      <xdr:colOff>3787140</xdr:colOff>
      <xdr:row>11</xdr:row>
      <xdr:rowOff>1270</xdr:rowOff>
    </xdr:to>
    <xdr:sp macro="" textlink="">
      <xdr:nvSpPr>
        <xdr:cNvPr id="19" name="Dibujo 575">
          <a:extLst>
            <a:ext uri="{FF2B5EF4-FFF2-40B4-BE49-F238E27FC236}">
              <a16:creationId xmlns:a16="http://schemas.microsoft.com/office/drawing/2014/main" id="{00000000-0008-0000-1E00-000013000000}"/>
            </a:ext>
          </a:extLst>
        </xdr:cNvPr>
        <xdr:cNvSpPr>
          <a:spLocks/>
        </xdr:cNvSpPr>
      </xdr:nvSpPr>
      <xdr:spPr bwMode="auto">
        <a:xfrm>
          <a:off x="5530215" y="1403985"/>
          <a:ext cx="114300" cy="46101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3779520</xdr:colOff>
      <xdr:row>8</xdr:row>
      <xdr:rowOff>121920</xdr:rowOff>
    </xdr:from>
    <xdr:to>
      <xdr:col>4</xdr:col>
      <xdr:colOff>3916680</xdr:colOff>
      <xdr:row>11</xdr:row>
      <xdr:rowOff>91440</xdr:rowOff>
    </xdr:to>
    <xdr:sp macro="" textlink="">
      <xdr:nvSpPr>
        <xdr:cNvPr id="20" name="Dibujo 576">
          <a:extLst>
            <a:ext uri="{FF2B5EF4-FFF2-40B4-BE49-F238E27FC236}">
              <a16:creationId xmlns:a16="http://schemas.microsoft.com/office/drawing/2014/main" id="{00000000-0008-0000-1E00-000014000000}"/>
            </a:ext>
          </a:extLst>
        </xdr:cNvPr>
        <xdr:cNvSpPr>
          <a:spLocks/>
        </xdr:cNvSpPr>
      </xdr:nvSpPr>
      <xdr:spPr bwMode="auto">
        <a:xfrm>
          <a:off x="5636895" y="1503045"/>
          <a:ext cx="137160" cy="45529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3977640</xdr:colOff>
      <xdr:row>8</xdr:row>
      <xdr:rowOff>121920</xdr:rowOff>
    </xdr:from>
    <xdr:to>
      <xdr:col>4</xdr:col>
      <xdr:colOff>4084320</xdr:colOff>
      <xdr:row>11</xdr:row>
      <xdr:rowOff>99060</xdr:rowOff>
    </xdr:to>
    <xdr:sp macro="" textlink="">
      <xdr:nvSpPr>
        <xdr:cNvPr id="21" name="Dibujo 578">
          <a:extLst>
            <a:ext uri="{FF2B5EF4-FFF2-40B4-BE49-F238E27FC236}">
              <a16:creationId xmlns:a16="http://schemas.microsoft.com/office/drawing/2014/main" id="{00000000-0008-0000-1E00-000015000000}"/>
            </a:ext>
          </a:extLst>
        </xdr:cNvPr>
        <xdr:cNvSpPr>
          <a:spLocks/>
        </xdr:cNvSpPr>
      </xdr:nvSpPr>
      <xdr:spPr bwMode="auto">
        <a:xfrm>
          <a:off x="5835015" y="1503045"/>
          <a:ext cx="106680" cy="46291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4084320</xdr:colOff>
      <xdr:row>9</xdr:row>
      <xdr:rowOff>68580</xdr:rowOff>
    </xdr:from>
    <xdr:to>
      <xdr:col>4</xdr:col>
      <xdr:colOff>4206240</xdr:colOff>
      <xdr:row>12</xdr:row>
      <xdr:rowOff>30480</xdr:rowOff>
    </xdr:to>
    <xdr:sp macro="" textlink="">
      <xdr:nvSpPr>
        <xdr:cNvPr id="22" name="Dibujo 579">
          <a:extLst>
            <a:ext uri="{FF2B5EF4-FFF2-40B4-BE49-F238E27FC236}">
              <a16:creationId xmlns:a16="http://schemas.microsoft.com/office/drawing/2014/main" id="{00000000-0008-0000-1E00-000016000000}"/>
            </a:ext>
          </a:extLst>
        </xdr:cNvPr>
        <xdr:cNvSpPr>
          <a:spLocks/>
        </xdr:cNvSpPr>
      </xdr:nvSpPr>
      <xdr:spPr bwMode="auto">
        <a:xfrm>
          <a:off x="5941695" y="1611630"/>
          <a:ext cx="121920" cy="4476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3046095</xdr:colOff>
      <xdr:row>7</xdr:row>
      <xdr:rowOff>91440</xdr:rowOff>
    </xdr:from>
    <xdr:to>
      <xdr:col>4</xdr:col>
      <xdr:colOff>3182479</xdr:colOff>
      <xdr:row>8</xdr:row>
      <xdr:rowOff>123799</xdr:rowOff>
    </xdr:to>
    <xdr:sp macro="" textlink="'Data 1'!E370">
      <xdr:nvSpPr>
        <xdr:cNvPr id="23" name="Texto 584">
          <a:extLst>
            <a:ext uri="{FF2B5EF4-FFF2-40B4-BE49-F238E27FC236}">
              <a16:creationId xmlns:a16="http://schemas.microsoft.com/office/drawing/2014/main" id="{00000000-0008-0000-1E00-000017000000}"/>
            </a:ext>
          </a:extLst>
        </xdr:cNvPr>
        <xdr:cNvSpPr txBox="1">
          <a:spLocks noChangeArrowheads="1"/>
        </xdr:cNvSpPr>
      </xdr:nvSpPr>
      <xdr:spPr bwMode="auto">
        <a:xfrm>
          <a:off x="4903470" y="1310640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838ED099-99F7-4D22-8358-DA7C08F5A771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391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3168015</xdr:colOff>
      <xdr:row>8</xdr:row>
      <xdr:rowOff>104775</xdr:rowOff>
    </xdr:from>
    <xdr:to>
      <xdr:col>4</xdr:col>
      <xdr:colOff>3304399</xdr:colOff>
      <xdr:row>9</xdr:row>
      <xdr:rowOff>137134</xdr:rowOff>
    </xdr:to>
    <xdr:sp macro="" textlink="'Data 1'!D370">
      <xdr:nvSpPr>
        <xdr:cNvPr id="24" name="Texto 585">
          <a:extLst>
            <a:ext uri="{FF2B5EF4-FFF2-40B4-BE49-F238E27FC236}">
              <a16:creationId xmlns:a16="http://schemas.microsoft.com/office/drawing/2014/main" id="{00000000-0008-0000-1E00-000018000000}"/>
            </a:ext>
          </a:extLst>
        </xdr:cNvPr>
        <xdr:cNvSpPr txBox="1">
          <a:spLocks noChangeArrowheads="1"/>
        </xdr:cNvSpPr>
      </xdr:nvSpPr>
      <xdr:spPr bwMode="auto">
        <a:xfrm>
          <a:off x="5025390" y="1485900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F5FD68F4-04D2-40E1-8146-443692741D6E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732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3329940</xdr:colOff>
      <xdr:row>8</xdr:row>
      <xdr:rowOff>11430</xdr:rowOff>
    </xdr:from>
    <xdr:to>
      <xdr:col>4</xdr:col>
      <xdr:colOff>3466324</xdr:colOff>
      <xdr:row>9</xdr:row>
      <xdr:rowOff>129389</xdr:rowOff>
    </xdr:to>
    <xdr:sp macro="" textlink="'Data 1'!E371">
      <xdr:nvSpPr>
        <xdr:cNvPr id="25" name="Texto 586">
          <a:extLst>
            <a:ext uri="{FF2B5EF4-FFF2-40B4-BE49-F238E27FC236}">
              <a16:creationId xmlns:a16="http://schemas.microsoft.com/office/drawing/2014/main" id="{00000000-0008-0000-1E00-000019000000}"/>
            </a:ext>
          </a:extLst>
        </xdr:cNvPr>
        <xdr:cNvSpPr txBox="1">
          <a:spLocks noChangeArrowheads="1"/>
        </xdr:cNvSpPr>
      </xdr:nvSpPr>
      <xdr:spPr bwMode="auto">
        <a:xfrm>
          <a:off x="5187315" y="1392555"/>
          <a:ext cx="136384" cy="2798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88D6A692-A5A3-42B6-9C79-CC59D4FD5FB3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1.270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3470910</xdr:colOff>
      <xdr:row>8</xdr:row>
      <xdr:rowOff>123606</xdr:rowOff>
    </xdr:from>
    <xdr:to>
      <xdr:col>4</xdr:col>
      <xdr:colOff>3607294</xdr:colOff>
      <xdr:row>10</xdr:row>
      <xdr:rowOff>79640</xdr:rowOff>
    </xdr:to>
    <xdr:sp macro="" textlink="'Data 1'!D371">
      <xdr:nvSpPr>
        <xdr:cNvPr id="26" name="Texto 587">
          <a:extLst>
            <a:ext uri="{FF2B5EF4-FFF2-40B4-BE49-F238E27FC236}">
              <a16:creationId xmlns:a16="http://schemas.microsoft.com/office/drawing/2014/main" id="{00000000-0008-0000-1E00-00001A000000}"/>
            </a:ext>
          </a:extLst>
        </xdr:cNvPr>
        <xdr:cNvSpPr txBox="1">
          <a:spLocks noChangeArrowheads="1"/>
        </xdr:cNvSpPr>
      </xdr:nvSpPr>
      <xdr:spPr bwMode="auto">
        <a:xfrm>
          <a:off x="5328285" y="1504731"/>
          <a:ext cx="136384" cy="2798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49A39086-89CD-457E-87FC-2DC2C602C044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4.026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3629025</xdr:colOff>
      <xdr:row>8</xdr:row>
      <xdr:rowOff>78105</xdr:rowOff>
    </xdr:from>
    <xdr:to>
      <xdr:col>4</xdr:col>
      <xdr:colOff>3765409</xdr:colOff>
      <xdr:row>9</xdr:row>
      <xdr:rowOff>110464</xdr:rowOff>
    </xdr:to>
    <xdr:sp macro="" textlink="'Data 1'!E372">
      <xdr:nvSpPr>
        <xdr:cNvPr id="27" name="Texto 588">
          <a:extLst>
            <a:ext uri="{FF2B5EF4-FFF2-40B4-BE49-F238E27FC236}">
              <a16:creationId xmlns:a16="http://schemas.microsoft.com/office/drawing/2014/main" id="{00000000-0008-0000-1E00-00001B000000}"/>
            </a:ext>
          </a:extLst>
        </xdr:cNvPr>
        <xdr:cNvSpPr txBox="1">
          <a:spLocks noChangeArrowheads="1"/>
        </xdr:cNvSpPr>
      </xdr:nvSpPr>
      <xdr:spPr bwMode="auto">
        <a:xfrm>
          <a:off x="5486400" y="1459230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E159348E-84FC-49D5-97B0-7A36B8802C3C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302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3771900</xdr:colOff>
      <xdr:row>9</xdr:row>
      <xdr:rowOff>146997</xdr:rowOff>
    </xdr:from>
    <xdr:to>
      <xdr:col>4</xdr:col>
      <xdr:colOff>3908284</xdr:colOff>
      <xdr:row>11</xdr:row>
      <xdr:rowOff>17431</xdr:rowOff>
    </xdr:to>
    <xdr:sp macro="" textlink="'Data 1'!D372">
      <xdr:nvSpPr>
        <xdr:cNvPr id="28" name="Texto 589">
          <a:extLst>
            <a:ext uri="{FF2B5EF4-FFF2-40B4-BE49-F238E27FC236}">
              <a16:creationId xmlns:a16="http://schemas.microsoft.com/office/drawing/2014/main" id="{00000000-0008-0000-1E00-00001C000000}"/>
            </a:ext>
          </a:extLst>
        </xdr:cNvPr>
        <xdr:cNvSpPr txBox="1">
          <a:spLocks noChangeArrowheads="1"/>
        </xdr:cNvSpPr>
      </xdr:nvSpPr>
      <xdr:spPr bwMode="auto">
        <a:xfrm>
          <a:off x="5629275" y="1690047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3742F28C-44FA-4370-9079-1D8ACCE2140E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863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3937635</xdr:colOff>
      <xdr:row>9</xdr:row>
      <xdr:rowOff>60960</xdr:rowOff>
    </xdr:from>
    <xdr:to>
      <xdr:col>4</xdr:col>
      <xdr:colOff>4074019</xdr:colOff>
      <xdr:row>9</xdr:row>
      <xdr:rowOff>141110</xdr:rowOff>
    </xdr:to>
    <xdr:sp macro="" textlink="'Data 1'!E373">
      <xdr:nvSpPr>
        <xdr:cNvPr id="29" name="Texto 590">
          <a:extLst>
            <a:ext uri="{FF2B5EF4-FFF2-40B4-BE49-F238E27FC236}">
              <a16:creationId xmlns:a16="http://schemas.microsoft.com/office/drawing/2014/main" id="{00000000-0008-0000-1E00-00001D000000}"/>
            </a:ext>
          </a:extLst>
        </xdr:cNvPr>
        <xdr:cNvSpPr txBox="1">
          <a:spLocks noChangeArrowheads="1"/>
        </xdr:cNvSpPr>
      </xdr:nvSpPr>
      <xdr:spPr bwMode="auto">
        <a:xfrm>
          <a:off x="5795010" y="1604010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B960FBA4-4867-4471-9A97-34B902AD42E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4061460</xdr:colOff>
      <xdr:row>11</xdr:row>
      <xdr:rowOff>45720</xdr:rowOff>
    </xdr:from>
    <xdr:to>
      <xdr:col>4</xdr:col>
      <xdr:colOff>4197844</xdr:colOff>
      <xdr:row>11</xdr:row>
      <xdr:rowOff>125870</xdr:rowOff>
    </xdr:to>
    <xdr:sp macro="" textlink="'Data 1'!D373">
      <xdr:nvSpPr>
        <xdr:cNvPr id="30" name="Texto 591">
          <a:extLst>
            <a:ext uri="{FF2B5EF4-FFF2-40B4-BE49-F238E27FC236}">
              <a16:creationId xmlns:a16="http://schemas.microsoft.com/office/drawing/2014/main" id="{00000000-0008-0000-1E00-00001E000000}"/>
            </a:ext>
          </a:extLst>
        </xdr:cNvPr>
        <xdr:cNvSpPr txBox="1">
          <a:spLocks noChangeArrowheads="1"/>
        </xdr:cNvSpPr>
      </xdr:nvSpPr>
      <xdr:spPr bwMode="auto">
        <a:xfrm>
          <a:off x="5918835" y="1912620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F22246C8-7489-4B67-91AF-E4634CBDF658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1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4231005</xdr:colOff>
      <xdr:row>9</xdr:row>
      <xdr:rowOff>108585</xdr:rowOff>
    </xdr:from>
    <xdr:to>
      <xdr:col>4</xdr:col>
      <xdr:colOff>4367389</xdr:colOff>
      <xdr:row>10</xdr:row>
      <xdr:rowOff>140944</xdr:rowOff>
    </xdr:to>
    <xdr:sp macro="" textlink="'Data 1'!E367">
      <xdr:nvSpPr>
        <xdr:cNvPr id="31" name="Texto 592">
          <a:extLst>
            <a:ext uri="{FF2B5EF4-FFF2-40B4-BE49-F238E27FC236}">
              <a16:creationId xmlns:a16="http://schemas.microsoft.com/office/drawing/2014/main" id="{00000000-0008-0000-1E00-00001F000000}"/>
            </a:ext>
          </a:extLst>
        </xdr:cNvPr>
        <xdr:cNvSpPr txBox="1">
          <a:spLocks noChangeArrowheads="1"/>
        </xdr:cNvSpPr>
      </xdr:nvSpPr>
      <xdr:spPr bwMode="auto">
        <a:xfrm>
          <a:off x="6088380" y="1651635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BCEAC92A-3A39-4480-A7FA-55FB8CD71384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208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2270760</xdr:colOff>
      <xdr:row>6</xdr:row>
      <xdr:rowOff>74295</xdr:rowOff>
    </xdr:from>
    <xdr:to>
      <xdr:col>4</xdr:col>
      <xdr:colOff>2791159</xdr:colOff>
      <xdr:row>7</xdr:row>
      <xdr:rowOff>47656</xdr:rowOff>
    </xdr:to>
    <xdr:sp macro="" textlink="">
      <xdr:nvSpPr>
        <xdr:cNvPr id="32" name="Texto 595">
          <a:extLst>
            <a:ext uri="{FF2B5EF4-FFF2-40B4-BE49-F238E27FC236}">
              <a16:creationId xmlns:a16="http://schemas.microsoft.com/office/drawing/2014/main" id="{00000000-0008-0000-1E00-000020000000}"/>
            </a:ext>
          </a:extLst>
        </xdr:cNvPr>
        <xdr:cNvSpPr txBox="1">
          <a:spLocks noChangeArrowheads="1"/>
        </xdr:cNvSpPr>
      </xdr:nvSpPr>
      <xdr:spPr bwMode="auto">
        <a:xfrm>
          <a:off x="4128135" y="1131570"/>
          <a:ext cx="520399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Errondenia</a:t>
          </a:r>
        </a:p>
      </xdr:txBody>
    </xdr:sp>
    <xdr:clientData/>
  </xdr:twoCellAnchor>
  <xdr:twoCellAnchor editAs="absolute">
    <xdr:from>
      <xdr:col>4</xdr:col>
      <xdr:colOff>4672965</xdr:colOff>
      <xdr:row>9</xdr:row>
      <xdr:rowOff>108585</xdr:rowOff>
    </xdr:from>
    <xdr:to>
      <xdr:col>4</xdr:col>
      <xdr:colOff>4999336</xdr:colOff>
      <xdr:row>10</xdr:row>
      <xdr:rowOff>81946</xdr:rowOff>
    </xdr:to>
    <xdr:sp macro="" textlink="">
      <xdr:nvSpPr>
        <xdr:cNvPr id="33" name="Texto 596">
          <a:extLst>
            <a:ext uri="{FF2B5EF4-FFF2-40B4-BE49-F238E27FC236}">
              <a16:creationId xmlns:a16="http://schemas.microsoft.com/office/drawing/2014/main" id="{00000000-0008-0000-1E00-000021000000}"/>
            </a:ext>
          </a:extLst>
        </xdr:cNvPr>
        <xdr:cNvSpPr txBox="1">
          <a:spLocks noChangeArrowheads="1"/>
        </xdr:cNvSpPr>
      </xdr:nvSpPr>
      <xdr:spPr bwMode="auto">
        <a:xfrm>
          <a:off x="6530340" y="1651635"/>
          <a:ext cx="326371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Baixas</a:t>
          </a:r>
        </a:p>
      </xdr:txBody>
    </xdr:sp>
    <xdr:clientData/>
  </xdr:twoCellAnchor>
  <xdr:twoCellAnchor editAs="absolute">
    <xdr:from>
      <xdr:col>4</xdr:col>
      <xdr:colOff>3187065</xdr:colOff>
      <xdr:row>6</xdr:row>
      <xdr:rowOff>118110</xdr:rowOff>
    </xdr:from>
    <xdr:to>
      <xdr:col>4</xdr:col>
      <xdr:colOff>3445021</xdr:colOff>
      <xdr:row>7</xdr:row>
      <xdr:rowOff>91471</xdr:rowOff>
    </xdr:to>
    <xdr:sp macro="" textlink="">
      <xdr:nvSpPr>
        <xdr:cNvPr id="34" name="Texto 597">
          <a:extLst>
            <a:ext uri="{FF2B5EF4-FFF2-40B4-BE49-F238E27FC236}">
              <a16:creationId xmlns:a16="http://schemas.microsoft.com/office/drawing/2014/main" id="{00000000-0008-0000-1E00-000022000000}"/>
            </a:ext>
          </a:extLst>
        </xdr:cNvPr>
        <xdr:cNvSpPr txBox="1">
          <a:spLocks noChangeArrowheads="1"/>
        </xdr:cNvSpPr>
      </xdr:nvSpPr>
      <xdr:spPr bwMode="auto">
        <a:xfrm>
          <a:off x="5044440" y="1175385"/>
          <a:ext cx="257956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Argia</a:t>
          </a:r>
        </a:p>
      </xdr:txBody>
    </xdr:sp>
    <xdr:clientData/>
  </xdr:twoCellAnchor>
  <xdr:twoCellAnchor editAs="absolute">
    <xdr:from>
      <xdr:col>4</xdr:col>
      <xdr:colOff>4364355</xdr:colOff>
      <xdr:row>9</xdr:row>
      <xdr:rowOff>22860</xdr:rowOff>
    </xdr:from>
    <xdr:to>
      <xdr:col>4</xdr:col>
      <xdr:colOff>5329556</xdr:colOff>
      <xdr:row>10</xdr:row>
      <xdr:rowOff>1936</xdr:rowOff>
    </xdr:to>
    <xdr:sp macro="" textlink="">
      <xdr:nvSpPr>
        <xdr:cNvPr id="35" name="Texto 598">
          <a:extLst>
            <a:ext uri="{FF2B5EF4-FFF2-40B4-BE49-F238E27FC236}">
              <a16:creationId xmlns:a16="http://schemas.microsoft.com/office/drawing/2014/main" id="{00000000-0008-0000-1E00-000023000000}"/>
            </a:ext>
          </a:extLst>
        </xdr:cNvPr>
        <xdr:cNvSpPr txBox="1">
          <a:spLocks noChangeArrowheads="1"/>
        </xdr:cNvSpPr>
      </xdr:nvSpPr>
      <xdr:spPr bwMode="auto">
        <a:xfrm>
          <a:off x="6221730" y="1565910"/>
          <a:ext cx="96520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Margineda (Andorra)</a:t>
          </a:r>
        </a:p>
      </xdr:txBody>
    </xdr:sp>
    <xdr:clientData/>
  </xdr:twoCellAnchor>
  <xdr:twoCellAnchor editAs="absolute">
    <xdr:from>
      <xdr:col>4</xdr:col>
      <xdr:colOff>3771900</xdr:colOff>
      <xdr:row>7</xdr:row>
      <xdr:rowOff>125730</xdr:rowOff>
    </xdr:from>
    <xdr:to>
      <xdr:col>4</xdr:col>
      <xdr:colOff>4263766</xdr:colOff>
      <xdr:row>8</xdr:row>
      <xdr:rowOff>99091</xdr:rowOff>
    </xdr:to>
    <xdr:sp macro="" textlink="">
      <xdr:nvSpPr>
        <xdr:cNvPr id="36" name="Texto 599">
          <a:extLst>
            <a:ext uri="{FF2B5EF4-FFF2-40B4-BE49-F238E27FC236}">
              <a16:creationId xmlns:a16="http://schemas.microsoft.com/office/drawing/2014/main" id="{00000000-0008-0000-1E00-000024000000}"/>
            </a:ext>
          </a:extLst>
        </xdr:cNvPr>
        <xdr:cNvSpPr txBox="1">
          <a:spLocks noChangeArrowheads="1"/>
        </xdr:cNvSpPr>
      </xdr:nvSpPr>
      <xdr:spPr bwMode="auto">
        <a:xfrm>
          <a:off x="5629275" y="1344930"/>
          <a:ext cx="491866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Pragnéres</a:t>
          </a:r>
        </a:p>
      </xdr:txBody>
    </xdr:sp>
    <xdr:clientData/>
  </xdr:twoCellAnchor>
  <xdr:twoCellAnchor editAs="absolute">
    <xdr:from>
      <xdr:col>4</xdr:col>
      <xdr:colOff>3465195</xdr:colOff>
      <xdr:row>7</xdr:row>
      <xdr:rowOff>40005</xdr:rowOff>
    </xdr:from>
    <xdr:to>
      <xdr:col>4</xdr:col>
      <xdr:colOff>3723151</xdr:colOff>
      <xdr:row>8</xdr:row>
      <xdr:rowOff>13366</xdr:rowOff>
    </xdr:to>
    <xdr:sp macro="" textlink="">
      <xdr:nvSpPr>
        <xdr:cNvPr id="37" name="Texto 600">
          <a:extLst>
            <a:ext uri="{FF2B5EF4-FFF2-40B4-BE49-F238E27FC236}">
              <a16:creationId xmlns:a16="http://schemas.microsoft.com/office/drawing/2014/main" id="{00000000-0008-0000-1E00-000025000000}"/>
            </a:ext>
          </a:extLst>
        </xdr:cNvPr>
        <xdr:cNvSpPr txBox="1">
          <a:spLocks noChangeArrowheads="1"/>
        </xdr:cNvSpPr>
      </xdr:nvSpPr>
      <xdr:spPr bwMode="auto">
        <a:xfrm>
          <a:off x="5322570" y="1259205"/>
          <a:ext cx="257956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Argia</a:t>
          </a:r>
        </a:p>
      </xdr:txBody>
    </xdr:sp>
    <xdr:clientData/>
  </xdr:twoCellAnchor>
  <xdr:twoCellAnchor editAs="absolute">
    <xdr:from>
      <xdr:col>4</xdr:col>
      <xdr:colOff>4078605</xdr:colOff>
      <xdr:row>8</xdr:row>
      <xdr:rowOff>93345</xdr:rowOff>
    </xdr:from>
    <xdr:to>
      <xdr:col>4</xdr:col>
      <xdr:colOff>4498785</xdr:colOff>
      <xdr:row>9</xdr:row>
      <xdr:rowOff>66706</xdr:rowOff>
    </xdr:to>
    <xdr:sp macro="" textlink="">
      <xdr:nvSpPr>
        <xdr:cNvPr id="38" name="Texto 601">
          <a:extLst>
            <a:ext uri="{FF2B5EF4-FFF2-40B4-BE49-F238E27FC236}">
              <a16:creationId xmlns:a16="http://schemas.microsoft.com/office/drawing/2014/main" id="{00000000-0008-0000-1E00-000026000000}"/>
            </a:ext>
          </a:extLst>
        </xdr:cNvPr>
        <xdr:cNvSpPr txBox="1">
          <a:spLocks noChangeArrowheads="1"/>
        </xdr:cNvSpPr>
      </xdr:nvSpPr>
      <xdr:spPr bwMode="auto">
        <a:xfrm>
          <a:off x="5935980" y="1474470"/>
          <a:ext cx="420180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Lac D'oo</a:t>
          </a:r>
        </a:p>
      </xdr:txBody>
    </xdr:sp>
    <xdr:clientData/>
  </xdr:twoCellAnchor>
  <xdr:twoCellAnchor editAs="absolute">
    <xdr:from>
      <xdr:col>4</xdr:col>
      <xdr:colOff>2343150</xdr:colOff>
      <xdr:row>9</xdr:row>
      <xdr:rowOff>20955</xdr:rowOff>
    </xdr:from>
    <xdr:to>
      <xdr:col>4</xdr:col>
      <xdr:colOff>2886440</xdr:colOff>
      <xdr:row>10</xdr:row>
      <xdr:rowOff>31</xdr:rowOff>
    </xdr:to>
    <xdr:sp macro="" textlink="">
      <xdr:nvSpPr>
        <xdr:cNvPr id="39" name="Texto 602">
          <a:extLst>
            <a:ext uri="{FF2B5EF4-FFF2-40B4-BE49-F238E27FC236}">
              <a16:creationId xmlns:a16="http://schemas.microsoft.com/office/drawing/2014/main" id="{00000000-0008-0000-1E00-000027000000}"/>
            </a:ext>
          </a:extLst>
        </xdr:cNvPr>
        <xdr:cNvSpPr txBox="1">
          <a:spLocks noChangeArrowheads="1"/>
        </xdr:cNvSpPr>
      </xdr:nvSpPr>
      <xdr:spPr bwMode="auto">
        <a:xfrm>
          <a:off x="4200525" y="1564005"/>
          <a:ext cx="54329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Irún 132 kV</a:t>
          </a:r>
        </a:p>
      </xdr:txBody>
    </xdr:sp>
    <xdr:clientData/>
  </xdr:twoCellAnchor>
  <xdr:twoCellAnchor editAs="absolute">
    <xdr:from>
      <xdr:col>4</xdr:col>
      <xdr:colOff>2541270</xdr:colOff>
      <xdr:row>9</xdr:row>
      <xdr:rowOff>108585</xdr:rowOff>
    </xdr:from>
    <xdr:to>
      <xdr:col>4</xdr:col>
      <xdr:colOff>3198501</xdr:colOff>
      <xdr:row>10</xdr:row>
      <xdr:rowOff>81946</xdr:rowOff>
    </xdr:to>
    <xdr:sp macro="" textlink="">
      <xdr:nvSpPr>
        <xdr:cNvPr id="40" name="Texto 604">
          <a:extLst>
            <a:ext uri="{FF2B5EF4-FFF2-40B4-BE49-F238E27FC236}">
              <a16:creationId xmlns:a16="http://schemas.microsoft.com/office/drawing/2014/main" id="{00000000-0008-0000-1E00-000028000000}"/>
            </a:ext>
          </a:extLst>
        </xdr:cNvPr>
        <xdr:cNvSpPr txBox="1">
          <a:spLocks noChangeArrowheads="1"/>
        </xdr:cNvSpPr>
      </xdr:nvSpPr>
      <xdr:spPr bwMode="auto">
        <a:xfrm>
          <a:off x="4398645" y="1651635"/>
          <a:ext cx="657231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Arkale 220 kV</a:t>
          </a:r>
        </a:p>
      </xdr:txBody>
    </xdr:sp>
    <xdr:clientData/>
  </xdr:twoCellAnchor>
  <xdr:twoCellAnchor editAs="absolute">
    <xdr:from>
      <xdr:col>4</xdr:col>
      <xdr:colOff>3042285</xdr:colOff>
      <xdr:row>10</xdr:row>
      <xdr:rowOff>146685</xdr:rowOff>
    </xdr:from>
    <xdr:to>
      <xdr:col>4</xdr:col>
      <xdr:colOff>3767933</xdr:colOff>
      <xdr:row>11</xdr:row>
      <xdr:rowOff>120046</xdr:rowOff>
    </xdr:to>
    <xdr:sp macro="" textlink="">
      <xdr:nvSpPr>
        <xdr:cNvPr id="41" name="Texto 606">
          <a:extLst>
            <a:ext uri="{FF2B5EF4-FFF2-40B4-BE49-F238E27FC236}">
              <a16:creationId xmlns:a16="http://schemas.microsoft.com/office/drawing/2014/main" id="{00000000-0008-0000-1E00-000029000000}"/>
            </a:ext>
          </a:extLst>
        </xdr:cNvPr>
        <xdr:cNvSpPr txBox="1">
          <a:spLocks noChangeArrowheads="1"/>
        </xdr:cNvSpPr>
      </xdr:nvSpPr>
      <xdr:spPr bwMode="auto">
        <a:xfrm>
          <a:off x="4899660" y="1851660"/>
          <a:ext cx="725648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Biescas 220 kV</a:t>
          </a:r>
        </a:p>
      </xdr:txBody>
    </xdr:sp>
    <xdr:clientData/>
  </xdr:twoCellAnchor>
  <xdr:twoCellAnchor editAs="absolute">
    <xdr:from>
      <xdr:col>4</xdr:col>
      <xdr:colOff>2737485</xdr:colOff>
      <xdr:row>10</xdr:row>
      <xdr:rowOff>43815</xdr:rowOff>
    </xdr:from>
    <xdr:to>
      <xdr:col>4</xdr:col>
      <xdr:colOff>3463196</xdr:colOff>
      <xdr:row>11</xdr:row>
      <xdr:rowOff>17176</xdr:rowOff>
    </xdr:to>
    <xdr:sp macro="" textlink="">
      <xdr:nvSpPr>
        <xdr:cNvPr id="42" name="Texto 607">
          <a:extLst>
            <a:ext uri="{FF2B5EF4-FFF2-40B4-BE49-F238E27FC236}">
              <a16:creationId xmlns:a16="http://schemas.microsoft.com/office/drawing/2014/main" id="{00000000-0008-0000-1E00-00002A000000}"/>
            </a:ext>
          </a:extLst>
        </xdr:cNvPr>
        <xdr:cNvSpPr txBox="1">
          <a:spLocks noChangeArrowheads="1"/>
        </xdr:cNvSpPr>
      </xdr:nvSpPr>
      <xdr:spPr bwMode="auto">
        <a:xfrm>
          <a:off x="4594860" y="1748790"/>
          <a:ext cx="725711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Hernani 400 kV</a:t>
          </a:r>
        </a:p>
      </xdr:txBody>
    </xdr:sp>
    <xdr:clientData/>
  </xdr:twoCellAnchor>
  <xdr:twoCellAnchor editAs="absolute">
    <xdr:from>
      <xdr:col>4</xdr:col>
      <xdr:colOff>3400425</xdr:colOff>
      <xdr:row>11</xdr:row>
      <xdr:rowOff>100965</xdr:rowOff>
    </xdr:from>
    <xdr:to>
      <xdr:col>4</xdr:col>
      <xdr:colOff>4057784</xdr:colOff>
      <xdr:row>12</xdr:row>
      <xdr:rowOff>74326</xdr:rowOff>
    </xdr:to>
    <xdr:sp macro="" textlink="">
      <xdr:nvSpPr>
        <xdr:cNvPr id="43" name="Texto 608">
          <a:extLst>
            <a:ext uri="{FF2B5EF4-FFF2-40B4-BE49-F238E27FC236}">
              <a16:creationId xmlns:a16="http://schemas.microsoft.com/office/drawing/2014/main" id="{00000000-0008-0000-1E00-00002B000000}"/>
            </a:ext>
          </a:extLst>
        </xdr:cNvPr>
        <xdr:cNvSpPr txBox="1">
          <a:spLocks noChangeArrowheads="1"/>
        </xdr:cNvSpPr>
      </xdr:nvSpPr>
      <xdr:spPr bwMode="auto">
        <a:xfrm>
          <a:off x="5257800" y="1967865"/>
          <a:ext cx="657359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Benós 150 kV</a:t>
          </a:r>
        </a:p>
      </xdr:txBody>
    </xdr:sp>
    <xdr:clientData/>
  </xdr:twoCellAnchor>
  <xdr:twoCellAnchor editAs="absolute">
    <xdr:from>
      <xdr:col>4</xdr:col>
      <xdr:colOff>3747135</xdr:colOff>
      <xdr:row>12</xdr:row>
      <xdr:rowOff>30480</xdr:rowOff>
    </xdr:from>
    <xdr:to>
      <xdr:col>4</xdr:col>
      <xdr:colOff>4375833</xdr:colOff>
      <xdr:row>13</xdr:row>
      <xdr:rowOff>3841</xdr:rowOff>
    </xdr:to>
    <xdr:sp macro="" textlink="">
      <xdr:nvSpPr>
        <xdr:cNvPr id="44" name="Texto 605">
          <a:extLst>
            <a:ext uri="{FF2B5EF4-FFF2-40B4-BE49-F238E27FC236}">
              <a16:creationId xmlns:a16="http://schemas.microsoft.com/office/drawing/2014/main" id="{00000000-0008-0000-1E00-00002C000000}"/>
            </a:ext>
          </a:extLst>
        </xdr:cNvPr>
        <xdr:cNvSpPr txBox="1">
          <a:spLocks noChangeArrowheads="1"/>
        </xdr:cNvSpPr>
      </xdr:nvSpPr>
      <xdr:spPr bwMode="auto">
        <a:xfrm>
          <a:off x="5604510" y="2059305"/>
          <a:ext cx="628698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Adrall 110 kV</a:t>
          </a:r>
        </a:p>
      </xdr:txBody>
    </xdr:sp>
    <xdr:clientData/>
  </xdr:twoCellAnchor>
  <xdr:twoCellAnchor editAs="absolute">
    <xdr:from>
      <xdr:col>4</xdr:col>
      <xdr:colOff>601980</xdr:colOff>
      <xdr:row>10</xdr:row>
      <xdr:rowOff>30480</xdr:rowOff>
    </xdr:from>
    <xdr:to>
      <xdr:col>4</xdr:col>
      <xdr:colOff>716280</xdr:colOff>
      <xdr:row>12</xdr:row>
      <xdr:rowOff>91440</xdr:rowOff>
    </xdr:to>
    <xdr:sp macro="" textlink="">
      <xdr:nvSpPr>
        <xdr:cNvPr id="45" name="Dibujo 610">
          <a:extLst>
            <a:ext uri="{FF2B5EF4-FFF2-40B4-BE49-F238E27FC236}">
              <a16:creationId xmlns:a16="http://schemas.microsoft.com/office/drawing/2014/main" id="{00000000-0008-0000-1E00-00002D000000}"/>
            </a:ext>
          </a:extLst>
        </xdr:cNvPr>
        <xdr:cNvSpPr>
          <a:spLocks/>
        </xdr:cNvSpPr>
      </xdr:nvSpPr>
      <xdr:spPr bwMode="auto">
        <a:xfrm>
          <a:off x="2459355" y="1735455"/>
          <a:ext cx="114300" cy="38481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746760</xdr:colOff>
      <xdr:row>10</xdr:row>
      <xdr:rowOff>137160</xdr:rowOff>
    </xdr:from>
    <xdr:to>
      <xdr:col>4</xdr:col>
      <xdr:colOff>854760</xdr:colOff>
      <xdr:row>13</xdr:row>
      <xdr:rowOff>30480</xdr:rowOff>
    </xdr:to>
    <xdr:sp macro="" textlink="">
      <xdr:nvSpPr>
        <xdr:cNvPr id="46" name="Dibujo 611">
          <a:extLst>
            <a:ext uri="{FF2B5EF4-FFF2-40B4-BE49-F238E27FC236}">
              <a16:creationId xmlns:a16="http://schemas.microsoft.com/office/drawing/2014/main" id="{00000000-0008-0000-1E00-00002E000000}"/>
            </a:ext>
          </a:extLst>
        </xdr:cNvPr>
        <xdr:cNvSpPr>
          <a:spLocks/>
        </xdr:cNvSpPr>
      </xdr:nvSpPr>
      <xdr:spPr bwMode="auto">
        <a:xfrm>
          <a:off x="2604135" y="1827848"/>
          <a:ext cx="108000" cy="36957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581421</xdr:colOff>
      <xdr:row>10</xdr:row>
      <xdr:rowOff>123825</xdr:rowOff>
    </xdr:from>
    <xdr:to>
      <xdr:col>4</xdr:col>
      <xdr:colOff>717805</xdr:colOff>
      <xdr:row>11</xdr:row>
      <xdr:rowOff>156184</xdr:rowOff>
    </xdr:to>
    <xdr:sp macro="" textlink="'Data 1'!D377">
      <xdr:nvSpPr>
        <xdr:cNvPr id="47" name="Texto 612">
          <a:extLst>
            <a:ext uri="{FF2B5EF4-FFF2-40B4-BE49-F238E27FC236}">
              <a16:creationId xmlns:a16="http://schemas.microsoft.com/office/drawing/2014/main" id="{00000000-0008-0000-1E00-00002F000000}"/>
            </a:ext>
          </a:extLst>
        </xdr:cNvPr>
        <xdr:cNvSpPr txBox="1">
          <a:spLocks noChangeArrowheads="1"/>
        </xdr:cNvSpPr>
      </xdr:nvSpPr>
      <xdr:spPr bwMode="auto">
        <a:xfrm>
          <a:off x="2438796" y="1828800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7B49D573-7F27-4AB0-A811-8224342D2A7A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684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712866</xdr:colOff>
      <xdr:row>11</xdr:row>
      <xdr:rowOff>20955</xdr:rowOff>
    </xdr:from>
    <xdr:to>
      <xdr:col>4</xdr:col>
      <xdr:colOff>849250</xdr:colOff>
      <xdr:row>12</xdr:row>
      <xdr:rowOff>138914</xdr:rowOff>
    </xdr:to>
    <xdr:sp macro="" textlink="'Data 1'!E377">
      <xdr:nvSpPr>
        <xdr:cNvPr id="48" name="Texto 613">
          <a:extLst>
            <a:ext uri="{FF2B5EF4-FFF2-40B4-BE49-F238E27FC236}">
              <a16:creationId xmlns:a16="http://schemas.microsoft.com/office/drawing/2014/main" id="{00000000-0008-0000-1E00-000030000000}"/>
            </a:ext>
          </a:extLst>
        </xdr:cNvPr>
        <xdr:cNvSpPr txBox="1">
          <a:spLocks noChangeArrowheads="1"/>
        </xdr:cNvSpPr>
      </xdr:nvSpPr>
      <xdr:spPr bwMode="auto">
        <a:xfrm>
          <a:off x="2570241" y="1887855"/>
          <a:ext cx="136384" cy="2798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22F03D33-684A-4019-A456-BB3742F4E550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3.274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1348519</xdr:colOff>
      <xdr:row>20</xdr:row>
      <xdr:rowOff>30702</xdr:rowOff>
    </xdr:from>
    <xdr:to>
      <xdr:col>4</xdr:col>
      <xdr:colOff>2028513</xdr:colOff>
      <xdr:row>21</xdr:row>
      <xdr:rowOff>4063</xdr:rowOff>
    </xdr:to>
    <xdr:sp macro="" textlink="">
      <xdr:nvSpPr>
        <xdr:cNvPr id="49" name="Texto 626">
          <a:extLst>
            <a:ext uri="{FF2B5EF4-FFF2-40B4-BE49-F238E27FC236}">
              <a16:creationId xmlns:a16="http://schemas.microsoft.com/office/drawing/2014/main" id="{00000000-0008-0000-1E00-000031000000}"/>
            </a:ext>
          </a:extLst>
        </xdr:cNvPr>
        <xdr:cNvSpPr txBox="1">
          <a:spLocks noChangeArrowheads="1"/>
        </xdr:cNvSpPr>
      </xdr:nvSpPr>
      <xdr:spPr bwMode="auto">
        <a:xfrm>
          <a:off x="3205894" y="3354927"/>
          <a:ext cx="679994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Cedillo 400 kV</a:t>
          </a:r>
        </a:p>
      </xdr:txBody>
    </xdr:sp>
    <xdr:clientData/>
  </xdr:twoCellAnchor>
  <xdr:twoCellAnchor editAs="absolute">
    <xdr:from>
      <xdr:col>4</xdr:col>
      <xdr:colOff>1330197</xdr:colOff>
      <xdr:row>21</xdr:row>
      <xdr:rowOff>145535</xdr:rowOff>
    </xdr:from>
    <xdr:to>
      <xdr:col>4</xdr:col>
      <xdr:colOff>2010320</xdr:colOff>
      <xdr:row>22</xdr:row>
      <xdr:rowOff>118896</xdr:rowOff>
    </xdr:to>
    <xdr:sp macro="" textlink="">
      <xdr:nvSpPr>
        <xdr:cNvPr id="50" name="Texto 628">
          <a:extLst>
            <a:ext uri="{FF2B5EF4-FFF2-40B4-BE49-F238E27FC236}">
              <a16:creationId xmlns:a16="http://schemas.microsoft.com/office/drawing/2014/main" id="{00000000-0008-0000-1E00-000032000000}"/>
            </a:ext>
          </a:extLst>
        </xdr:cNvPr>
        <xdr:cNvSpPr txBox="1">
          <a:spLocks noChangeArrowheads="1"/>
        </xdr:cNvSpPr>
      </xdr:nvSpPr>
      <xdr:spPr bwMode="auto">
        <a:xfrm>
          <a:off x="3187572" y="3631685"/>
          <a:ext cx="680123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Badajoz 66 kV</a:t>
          </a:r>
        </a:p>
      </xdr:txBody>
    </xdr:sp>
    <xdr:clientData/>
  </xdr:twoCellAnchor>
  <xdr:twoCellAnchor editAs="absolute">
    <xdr:from>
      <xdr:col>4</xdr:col>
      <xdr:colOff>1325835</xdr:colOff>
      <xdr:row>16</xdr:row>
      <xdr:rowOff>145800</xdr:rowOff>
    </xdr:from>
    <xdr:to>
      <xdr:col>4</xdr:col>
      <xdr:colOff>2222684</xdr:colOff>
      <xdr:row>17</xdr:row>
      <xdr:rowOff>119161</xdr:rowOff>
    </xdr:to>
    <xdr:sp macro="" textlink="">
      <xdr:nvSpPr>
        <xdr:cNvPr id="51" name="Texto 629">
          <a:extLst>
            <a:ext uri="{FF2B5EF4-FFF2-40B4-BE49-F238E27FC236}">
              <a16:creationId xmlns:a16="http://schemas.microsoft.com/office/drawing/2014/main" id="{00000000-0008-0000-1E00-000033000000}"/>
            </a:ext>
          </a:extLst>
        </xdr:cNvPr>
        <xdr:cNvSpPr txBox="1">
          <a:spLocks noChangeArrowheads="1"/>
        </xdr:cNvSpPr>
      </xdr:nvSpPr>
      <xdr:spPr bwMode="auto">
        <a:xfrm>
          <a:off x="3183210" y="2822325"/>
          <a:ext cx="896849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Aldeadávila 220 kV</a:t>
          </a:r>
        </a:p>
      </xdr:txBody>
    </xdr:sp>
    <xdr:clientData/>
  </xdr:twoCellAnchor>
  <xdr:twoCellAnchor editAs="absolute">
    <xdr:from>
      <xdr:col>4</xdr:col>
      <xdr:colOff>1342625</xdr:colOff>
      <xdr:row>18</xdr:row>
      <xdr:rowOff>101320</xdr:rowOff>
    </xdr:from>
    <xdr:to>
      <xdr:col>4</xdr:col>
      <xdr:colOff>2102577</xdr:colOff>
      <xdr:row>19</xdr:row>
      <xdr:rowOff>74681</xdr:rowOff>
    </xdr:to>
    <xdr:sp macro="" textlink="">
      <xdr:nvSpPr>
        <xdr:cNvPr id="52" name="Texto 630">
          <a:extLst>
            <a:ext uri="{FF2B5EF4-FFF2-40B4-BE49-F238E27FC236}">
              <a16:creationId xmlns:a16="http://schemas.microsoft.com/office/drawing/2014/main" id="{00000000-0008-0000-1E00-000034000000}"/>
            </a:ext>
          </a:extLst>
        </xdr:cNvPr>
        <xdr:cNvSpPr txBox="1">
          <a:spLocks noChangeArrowheads="1"/>
        </xdr:cNvSpPr>
      </xdr:nvSpPr>
      <xdr:spPr bwMode="auto">
        <a:xfrm>
          <a:off x="3200000" y="3101695"/>
          <a:ext cx="759952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Saucelle 220 kV</a:t>
          </a:r>
        </a:p>
      </xdr:txBody>
    </xdr:sp>
    <xdr:clientData/>
  </xdr:twoCellAnchor>
  <xdr:twoCellAnchor editAs="absolute">
    <xdr:from>
      <xdr:col>4</xdr:col>
      <xdr:colOff>1340189</xdr:colOff>
      <xdr:row>15</xdr:row>
      <xdr:rowOff>60165</xdr:rowOff>
    </xdr:from>
    <xdr:to>
      <xdr:col>4</xdr:col>
      <xdr:colOff>2265571</xdr:colOff>
      <xdr:row>16</xdr:row>
      <xdr:rowOff>33526</xdr:rowOff>
    </xdr:to>
    <xdr:sp macro="" textlink="">
      <xdr:nvSpPr>
        <xdr:cNvPr id="53" name="Texto 631">
          <a:extLst>
            <a:ext uri="{FF2B5EF4-FFF2-40B4-BE49-F238E27FC236}">
              <a16:creationId xmlns:a16="http://schemas.microsoft.com/office/drawing/2014/main" id="{00000000-0008-0000-1E00-000035000000}"/>
            </a:ext>
          </a:extLst>
        </xdr:cNvPr>
        <xdr:cNvSpPr txBox="1">
          <a:spLocks noChangeArrowheads="1"/>
        </xdr:cNvSpPr>
      </xdr:nvSpPr>
      <xdr:spPr bwMode="auto">
        <a:xfrm>
          <a:off x="3197564" y="2574765"/>
          <a:ext cx="925382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 Aldeadávila 220 kV</a:t>
          </a:r>
        </a:p>
      </xdr:txBody>
    </xdr:sp>
    <xdr:clientData/>
  </xdr:twoCellAnchor>
  <xdr:twoCellAnchor editAs="absolute">
    <xdr:from>
      <xdr:col>4</xdr:col>
      <xdr:colOff>919938</xdr:colOff>
      <xdr:row>20</xdr:row>
      <xdr:rowOff>29815</xdr:rowOff>
    </xdr:from>
    <xdr:to>
      <xdr:col>4</xdr:col>
      <xdr:colOff>1109605</xdr:colOff>
      <xdr:row>21</xdr:row>
      <xdr:rowOff>12066</xdr:rowOff>
    </xdr:to>
    <xdr:sp macro="" textlink="'Data 1'!E383">
      <xdr:nvSpPr>
        <xdr:cNvPr id="54" name="Texto 637">
          <a:extLst>
            <a:ext uri="{FF2B5EF4-FFF2-40B4-BE49-F238E27FC236}">
              <a16:creationId xmlns:a16="http://schemas.microsoft.com/office/drawing/2014/main" id="{00000000-0008-0000-1E00-000036000000}"/>
            </a:ext>
          </a:extLst>
        </xdr:cNvPr>
        <xdr:cNvSpPr txBox="1">
          <a:spLocks noChangeArrowheads="1"/>
        </xdr:cNvSpPr>
      </xdr:nvSpPr>
      <xdr:spPr bwMode="auto">
        <a:xfrm>
          <a:off x="2777313" y="3308003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3300B48C-FD66-4111-994B-5FF1CFA8294F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1.084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916482</xdr:colOff>
      <xdr:row>16</xdr:row>
      <xdr:rowOff>154970</xdr:rowOff>
    </xdr:from>
    <xdr:to>
      <xdr:col>4</xdr:col>
      <xdr:colOff>1106149</xdr:colOff>
      <xdr:row>17</xdr:row>
      <xdr:rowOff>137221</xdr:rowOff>
    </xdr:to>
    <xdr:sp macro="" textlink="'Data 1'!E380">
      <xdr:nvSpPr>
        <xdr:cNvPr id="55" name="Texto 638">
          <a:extLst>
            <a:ext uri="{FF2B5EF4-FFF2-40B4-BE49-F238E27FC236}">
              <a16:creationId xmlns:a16="http://schemas.microsoft.com/office/drawing/2014/main" id="{00000000-0008-0000-1E00-000037000000}"/>
            </a:ext>
          </a:extLst>
        </xdr:cNvPr>
        <xdr:cNvSpPr txBox="1">
          <a:spLocks noChangeArrowheads="1"/>
        </xdr:cNvSpPr>
      </xdr:nvSpPr>
      <xdr:spPr bwMode="auto">
        <a:xfrm>
          <a:off x="2773857" y="2798158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C948E493-5CC1-431A-8F7A-83B6E339C349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322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914400</xdr:colOff>
      <xdr:row>18</xdr:row>
      <xdr:rowOff>95959</xdr:rowOff>
    </xdr:from>
    <xdr:to>
      <xdr:col>4</xdr:col>
      <xdr:colOff>1104067</xdr:colOff>
      <xdr:row>19</xdr:row>
      <xdr:rowOff>78210</xdr:rowOff>
    </xdr:to>
    <xdr:sp macro="" textlink="'Data 1'!E382">
      <xdr:nvSpPr>
        <xdr:cNvPr id="56" name="Texto 639">
          <a:extLst>
            <a:ext uri="{FF2B5EF4-FFF2-40B4-BE49-F238E27FC236}">
              <a16:creationId xmlns:a16="http://schemas.microsoft.com/office/drawing/2014/main" id="{00000000-0008-0000-1E00-000038000000}"/>
            </a:ext>
          </a:extLst>
        </xdr:cNvPr>
        <xdr:cNvSpPr txBox="1">
          <a:spLocks noChangeArrowheads="1"/>
        </xdr:cNvSpPr>
      </xdr:nvSpPr>
      <xdr:spPr bwMode="auto">
        <a:xfrm>
          <a:off x="2771775" y="3056647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06934252-2CF6-4319-84D0-F287464E3667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337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930262</xdr:colOff>
      <xdr:row>15</xdr:row>
      <xdr:rowOff>59592</xdr:rowOff>
    </xdr:from>
    <xdr:to>
      <xdr:col>4</xdr:col>
      <xdr:colOff>1119929</xdr:colOff>
      <xdr:row>16</xdr:row>
      <xdr:rowOff>41843</xdr:rowOff>
    </xdr:to>
    <xdr:sp macro="" textlink="'Data 1'!E381">
      <xdr:nvSpPr>
        <xdr:cNvPr id="57" name="Texto 640">
          <a:extLst>
            <a:ext uri="{FF2B5EF4-FFF2-40B4-BE49-F238E27FC236}">
              <a16:creationId xmlns:a16="http://schemas.microsoft.com/office/drawing/2014/main" id="{00000000-0008-0000-1E00-000039000000}"/>
            </a:ext>
          </a:extLst>
        </xdr:cNvPr>
        <xdr:cNvSpPr txBox="1">
          <a:spLocks noChangeArrowheads="1"/>
        </xdr:cNvSpPr>
      </xdr:nvSpPr>
      <xdr:spPr bwMode="auto">
        <a:xfrm>
          <a:off x="2787637" y="2544030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291A1357-84B7-48DD-A27A-BC4B60818B0C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323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387545</xdr:colOff>
      <xdr:row>21</xdr:row>
      <xdr:rowOff>2720</xdr:rowOff>
    </xdr:from>
    <xdr:to>
      <xdr:col>4</xdr:col>
      <xdr:colOff>951666</xdr:colOff>
      <xdr:row>21</xdr:row>
      <xdr:rowOff>143721</xdr:rowOff>
    </xdr:to>
    <xdr:sp macro="" textlink="">
      <xdr:nvSpPr>
        <xdr:cNvPr id="58" name="Texto 676">
          <a:extLst>
            <a:ext uri="{FF2B5EF4-FFF2-40B4-BE49-F238E27FC236}">
              <a16:creationId xmlns:a16="http://schemas.microsoft.com/office/drawing/2014/main" id="{00000000-0008-0000-1E00-00003A000000}"/>
            </a:ext>
          </a:extLst>
        </xdr:cNvPr>
        <xdr:cNvSpPr txBox="1">
          <a:spLocks noChangeArrowheads="1"/>
        </xdr:cNvSpPr>
      </xdr:nvSpPr>
      <xdr:spPr bwMode="auto">
        <a:xfrm>
          <a:off x="2244920" y="3488870"/>
          <a:ext cx="56412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Alcáçovas            </a:t>
          </a:r>
        </a:p>
      </xdr:txBody>
    </xdr:sp>
    <xdr:clientData/>
  </xdr:twoCellAnchor>
  <xdr:twoCellAnchor editAs="absolute">
    <xdr:from>
      <xdr:col>4</xdr:col>
      <xdr:colOff>4564380</xdr:colOff>
      <xdr:row>10</xdr:row>
      <xdr:rowOff>22860</xdr:rowOff>
    </xdr:from>
    <xdr:to>
      <xdr:col>4</xdr:col>
      <xdr:colOff>4686300</xdr:colOff>
      <xdr:row>12</xdr:row>
      <xdr:rowOff>144780</xdr:rowOff>
    </xdr:to>
    <xdr:sp macro="" textlink="">
      <xdr:nvSpPr>
        <xdr:cNvPr id="59" name="Dibujo 581">
          <a:extLst>
            <a:ext uri="{FF2B5EF4-FFF2-40B4-BE49-F238E27FC236}">
              <a16:creationId xmlns:a16="http://schemas.microsoft.com/office/drawing/2014/main" id="{00000000-0008-0000-1E00-00003B000000}"/>
            </a:ext>
          </a:extLst>
        </xdr:cNvPr>
        <xdr:cNvSpPr>
          <a:spLocks/>
        </xdr:cNvSpPr>
      </xdr:nvSpPr>
      <xdr:spPr bwMode="auto">
        <a:xfrm>
          <a:off x="6421755" y="1727835"/>
          <a:ext cx="121920" cy="44577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4531995</xdr:colOff>
      <xdr:row>10</xdr:row>
      <xdr:rowOff>99060</xdr:rowOff>
    </xdr:from>
    <xdr:to>
      <xdr:col>4</xdr:col>
      <xdr:colOff>4668379</xdr:colOff>
      <xdr:row>11</xdr:row>
      <xdr:rowOff>131419</xdr:rowOff>
    </xdr:to>
    <xdr:sp macro="" textlink="'Data 1'!E375">
      <xdr:nvSpPr>
        <xdr:cNvPr id="60" name="Texto 593">
          <a:extLst>
            <a:ext uri="{FF2B5EF4-FFF2-40B4-BE49-F238E27FC236}">
              <a16:creationId xmlns:a16="http://schemas.microsoft.com/office/drawing/2014/main" id="{00000000-0008-0000-1E00-00003C000000}"/>
            </a:ext>
          </a:extLst>
        </xdr:cNvPr>
        <xdr:cNvSpPr txBox="1">
          <a:spLocks noChangeArrowheads="1"/>
        </xdr:cNvSpPr>
      </xdr:nvSpPr>
      <xdr:spPr bwMode="auto">
        <a:xfrm>
          <a:off x="6389370" y="1804035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7B9AA7E9-91CD-478F-846A-6F48CDA201E0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322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4177665</xdr:colOff>
      <xdr:row>12</xdr:row>
      <xdr:rowOff>121920</xdr:rowOff>
    </xdr:from>
    <xdr:to>
      <xdr:col>4</xdr:col>
      <xdr:colOff>4686587</xdr:colOff>
      <xdr:row>13</xdr:row>
      <xdr:rowOff>95281</xdr:rowOff>
    </xdr:to>
    <xdr:sp macro="" textlink="">
      <xdr:nvSpPr>
        <xdr:cNvPr id="61" name="Texto 603">
          <a:extLst>
            <a:ext uri="{FF2B5EF4-FFF2-40B4-BE49-F238E27FC236}">
              <a16:creationId xmlns:a16="http://schemas.microsoft.com/office/drawing/2014/main" id="{00000000-0008-0000-1E00-00003D000000}"/>
            </a:ext>
          </a:extLst>
        </xdr:cNvPr>
        <xdr:cNvSpPr txBox="1">
          <a:spLocks noChangeArrowheads="1"/>
        </xdr:cNvSpPr>
      </xdr:nvSpPr>
      <xdr:spPr bwMode="auto">
        <a:xfrm>
          <a:off x="6035040" y="2150745"/>
          <a:ext cx="508922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Vic 400 kV</a:t>
          </a:r>
        </a:p>
      </xdr:txBody>
    </xdr:sp>
    <xdr:clientData/>
  </xdr:twoCellAnchor>
  <xdr:twoCellAnchor editAs="absolute">
    <xdr:from>
      <xdr:col>4</xdr:col>
      <xdr:colOff>971550</xdr:colOff>
      <xdr:row>9</xdr:row>
      <xdr:rowOff>68580</xdr:rowOff>
    </xdr:from>
    <xdr:to>
      <xdr:col>4</xdr:col>
      <xdr:colOff>1742915</xdr:colOff>
      <xdr:row>10</xdr:row>
      <xdr:rowOff>41941</xdr:rowOff>
    </xdr:to>
    <xdr:sp macro="" textlink="">
      <xdr:nvSpPr>
        <xdr:cNvPr id="62" name="Texto 751">
          <a:extLst>
            <a:ext uri="{FF2B5EF4-FFF2-40B4-BE49-F238E27FC236}">
              <a16:creationId xmlns:a16="http://schemas.microsoft.com/office/drawing/2014/main" id="{00000000-0008-0000-1E00-00003E000000}"/>
            </a:ext>
          </a:extLst>
        </xdr:cNvPr>
        <xdr:cNvSpPr txBox="1">
          <a:spLocks noChangeArrowheads="1"/>
        </xdr:cNvSpPr>
      </xdr:nvSpPr>
      <xdr:spPr bwMode="auto">
        <a:xfrm>
          <a:off x="2828925" y="1611630"/>
          <a:ext cx="771365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Conchas 132 kV</a:t>
          </a:r>
        </a:p>
      </xdr:txBody>
    </xdr:sp>
    <xdr:clientData/>
  </xdr:twoCellAnchor>
  <xdr:twoCellAnchor editAs="absolute">
    <xdr:from>
      <xdr:col>4</xdr:col>
      <xdr:colOff>1173480</xdr:colOff>
      <xdr:row>29</xdr:row>
      <xdr:rowOff>22860</xdr:rowOff>
    </xdr:from>
    <xdr:to>
      <xdr:col>4</xdr:col>
      <xdr:colOff>2956560</xdr:colOff>
      <xdr:row>32</xdr:row>
      <xdr:rowOff>121920</xdr:rowOff>
    </xdr:to>
    <xdr:grpSp>
      <xdr:nvGrpSpPr>
        <xdr:cNvPr id="63" name="Group 121">
          <a:extLst>
            <a:ext uri="{FF2B5EF4-FFF2-40B4-BE49-F238E27FC236}">
              <a16:creationId xmlns:a16="http://schemas.microsoft.com/office/drawing/2014/main" id="{00000000-0008-0000-1E00-00003F000000}"/>
            </a:ext>
          </a:extLst>
        </xdr:cNvPr>
        <xdr:cNvGrpSpPr>
          <a:grpSpLocks/>
        </xdr:cNvGrpSpPr>
      </xdr:nvGrpSpPr>
      <xdr:grpSpPr bwMode="auto">
        <a:xfrm>
          <a:off x="3030855" y="4804410"/>
          <a:ext cx="1783080" cy="584835"/>
          <a:chOff x="233" y="439"/>
          <a:chExt cx="183" cy="64"/>
        </a:xfrm>
      </xdr:grpSpPr>
      <xdr:sp macro="" textlink="">
        <xdr:nvSpPr>
          <xdr:cNvPr id="64" name="Dibujo 753">
            <a:extLst>
              <a:ext uri="{FF2B5EF4-FFF2-40B4-BE49-F238E27FC236}">
                <a16:creationId xmlns:a16="http://schemas.microsoft.com/office/drawing/2014/main" id="{00000000-0008-0000-1E00-000040000000}"/>
              </a:ext>
            </a:extLst>
          </xdr:cNvPr>
          <xdr:cNvSpPr>
            <a:spLocks/>
          </xdr:cNvSpPr>
        </xdr:nvSpPr>
        <xdr:spPr bwMode="auto">
          <a:xfrm>
            <a:off x="293" y="459"/>
            <a:ext cx="15" cy="37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6384" h="16384">
                <a:moveTo>
                  <a:pt x="16384" y="0"/>
                </a:moveTo>
                <a:lnTo>
                  <a:pt x="16384" y="13863"/>
                </a:lnTo>
                <a:lnTo>
                  <a:pt x="8937" y="16384"/>
                </a:lnTo>
                <a:lnTo>
                  <a:pt x="0" y="13863"/>
                </a:lnTo>
                <a:lnTo>
                  <a:pt x="0" y="0"/>
                </a:lnTo>
                <a:lnTo>
                  <a:pt x="16384" y="0"/>
                </a:lnTo>
                <a:close/>
              </a:path>
            </a:pathLst>
          </a:custGeom>
          <a:solidFill>
            <a:srgbClr val="D4CEE8"/>
          </a:solidFill>
          <a:ln>
            <a:noFill/>
          </a:ln>
          <a:effectLst>
            <a:outerShdw dist="17961" dir="13500000" algn="ctr" rotWithShape="0">
              <a:srgbClr val="C0C0C0"/>
            </a:outerShdw>
          </a:effectLst>
          <a:extLs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'Data 1'!E390">
        <xdr:nvSpPr>
          <xdr:cNvPr id="65" name="Texto 755">
            <a:extLst>
              <a:ext uri="{FF2B5EF4-FFF2-40B4-BE49-F238E27FC236}">
                <a16:creationId xmlns:a16="http://schemas.microsoft.com/office/drawing/2014/main" id="{00000000-0008-0000-1E00-00004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2" y="459"/>
            <a:ext cx="14" cy="31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="vert270" wrap="none" lIns="18288" tIns="22860" rIns="0" bIns="0" anchor="t" upright="1">
            <a:spAutoFit/>
          </a:bodyPr>
          <a:lstStyle/>
          <a:p>
            <a:pPr algn="r" rtl="0">
              <a:defRPr sz="1000"/>
            </a:pPr>
            <a:fld id="{D0646A32-6574-4E15-A534-7AA06F812905}" type="TxLink">
              <a:rPr lang="en-US" sz="800" b="0" i="0" u="none" strike="noStrike">
                <a:solidFill>
                  <a:srgbClr val="004563"/>
                </a:solidFill>
                <a:latin typeface="Arial"/>
                <a:cs typeface="Arial"/>
              </a:rPr>
              <a:pPr algn="r" rtl="0">
                <a:defRPr sz="1000"/>
              </a:pPr>
              <a:t>435</a:t>
            </a:fld>
            <a:endParaRPr lang="es-ES" sz="800" b="0" i="0" strike="noStrike">
              <a:solidFill>
                <a:srgbClr val="081959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6" name="Texto 756">
            <a:extLst>
              <a:ext uri="{FF2B5EF4-FFF2-40B4-BE49-F238E27FC236}">
                <a16:creationId xmlns:a16="http://schemas.microsoft.com/office/drawing/2014/main" id="{00000000-0008-0000-1E00-00004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3" y="439"/>
            <a:ext cx="71" cy="16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81959"/>
                </a:solidFill>
                <a:latin typeface="Arial"/>
                <a:cs typeface="Arial"/>
              </a:rPr>
              <a:t>P. Cruz 400 kV</a:t>
            </a:r>
          </a:p>
        </xdr:txBody>
      </xdr:sp>
      <xdr:sp macro="" textlink="">
        <xdr:nvSpPr>
          <xdr:cNvPr id="67" name="Texto 757">
            <a:extLst>
              <a:ext uri="{FF2B5EF4-FFF2-40B4-BE49-F238E27FC236}">
                <a16:creationId xmlns:a16="http://schemas.microsoft.com/office/drawing/2014/main" id="{00000000-0008-0000-1E00-00004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0" y="487"/>
            <a:ext cx="106" cy="16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18288" bIns="0" anchor="t" upright="1">
            <a:spAutoFit/>
          </a:bodyPr>
          <a:lstStyle/>
          <a:p>
            <a:pPr algn="ctr" rtl="0">
              <a:defRPr sz="1000"/>
            </a:pPr>
            <a:r>
              <a:rPr lang="es-ES" sz="800" b="0" i="0" strike="noStrike">
                <a:solidFill>
                  <a:srgbClr val="081959"/>
                </a:solidFill>
                <a:latin typeface="Arial"/>
                <a:cs typeface="Arial"/>
              </a:rPr>
              <a:t>Melloussa (Marruecos)</a:t>
            </a:r>
          </a:p>
        </xdr:txBody>
      </xdr:sp>
      <xdr:sp macro="" textlink="">
        <xdr:nvSpPr>
          <xdr:cNvPr id="68" name="Dibujo 752">
            <a:extLst>
              <a:ext uri="{FF2B5EF4-FFF2-40B4-BE49-F238E27FC236}">
                <a16:creationId xmlns:a16="http://schemas.microsoft.com/office/drawing/2014/main" id="{00000000-0008-0000-1E00-000044000000}"/>
              </a:ext>
            </a:extLst>
          </xdr:cNvPr>
          <xdr:cNvSpPr>
            <a:spLocks/>
          </xdr:cNvSpPr>
        </xdr:nvSpPr>
        <xdr:spPr bwMode="auto">
          <a:xfrm>
            <a:off x="308" y="446"/>
            <a:ext cx="13" cy="41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6384" h="16384">
                <a:moveTo>
                  <a:pt x="16384" y="2657"/>
                </a:moveTo>
                <a:lnTo>
                  <a:pt x="8192" y="0"/>
                </a:lnTo>
                <a:lnTo>
                  <a:pt x="0" y="2657"/>
                </a:lnTo>
                <a:lnTo>
                  <a:pt x="0" y="16384"/>
                </a:lnTo>
                <a:lnTo>
                  <a:pt x="16384" y="16384"/>
                </a:lnTo>
                <a:lnTo>
                  <a:pt x="16384" y="2657"/>
                </a:lnTo>
                <a:close/>
              </a:path>
            </a:pathLst>
          </a:custGeom>
          <a:solidFill>
            <a:srgbClr val="D4CEE8"/>
          </a:solidFill>
          <a:ln>
            <a:noFill/>
          </a:ln>
          <a:effectLst>
            <a:outerShdw dist="17961" dir="13500000" algn="ctr" rotWithShape="0">
              <a:srgbClr val="C0C0C0"/>
            </a:outerShdw>
          </a:effectLst>
          <a:extLs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'Data 1'!D390">
        <xdr:nvSpPr>
          <xdr:cNvPr id="69" name="Texto 754">
            <a:extLst>
              <a:ext uri="{FF2B5EF4-FFF2-40B4-BE49-F238E27FC236}">
                <a16:creationId xmlns:a16="http://schemas.microsoft.com/office/drawing/2014/main" id="{00000000-0008-0000-1E00-00004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5" y="453"/>
            <a:ext cx="14" cy="21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="vert270" wrap="none" lIns="18288" tIns="22860" rIns="0" bIns="0" anchor="t" upright="1">
            <a:spAutoFit/>
          </a:bodyPr>
          <a:lstStyle/>
          <a:p>
            <a:pPr algn="r" rtl="0">
              <a:defRPr sz="1000"/>
            </a:pPr>
            <a:fld id="{C9678CEC-E1E9-4227-9C19-6BAA33D73E82}" type="TxLink">
              <a:rPr lang="en-US" sz="800" b="0" i="0" u="none" strike="noStrike">
                <a:solidFill>
                  <a:srgbClr val="004563"/>
                </a:solidFill>
                <a:latin typeface="Arial"/>
                <a:cs typeface="Arial"/>
              </a:rPr>
              <a:pPr algn="r" rtl="0">
                <a:defRPr sz="1000"/>
              </a:pPr>
              <a:t>1.208</a:t>
            </a:fld>
            <a:endParaRPr lang="es-ES" sz="800" b="0" i="0" strike="noStrike">
              <a:solidFill>
                <a:srgbClr val="081959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absolute">
    <xdr:from>
      <xdr:col>4</xdr:col>
      <xdr:colOff>4686300</xdr:colOff>
      <xdr:row>10</xdr:row>
      <xdr:rowOff>106680</xdr:rowOff>
    </xdr:from>
    <xdr:to>
      <xdr:col>4</xdr:col>
      <xdr:colOff>4815840</xdr:colOff>
      <xdr:row>13</xdr:row>
      <xdr:rowOff>38100</xdr:rowOff>
    </xdr:to>
    <xdr:sp macro="" textlink="">
      <xdr:nvSpPr>
        <xdr:cNvPr id="70" name="Dibujo 582">
          <a:extLst>
            <a:ext uri="{FF2B5EF4-FFF2-40B4-BE49-F238E27FC236}">
              <a16:creationId xmlns:a16="http://schemas.microsoft.com/office/drawing/2014/main" id="{00000000-0008-0000-1E00-000046000000}"/>
            </a:ext>
          </a:extLst>
        </xdr:cNvPr>
        <xdr:cNvSpPr>
          <a:spLocks/>
        </xdr:cNvSpPr>
      </xdr:nvSpPr>
      <xdr:spPr bwMode="auto">
        <a:xfrm>
          <a:off x="6543675" y="1811655"/>
          <a:ext cx="129540" cy="41719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4674870</xdr:colOff>
      <xdr:row>11</xdr:row>
      <xdr:rowOff>24324</xdr:rowOff>
    </xdr:from>
    <xdr:to>
      <xdr:col>4</xdr:col>
      <xdr:colOff>4811254</xdr:colOff>
      <xdr:row>12</xdr:row>
      <xdr:rowOff>142283</xdr:rowOff>
    </xdr:to>
    <xdr:sp macro="" textlink="'Data 1'!D375">
      <xdr:nvSpPr>
        <xdr:cNvPr id="71" name="Texto 594">
          <a:extLst>
            <a:ext uri="{FF2B5EF4-FFF2-40B4-BE49-F238E27FC236}">
              <a16:creationId xmlns:a16="http://schemas.microsoft.com/office/drawing/2014/main" id="{00000000-0008-0000-1E00-000047000000}"/>
            </a:ext>
          </a:extLst>
        </xdr:cNvPr>
        <xdr:cNvSpPr txBox="1">
          <a:spLocks noChangeArrowheads="1"/>
        </xdr:cNvSpPr>
      </xdr:nvSpPr>
      <xdr:spPr bwMode="auto">
        <a:xfrm>
          <a:off x="6532245" y="1891224"/>
          <a:ext cx="136384" cy="2798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1398D65A-1664-4031-892A-D3FDD34A49F4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2.035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4396740</xdr:colOff>
      <xdr:row>10</xdr:row>
      <xdr:rowOff>7620</xdr:rowOff>
    </xdr:from>
    <xdr:to>
      <xdr:col>4</xdr:col>
      <xdr:colOff>4518660</xdr:colOff>
      <xdr:row>12</xdr:row>
      <xdr:rowOff>121920</xdr:rowOff>
    </xdr:to>
    <xdr:sp macro="" textlink="">
      <xdr:nvSpPr>
        <xdr:cNvPr id="73" name="Dibujo 573">
          <a:extLst>
            <a:ext uri="{FF2B5EF4-FFF2-40B4-BE49-F238E27FC236}">
              <a16:creationId xmlns:a16="http://schemas.microsoft.com/office/drawing/2014/main" id="{00000000-0008-0000-1E00-000049000000}"/>
            </a:ext>
          </a:extLst>
        </xdr:cNvPr>
        <xdr:cNvSpPr>
          <a:spLocks/>
        </xdr:cNvSpPr>
      </xdr:nvSpPr>
      <xdr:spPr bwMode="auto">
        <a:xfrm>
          <a:off x="6254115" y="1712595"/>
          <a:ext cx="121920" cy="4381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4371975</xdr:colOff>
      <xdr:row>11</xdr:row>
      <xdr:rowOff>139065</xdr:rowOff>
    </xdr:from>
    <xdr:to>
      <xdr:col>4</xdr:col>
      <xdr:colOff>4508359</xdr:colOff>
      <xdr:row>12</xdr:row>
      <xdr:rowOff>57290</xdr:rowOff>
    </xdr:to>
    <xdr:sp macro="" textlink="'Data 1'!D367">
      <xdr:nvSpPr>
        <xdr:cNvPr id="74" name="Texto 585">
          <a:extLst>
            <a:ext uri="{FF2B5EF4-FFF2-40B4-BE49-F238E27FC236}">
              <a16:creationId xmlns:a16="http://schemas.microsoft.com/office/drawing/2014/main" id="{00000000-0008-0000-1E00-00004A000000}"/>
            </a:ext>
          </a:extLst>
        </xdr:cNvPr>
        <xdr:cNvSpPr txBox="1">
          <a:spLocks noChangeArrowheads="1"/>
        </xdr:cNvSpPr>
      </xdr:nvSpPr>
      <xdr:spPr bwMode="auto">
        <a:xfrm>
          <a:off x="6229350" y="2005965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8CD4F095-36BC-49C8-8590-7BC66101B809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922020</xdr:colOff>
      <xdr:row>19</xdr:row>
      <xdr:rowOff>121920</xdr:rowOff>
    </xdr:from>
    <xdr:to>
      <xdr:col>4</xdr:col>
      <xdr:colOff>1402080</xdr:colOff>
      <xdr:row>20</xdr:row>
      <xdr:rowOff>45720</xdr:rowOff>
    </xdr:to>
    <xdr:sp macro="" textlink="">
      <xdr:nvSpPr>
        <xdr:cNvPr id="75" name="Dibujo 512">
          <a:extLst>
            <a:ext uri="{FF2B5EF4-FFF2-40B4-BE49-F238E27FC236}">
              <a16:creationId xmlns:a16="http://schemas.microsoft.com/office/drawing/2014/main" id="{00000000-0008-0000-1E00-00004B000000}"/>
            </a:ext>
          </a:extLst>
        </xdr:cNvPr>
        <xdr:cNvSpPr>
          <a:spLocks/>
        </xdr:cNvSpPr>
      </xdr:nvSpPr>
      <xdr:spPr bwMode="auto">
        <a:xfrm>
          <a:off x="2779395" y="3284220"/>
          <a:ext cx="480060" cy="85725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1060908</xdr:colOff>
      <xdr:row>19</xdr:row>
      <xdr:rowOff>81074</xdr:rowOff>
    </xdr:from>
    <xdr:to>
      <xdr:col>4</xdr:col>
      <xdr:colOff>1336176</xdr:colOff>
      <xdr:row>20</xdr:row>
      <xdr:rowOff>63325</xdr:rowOff>
    </xdr:to>
    <xdr:sp macro="" textlink="'Data 1'!D383">
      <xdr:nvSpPr>
        <xdr:cNvPr id="76" name="Texto 632">
          <a:extLst>
            <a:ext uri="{FF2B5EF4-FFF2-40B4-BE49-F238E27FC236}">
              <a16:creationId xmlns:a16="http://schemas.microsoft.com/office/drawing/2014/main" id="{00000000-0008-0000-1E00-00004C000000}"/>
            </a:ext>
          </a:extLst>
        </xdr:cNvPr>
        <xdr:cNvSpPr txBox="1">
          <a:spLocks noChangeArrowheads="1"/>
        </xdr:cNvSpPr>
      </xdr:nvSpPr>
      <xdr:spPr bwMode="auto">
        <a:xfrm>
          <a:off x="2918283" y="3200512"/>
          <a:ext cx="275268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1980FB51-DF38-4BAD-B1C1-873280C3118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943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967740</xdr:colOff>
      <xdr:row>18</xdr:row>
      <xdr:rowOff>0</xdr:rowOff>
    </xdr:from>
    <xdr:to>
      <xdr:col>4</xdr:col>
      <xdr:colOff>1447800</xdr:colOff>
      <xdr:row>18</xdr:row>
      <xdr:rowOff>121920</xdr:rowOff>
    </xdr:to>
    <xdr:sp macro="" textlink="">
      <xdr:nvSpPr>
        <xdr:cNvPr id="77" name="Dibujo 516">
          <a:extLst>
            <a:ext uri="{FF2B5EF4-FFF2-40B4-BE49-F238E27FC236}">
              <a16:creationId xmlns:a16="http://schemas.microsoft.com/office/drawing/2014/main" id="{00000000-0008-0000-1E00-00004D000000}"/>
            </a:ext>
          </a:extLst>
        </xdr:cNvPr>
        <xdr:cNvSpPr>
          <a:spLocks/>
        </xdr:cNvSpPr>
      </xdr:nvSpPr>
      <xdr:spPr bwMode="auto">
        <a:xfrm>
          <a:off x="2825115" y="3000375"/>
          <a:ext cx="480060" cy="121920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1218491</xdr:colOff>
      <xdr:row>17</xdr:row>
      <xdr:rowOff>137514</xdr:rowOff>
    </xdr:from>
    <xdr:to>
      <xdr:col>4</xdr:col>
      <xdr:colOff>1408158</xdr:colOff>
      <xdr:row>18</xdr:row>
      <xdr:rowOff>119765</xdr:rowOff>
    </xdr:to>
    <xdr:sp macro="" textlink="'Data 1'!D382">
      <xdr:nvSpPr>
        <xdr:cNvPr id="78" name="Texto 635">
          <a:extLst>
            <a:ext uri="{FF2B5EF4-FFF2-40B4-BE49-F238E27FC236}">
              <a16:creationId xmlns:a16="http://schemas.microsoft.com/office/drawing/2014/main" id="{00000000-0008-0000-1E00-00004E000000}"/>
            </a:ext>
          </a:extLst>
        </xdr:cNvPr>
        <xdr:cNvSpPr txBox="1">
          <a:spLocks noChangeArrowheads="1"/>
        </xdr:cNvSpPr>
      </xdr:nvSpPr>
      <xdr:spPr bwMode="auto">
        <a:xfrm>
          <a:off x="3075866" y="2939452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82C431A2-7548-4114-A83D-39D5D563B943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148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967740</xdr:colOff>
      <xdr:row>16</xdr:row>
      <xdr:rowOff>68580</xdr:rowOff>
    </xdr:from>
    <xdr:to>
      <xdr:col>4</xdr:col>
      <xdr:colOff>1447800</xdr:colOff>
      <xdr:row>17</xdr:row>
      <xdr:rowOff>7620</xdr:rowOff>
    </xdr:to>
    <xdr:sp macro="" textlink="">
      <xdr:nvSpPr>
        <xdr:cNvPr id="79" name="Dibujo 499">
          <a:extLst>
            <a:ext uri="{FF2B5EF4-FFF2-40B4-BE49-F238E27FC236}">
              <a16:creationId xmlns:a16="http://schemas.microsoft.com/office/drawing/2014/main" id="{00000000-0008-0000-1E00-00004F000000}"/>
            </a:ext>
          </a:extLst>
        </xdr:cNvPr>
        <xdr:cNvSpPr>
          <a:spLocks/>
        </xdr:cNvSpPr>
      </xdr:nvSpPr>
      <xdr:spPr bwMode="auto">
        <a:xfrm>
          <a:off x="2825115" y="2745105"/>
          <a:ext cx="480060" cy="100965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1184172</xdr:colOff>
      <xdr:row>16</xdr:row>
      <xdr:rowOff>39385</xdr:rowOff>
    </xdr:from>
    <xdr:to>
      <xdr:col>4</xdr:col>
      <xdr:colOff>1373839</xdr:colOff>
      <xdr:row>17</xdr:row>
      <xdr:rowOff>21636</xdr:rowOff>
    </xdr:to>
    <xdr:sp macro="" textlink="'Data 1'!D380">
      <xdr:nvSpPr>
        <xdr:cNvPr id="80" name="Texto 634">
          <a:extLst>
            <a:ext uri="{FF2B5EF4-FFF2-40B4-BE49-F238E27FC236}">
              <a16:creationId xmlns:a16="http://schemas.microsoft.com/office/drawing/2014/main" id="{00000000-0008-0000-1E00-000050000000}"/>
            </a:ext>
          </a:extLst>
        </xdr:cNvPr>
        <xdr:cNvSpPr txBox="1">
          <a:spLocks noChangeArrowheads="1"/>
        </xdr:cNvSpPr>
      </xdr:nvSpPr>
      <xdr:spPr bwMode="auto">
        <a:xfrm>
          <a:off x="3041547" y="2682573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5C8C0526-67F8-43AB-9704-10DC8729C85C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177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967740</xdr:colOff>
      <xdr:row>14</xdr:row>
      <xdr:rowOff>144780</xdr:rowOff>
    </xdr:from>
    <xdr:to>
      <xdr:col>4</xdr:col>
      <xdr:colOff>1447800</xdr:colOff>
      <xdr:row>15</xdr:row>
      <xdr:rowOff>76200</xdr:rowOff>
    </xdr:to>
    <xdr:sp macro="" textlink="">
      <xdr:nvSpPr>
        <xdr:cNvPr id="81" name="Dibujo 508">
          <a:extLst>
            <a:ext uri="{FF2B5EF4-FFF2-40B4-BE49-F238E27FC236}">
              <a16:creationId xmlns:a16="http://schemas.microsoft.com/office/drawing/2014/main" id="{00000000-0008-0000-1E00-000051000000}"/>
            </a:ext>
          </a:extLst>
        </xdr:cNvPr>
        <xdr:cNvSpPr>
          <a:spLocks/>
        </xdr:cNvSpPr>
      </xdr:nvSpPr>
      <xdr:spPr bwMode="auto">
        <a:xfrm>
          <a:off x="2825115" y="2497455"/>
          <a:ext cx="480060" cy="93345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967740</xdr:colOff>
      <xdr:row>13</xdr:row>
      <xdr:rowOff>60960</xdr:rowOff>
    </xdr:from>
    <xdr:to>
      <xdr:col>4</xdr:col>
      <xdr:colOff>1295400</xdr:colOff>
      <xdr:row>13</xdr:row>
      <xdr:rowOff>60960</xdr:rowOff>
    </xdr:to>
    <xdr:sp macro="" textlink="">
      <xdr:nvSpPr>
        <xdr:cNvPr id="82" name="Line 9">
          <a:extLst>
            <a:ext uri="{FF2B5EF4-FFF2-40B4-BE49-F238E27FC236}">
              <a16:creationId xmlns:a16="http://schemas.microsoft.com/office/drawing/2014/main" id="{00000000-0008-0000-1E00-000052000000}"/>
            </a:ext>
          </a:extLst>
        </xdr:cNvPr>
        <xdr:cNvSpPr>
          <a:spLocks noChangeShapeType="1"/>
        </xdr:cNvSpPr>
      </xdr:nvSpPr>
      <xdr:spPr bwMode="auto">
        <a:xfrm flipH="1">
          <a:off x="2825115" y="2251710"/>
          <a:ext cx="3276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1215389</xdr:colOff>
      <xdr:row>14</xdr:row>
      <xdr:rowOff>116073</xdr:rowOff>
    </xdr:from>
    <xdr:to>
      <xdr:col>4</xdr:col>
      <xdr:colOff>1405056</xdr:colOff>
      <xdr:row>15</xdr:row>
      <xdr:rowOff>98324</xdr:rowOff>
    </xdr:to>
    <xdr:sp macro="" textlink="'Data 1'!D381">
      <xdr:nvSpPr>
        <xdr:cNvPr id="83" name="Texto 636">
          <a:extLst>
            <a:ext uri="{FF2B5EF4-FFF2-40B4-BE49-F238E27FC236}">
              <a16:creationId xmlns:a16="http://schemas.microsoft.com/office/drawing/2014/main" id="{00000000-0008-0000-1E00-000053000000}"/>
            </a:ext>
          </a:extLst>
        </xdr:cNvPr>
        <xdr:cNvSpPr txBox="1">
          <a:spLocks noChangeArrowheads="1"/>
        </xdr:cNvSpPr>
      </xdr:nvSpPr>
      <xdr:spPr bwMode="auto">
        <a:xfrm>
          <a:off x="3072764" y="2441761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1D8E4365-E40C-4CD7-AD62-9897ED25409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176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952500</xdr:colOff>
      <xdr:row>10</xdr:row>
      <xdr:rowOff>30480</xdr:rowOff>
    </xdr:from>
    <xdr:to>
      <xdr:col>4</xdr:col>
      <xdr:colOff>1066800</xdr:colOff>
      <xdr:row>12</xdr:row>
      <xdr:rowOff>91440</xdr:rowOff>
    </xdr:to>
    <xdr:sp macro="" textlink="">
      <xdr:nvSpPr>
        <xdr:cNvPr id="84" name="Dibujo 610">
          <a:extLst>
            <a:ext uri="{FF2B5EF4-FFF2-40B4-BE49-F238E27FC236}">
              <a16:creationId xmlns:a16="http://schemas.microsoft.com/office/drawing/2014/main" id="{00000000-0008-0000-1E00-000054000000}"/>
            </a:ext>
          </a:extLst>
        </xdr:cNvPr>
        <xdr:cNvSpPr>
          <a:spLocks/>
        </xdr:cNvSpPr>
      </xdr:nvSpPr>
      <xdr:spPr bwMode="auto">
        <a:xfrm>
          <a:off x="2809875" y="1735455"/>
          <a:ext cx="114300" cy="38481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915504</xdr:colOff>
      <xdr:row>10</xdr:row>
      <xdr:rowOff>123825</xdr:rowOff>
    </xdr:from>
    <xdr:to>
      <xdr:col>4</xdr:col>
      <xdr:colOff>1051888</xdr:colOff>
      <xdr:row>11</xdr:row>
      <xdr:rowOff>42050</xdr:rowOff>
    </xdr:to>
    <xdr:sp macro="" textlink="'Data 1'!D378">
      <xdr:nvSpPr>
        <xdr:cNvPr id="85" name="Texto 612">
          <a:extLst>
            <a:ext uri="{FF2B5EF4-FFF2-40B4-BE49-F238E27FC236}">
              <a16:creationId xmlns:a16="http://schemas.microsoft.com/office/drawing/2014/main" id="{00000000-0008-0000-1E00-000055000000}"/>
            </a:ext>
          </a:extLst>
        </xdr:cNvPr>
        <xdr:cNvSpPr txBox="1">
          <a:spLocks noChangeArrowheads="1"/>
        </xdr:cNvSpPr>
      </xdr:nvSpPr>
      <xdr:spPr bwMode="auto">
        <a:xfrm>
          <a:off x="2772879" y="1828800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A57E3AF1-5ADD-4BF5-9EC3-369552C58AC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1074420</xdr:colOff>
      <xdr:row>10</xdr:row>
      <xdr:rowOff>121920</xdr:rowOff>
    </xdr:from>
    <xdr:to>
      <xdr:col>4</xdr:col>
      <xdr:colOff>1181100</xdr:colOff>
      <xdr:row>13</xdr:row>
      <xdr:rowOff>7620</xdr:rowOff>
    </xdr:to>
    <xdr:sp macro="" textlink="">
      <xdr:nvSpPr>
        <xdr:cNvPr id="86" name="Dibujo 746">
          <a:extLst>
            <a:ext uri="{FF2B5EF4-FFF2-40B4-BE49-F238E27FC236}">
              <a16:creationId xmlns:a16="http://schemas.microsoft.com/office/drawing/2014/main" id="{00000000-0008-0000-1E00-000056000000}"/>
            </a:ext>
          </a:extLst>
        </xdr:cNvPr>
        <xdr:cNvSpPr>
          <a:spLocks/>
        </xdr:cNvSpPr>
      </xdr:nvSpPr>
      <xdr:spPr bwMode="auto">
        <a:xfrm>
          <a:off x="2931795" y="1826895"/>
          <a:ext cx="106680" cy="3714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1052487</xdr:colOff>
      <xdr:row>12</xdr:row>
      <xdr:rowOff>17145</xdr:rowOff>
    </xdr:from>
    <xdr:to>
      <xdr:col>4</xdr:col>
      <xdr:colOff>1188871</xdr:colOff>
      <xdr:row>12</xdr:row>
      <xdr:rowOff>97295</xdr:rowOff>
    </xdr:to>
    <xdr:sp macro="" textlink="'Data 1'!E378">
      <xdr:nvSpPr>
        <xdr:cNvPr id="87" name="Texto 747">
          <a:extLst>
            <a:ext uri="{FF2B5EF4-FFF2-40B4-BE49-F238E27FC236}">
              <a16:creationId xmlns:a16="http://schemas.microsoft.com/office/drawing/2014/main" id="{00000000-0008-0000-1E00-000057000000}"/>
            </a:ext>
          </a:extLst>
        </xdr:cNvPr>
        <xdr:cNvSpPr txBox="1">
          <a:spLocks noChangeArrowheads="1"/>
        </xdr:cNvSpPr>
      </xdr:nvSpPr>
      <xdr:spPr bwMode="auto">
        <a:xfrm>
          <a:off x="2909862" y="2045970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A54E130C-6F33-489C-A2F5-C905C42BD813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952500</xdr:colOff>
      <xdr:row>21</xdr:row>
      <xdr:rowOff>38100</xdr:rowOff>
    </xdr:from>
    <xdr:to>
      <xdr:col>4</xdr:col>
      <xdr:colOff>1432560</xdr:colOff>
      <xdr:row>21</xdr:row>
      <xdr:rowOff>144780</xdr:rowOff>
    </xdr:to>
    <xdr:sp macro="" textlink="">
      <xdr:nvSpPr>
        <xdr:cNvPr id="88" name="Dibujo 512">
          <a:extLst>
            <a:ext uri="{FF2B5EF4-FFF2-40B4-BE49-F238E27FC236}">
              <a16:creationId xmlns:a16="http://schemas.microsoft.com/office/drawing/2014/main" id="{00000000-0008-0000-1E00-000058000000}"/>
            </a:ext>
          </a:extLst>
        </xdr:cNvPr>
        <xdr:cNvSpPr>
          <a:spLocks/>
        </xdr:cNvSpPr>
      </xdr:nvSpPr>
      <xdr:spPr bwMode="auto">
        <a:xfrm>
          <a:off x="2809875" y="3524250"/>
          <a:ext cx="480060" cy="106680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1267352</xdr:colOff>
      <xdr:row>21</xdr:row>
      <xdr:rowOff>3143</xdr:rowOff>
    </xdr:from>
    <xdr:to>
      <xdr:col>4</xdr:col>
      <xdr:colOff>1338555</xdr:colOff>
      <xdr:row>21</xdr:row>
      <xdr:rowOff>157108</xdr:rowOff>
    </xdr:to>
    <xdr:sp macro="" textlink="'Data 1'!D384">
      <xdr:nvSpPr>
        <xdr:cNvPr id="89" name="Texto 632">
          <a:extLst>
            <a:ext uri="{FF2B5EF4-FFF2-40B4-BE49-F238E27FC236}">
              <a16:creationId xmlns:a16="http://schemas.microsoft.com/office/drawing/2014/main" id="{00000000-0008-0000-1E00-000059000000}"/>
            </a:ext>
          </a:extLst>
        </xdr:cNvPr>
        <xdr:cNvSpPr txBox="1">
          <a:spLocks noChangeArrowheads="1"/>
        </xdr:cNvSpPr>
      </xdr:nvSpPr>
      <xdr:spPr bwMode="auto">
        <a:xfrm>
          <a:off x="3124727" y="3489293"/>
          <a:ext cx="71203" cy="15396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6A677B11-D402-4FA3-BAA0-9344157FBEAE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845820</xdr:colOff>
      <xdr:row>21</xdr:row>
      <xdr:rowOff>144780</xdr:rowOff>
    </xdr:from>
    <xdr:to>
      <xdr:col>4</xdr:col>
      <xdr:colOff>1325880</xdr:colOff>
      <xdr:row>22</xdr:row>
      <xdr:rowOff>99060</xdr:rowOff>
    </xdr:to>
    <xdr:sp macro="" textlink="">
      <xdr:nvSpPr>
        <xdr:cNvPr id="90" name="Dibujo 505">
          <a:extLst>
            <a:ext uri="{FF2B5EF4-FFF2-40B4-BE49-F238E27FC236}">
              <a16:creationId xmlns:a16="http://schemas.microsoft.com/office/drawing/2014/main" id="{00000000-0008-0000-1E00-00005A000000}"/>
            </a:ext>
          </a:extLst>
        </xdr:cNvPr>
        <xdr:cNvSpPr>
          <a:spLocks/>
        </xdr:cNvSpPr>
      </xdr:nvSpPr>
      <xdr:spPr bwMode="auto">
        <a:xfrm>
          <a:off x="2703195" y="3630930"/>
          <a:ext cx="480060" cy="11620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888729</xdr:colOff>
      <xdr:row>21</xdr:row>
      <xdr:rowOff>125193</xdr:rowOff>
    </xdr:from>
    <xdr:to>
      <xdr:col>4</xdr:col>
      <xdr:colOff>1086299</xdr:colOff>
      <xdr:row>22</xdr:row>
      <xdr:rowOff>90145</xdr:rowOff>
    </xdr:to>
    <xdr:sp macro="" textlink="'Data 1'!E384">
      <xdr:nvSpPr>
        <xdr:cNvPr id="91" name="Texto 633">
          <a:extLst>
            <a:ext uri="{FF2B5EF4-FFF2-40B4-BE49-F238E27FC236}">
              <a16:creationId xmlns:a16="http://schemas.microsoft.com/office/drawing/2014/main" id="{00000000-0008-0000-1E00-00005B000000}"/>
            </a:ext>
          </a:extLst>
        </xdr:cNvPr>
        <xdr:cNvSpPr txBox="1">
          <a:spLocks noChangeArrowheads="1"/>
        </xdr:cNvSpPr>
      </xdr:nvSpPr>
      <xdr:spPr bwMode="auto">
        <a:xfrm>
          <a:off x="2746104" y="3611343"/>
          <a:ext cx="197570" cy="12687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1F1649BC-A080-4AC3-8BD8-58687C001F7F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2903220</xdr:colOff>
      <xdr:row>7</xdr:row>
      <xdr:rowOff>38100</xdr:rowOff>
    </xdr:from>
    <xdr:to>
      <xdr:col>4</xdr:col>
      <xdr:colOff>3017520</xdr:colOff>
      <xdr:row>9</xdr:row>
      <xdr:rowOff>121920</xdr:rowOff>
    </xdr:to>
    <xdr:sp macro="" textlink="">
      <xdr:nvSpPr>
        <xdr:cNvPr id="92" name="Dibujo 565">
          <a:extLst>
            <a:ext uri="{FF2B5EF4-FFF2-40B4-BE49-F238E27FC236}">
              <a16:creationId xmlns:a16="http://schemas.microsoft.com/office/drawing/2014/main" id="{00000000-0008-0000-1E00-00005C000000}"/>
            </a:ext>
          </a:extLst>
        </xdr:cNvPr>
        <xdr:cNvSpPr>
          <a:spLocks/>
        </xdr:cNvSpPr>
      </xdr:nvSpPr>
      <xdr:spPr bwMode="auto">
        <a:xfrm>
          <a:off x="4760595" y="1257300"/>
          <a:ext cx="114300" cy="40767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2882265</xdr:colOff>
      <xdr:row>8</xdr:row>
      <xdr:rowOff>135255</xdr:rowOff>
    </xdr:from>
    <xdr:to>
      <xdr:col>4</xdr:col>
      <xdr:colOff>3018649</xdr:colOff>
      <xdr:row>9</xdr:row>
      <xdr:rowOff>53480</xdr:rowOff>
    </xdr:to>
    <xdr:sp macro="" textlink="'Data 1'!D369">
      <xdr:nvSpPr>
        <xdr:cNvPr id="93" name="Texto 584">
          <a:extLst>
            <a:ext uri="{FF2B5EF4-FFF2-40B4-BE49-F238E27FC236}">
              <a16:creationId xmlns:a16="http://schemas.microsoft.com/office/drawing/2014/main" id="{00000000-0008-0000-1E00-00005D000000}"/>
            </a:ext>
          </a:extLst>
        </xdr:cNvPr>
        <xdr:cNvSpPr txBox="1">
          <a:spLocks noChangeArrowheads="1"/>
        </xdr:cNvSpPr>
      </xdr:nvSpPr>
      <xdr:spPr bwMode="auto">
        <a:xfrm>
          <a:off x="4739640" y="1516380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82748070-5839-49D5-B216-FDE1FECBDA02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807720</xdr:colOff>
      <xdr:row>23</xdr:row>
      <xdr:rowOff>76200</xdr:rowOff>
    </xdr:from>
    <xdr:to>
      <xdr:col>4</xdr:col>
      <xdr:colOff>1280160</xdr:colOff>
      <xdr:row>24</xdr:row>
      <xdr:rowOff>22860</xdr:rowOff>
    </xdr:to>
    <xdr:sp macro="" textlink="">
      <xdr:nvSpPr>
        <xdr:cNvPr id="94" name="Dibujo 748">
          <a:extLst>
            <a:ext uri="{FF2B5EF4-FFF2-40B4-BE49-F238E27FC236}">
              <a16:creationId xmlns:a16="http://schemas.microsoft.com/office/drawing/2014/main" id="{00000000-0008-0000-1E00-00005E000000}"/>
            </a:ext>
          </a:extLst>
        </xdr:cNvPr>
        <xdr:cNvSpPr>
          <a:spLocks/>
        </xdr:cNvSpPr>
      </xdr:nvSpPr>
      <xdr:spPr bwMode="auto">
        <a:xfrm>
          <a:off x="2665095" y="3886200"/>
          <a:ext cx="472440" cy="10858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1270571</xdr:colOff>
      <xdr:row>23</xdr:row>
      <xdr:rowOff>49236</xdr:rowOff>
    </xdr:from>
    <xdr:to>
      <xdr:col>4</xdr:col>
      <xdr:colOff>2036165</xdr:colOff>
      <xdr:row>24</xdr:row>
      <xdr:rowOff>22597</xdr:rowOff>
    </xdr:to>
    <xdr:sp macro="" textlink="">
      <xdr:nvSpPr>
        <xdr:cNvPr id="95" name="Texto 749">
          <a:extLst>
            <a:ext uri="{FF2B5EF4-FFF2-40B4-BE49-F238E27FC236}">
              <a16:creationId xmlns:a16="http://schemas.microsoft.com/office/drawing/2014/main" id="{00000000-0008-0000-1E00-00005F000000}"/>
            </a:ext>
          </a:extLst>
        </xdr:cNvPr>
        <xdr:cNvSpPr txBox="1">
          <a:spLocks noChangeArrowheads="1"/>
        </xdr:cNvSpPr>
      </xdr:nvSpPr>
      <xdr:spPr bwMode="auto">
        <a:xfrm>
          <a:off x="3127946" y="3859236"/>
          <a:ext cx="765594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Brovales 400 kV</a:t>
          </a:r>
        </a:p>
      </xdr:txBody>
    </xdr:sp>
    <xdr:clientData/>
  </xdr:twoCellAnchor>
  <xdr:twoCellAnchor editAs="absolute">
    <xdr:from>
      <xdr:col>4</xdr:col>
      <xdr:colOff>855345</xdr:colOff>
      <xdr:row>23</xdr:row>
      <xdr:rowOff>44965</xdr:rowOff>
    </xdr:from>
    <xdr:to>
      <xdr:col>4</xdr:col>
      <xdr:colOff>1043645</xdr:colOff>
      <xdr:row>24</xdr:row>
      <xdr:rowOff>13832</xdr:rowOff>
    </xdr:to>
    <xdr:sp macro="" textlink="'Data 1'!E385">
      <xdr:nvSpPr>
        <xdr:cNvPr id="96" name="Texto 750">
          <a:extLst>
            <a:ext uri="{FF2B5EF4-FFF2-40B4-BE49-F238E27FC236}">
              <a16:creationId xmlns:a16="http://schemas.microsoft.com/office/drawing/2014/main" id="{00000000-0008-0000-1E00-000060000000}"/>
            </a:ext>
          </a:extLst>
        </xdr:cNvPr>
        <xdr:cNvSpPr txBox="1">
          <a:spLocks noChangeArrowheads="1"/>
        </xdr:cNvSpPr>
      </xdr:nvSpPr>
      <xdr:spPr bwMode="auto">
        <a:xfrm>
          <a:off x="2712720" y="3854965"/>
          <a:ext cx="188300" cy="13079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E75A510D-8A68-4ACB-ADA5-E067719D0D77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814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929640</xdr:colOff>
      <xdr:row>22</xdr:row>
      <xdr:rowOff>129540</xdr:rowOff>
    </xdr:from>
    <xdr:to>
      <xdr:col>4</xdr:col>
      <xdr:colOff>1409700</xdr:colOff>
      <xdr:row>23</xdr:row>
      <xdr:rowOff>76200</xdr:rowOff>
    </xdr:to>
    <xdr:sp macro="" textlink="">
      <xdr:nvSpPr>
        <xdr:cNvPr id="97" name="Dibujo 512">
          <a:extLst>
            <a:ext uri="{FF2B5EF4-FFF2-40B4-BE49-F238E27FC236}">
              <a16:creationId xmlns:a16="http://schemas.microsoft.com/office/drawing/2014/main" id="{00000000-0008-0000-1E00-000061000000}"/>
            </a:ext>
          </a:extLst>
        </xdr:cNvPr>
        <xdr:cNvSpPr>
          <a:spLocks/>
        </xdr:cNvSpPr>
      </xdr:nvSpPr>
      <xdr:spPr bwMode="auto">
        <a:xfrm>
          <a:off x="2787015" y="3777615"/>
          <a:ext cx="480060" cy="108585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491490</xdr:colOff>
      <xdr:row>22</xdr:row>
      <xdr:rowOff>88875</xdr:rowOff>
    </xdr:from>
    <xdr:to>
      <xdr:col>4</xdr:col>
      <xdr:colOff>880699</xdr:colOff>
      <xdr:row>23</xdr:row>
      <xdr:rowOff>62236</xdr:rowOff>
    </xdr:to>
    <xdr:sp macro="" textlink="">
      <xdr:nvSpPr>
        <xdr:cNvPr id="98" name="Texto 749">
          <a:extLst>
            <a:ext uri="{FF2B5EF4-FFF2-40B4-BE49-F238E27FC236}">
              <a16:creationId xmlns:a16="http://schemas.microsoft.com/office/drawing/2014/main" id="{00000000-0008-0000-1E00-000062000000}"/>
            </a:ext>
          </a:extLst>
        </xdr:cNvPr>
        <xdr:cNvSpPr txBox="1">
          <a:spLocks noChangeArrowheads="1"/>
        </xdr:cNvSpPr>
      </xdr:nvSpPr>
      <xdr:spPr bwMode="auto">
        <a:xfrm>
          <a:off x="2348865" y="3736950"/>
          <a:ext cx="389209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Alqueva</a:t>
          </a:r>
        </a:p>
      </xdr:txBody>
    </xdr:sp>
    <xdr:clientData/>
  </xdr:twoCellAnchor>
  <xdr:twoCellAnchor editAs="absolute">
    <xdr:from>
      <xdr:col>4</xdr:col>
      <xdr:colOff>1061255</xdr:colOff>
      <xdr:row>22</xdr:row>
      <xdr:rowOff>102809</xdr:rowOff>
    </xdr:from>
    <xdr:to>
      <xdr:col>4</xdr:col>
      <xdr:colOff>1342389</xdr:colOff>
      <xdr:row>23</xdr:row>
      <xdr:rowOff>88986</xdr:rowOff>
    </xdr:to>
    <xdr:sp macro="" textlink="'Data 1'!D385">
      <xdr:nvSpPr>
        <xdr:cNvPr id="99" name="Texto 750">
          <a:extLst>
            <a:ext uri="{FF2B5EF4-FFF2-40B4-BE49-F238E27FC236}">
              <a16:creationId xmlns:a16="http://schemas.microsoft.com/office/drawing/2014/main" id="{00000000-0008-0000-1E00-000063000000}"/>
            </a:ext>
          </a:extLst>
        </xdr:cNvPr>
        <xdr:cNvSpPr txBox="1">
          <a:spLocks noChangeArrowheads="1"/>
        </xdr:cNvSpPr>
      </xdr:nvSpPr>
      <xdr:spPr bwMode="auto">
        <a:xfrm>
          <a:off x="2918630" y="3750884"/>
          <a:ext cx="281134" cy="14810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E6ACC318-9281-4A69-B4A3-BAA16063FB07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422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388620</xdr:colOff>
      <xdr:row>24</xdr:row>
      <xdr:rowOff>7620</xdr:rowOff>
    </xdr:from>
    <xdr:to>
      <xdr:col>4</xdr:col>
      <xdr:colOff>2461260</xdr:colOff>
      <xdr:row>25</xdr:row>
      <xdr:rowOff>121920</xdr:rowOff>
    </xdr:to>
    <xdr:grpSp>
      <xdr:nvGrpSpPr>
        <xdr:cNvPr id="100" name="Group 129">
          <a:extLst>
            <a:ext uri="{FF2B5EF4-FFF2-40B4-BE49-F238E27FC236}">
              <a16:creationId xmlns:a16="http://schemas.microsoft.com/office/drawing/2014/main" id="{00000000-0008-0000-1E00-000064000000}"/>
            </a:ext>
          </a:extLst>
        </xdr:cNvPr>
        <xdr:cNvGrpSpPr>
          <a:grpSpLocks/>
        </xdr:cNvGrpSpPr>
      </xdr:nvGrpSpPr>
      <xdr:grpSpPr bwMode="auto">
        <a:xfrm>
          <a:off x="2245995" y="3979545"/>
          <a:ext cx="2072640" cy="276225"/>
          <a:chOff x="180" y="412"/>
          <a:chExt cx="213" cy="30"/>
        </a:xfrm>
      </xdr:grpSpPr>
      <xdr:sp macro="" textlink="">
        <xdr:nvSpPr>
          <xdr:cNvPr id="101" name="Dibujo 748">
            <a:extLst>
              <a:ext uri="{FF2B5EF4-FFF2-40B4-BE49-F238E27FC236}">
                <a16:creationId xmlns:a16="http://schemas.microsoft.com/office/drawing/2014/main" id="{00000000-0008-0000-1E00-000065000000}"/>
              </a:ext>
            </a:extLst>
          </xdr:cNvPr>
          <xdr:cNvSpPr>
            <a:spLocks/>
          </xdr:cNvSpPr>
        </xdr:nvSpPr>
        <xdr:spPr bwMode="auto">
          <a:xfrm>
            <a:off x="221" y="428"/>
            <a:ext cx="49" cy="11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6384" h="16384">
                <a:moveTo>
                  <a:pt x="16384" y="0"/>
                </a:moveTo>
                <a:lnTo>
                  <a:pt x="16384" y="16384"/>
                </a:lnTo>
                <a:lnTo>
                  <a:pt x="2048" y="16384"/>
                </a:lnTo>
                <a:lnTo>
                  <a:pt x="0" y="8582"/>
                </a:lnTo>
                <a:lnTo>
                  <a:pt x="2253" y="0"/>
                </a:lnTo>
                <a:lnTo>
                  <a:pt x="16384" y="0"/>
                </a:lnTo>
                <a:close/>
              </a:path>
            </a:pathLst>
          </a:custGeom>
          <a:solidFill>
            <a:srgbClr val="D4CEE8"/>
          </a:solidFill>
          <a:ln>
            <a:noFill/>
          </a:ln>
          <a:effectLst>
            <a:outerShdw dist="17961" dir="13500000" algn="ctr" rotWithShape="0">
              <a:srgbClr val="C0C0C0"/>
            </a:outerShdw>
          </a:effectLst>
          <a:extLs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2" name="Texto 749">
            <a:extLst>
              <a:ext uri="{FF2B5EF4-FFF2-40B4-BE49-F238E27FC236}">
                <a16:creationId xmlns:a16="http://schemas.microsoft.com/office/drawing/2014/main" id="{00000000-0008-0000-1E00-00006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0" y="426"/>
            <a:ext cx="123" cy="16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02060"/>
                </a:solidFill>
                <a:latin typeface="Arial"/>
                <a:cs typeface="Arial"/>
              </a:rPr>
              <a:t>Rosal</a:t>
            </a:r>
            <a:r>
              <a:rPr lang="es-ES" sz="800" b="0" i="0" strike="noStrike" baseline="0">
                <a:solidFill>
                  <a:srgbClr val="002060"/>
                </a:solidFill>
                <a:latin typeface="Arial"/>
                <a:cs typeface="Arial"/>
              </a:rPr>
              <a:t> de la Frontera</a:t>
            </a:r>
            <a:r>
              <a:rPr lang="es-ES" sz="800" b="0" i="0" strike="noStrike">
                <a:solidFill>
                  <a:srgbClr val="002060"/>
                </a:solidFill>
                <a:latin typeface="Arial"/>
                <a:cs typeface="Arial"/>
              </a:rPr>
              <a:t> 15 kV</a:t>
            </a:r>
          </a:p>
        </xdr:txBody>
      </xdr:sp>
      <xdr:sp macro="" textlink="'Data 1'!E388">
        <xdr:nvSpPr>
          <xdr:cNvPr id="103" name="Texto 750">
            <a:extLst>
              <a:ext uri="{FF2B5EF4-FFF2-40B4-BE49-F238E27FC236}">
                <a16:creationId xmlns:a16="http://schemas.microsoft.com/office/drawing/2014/main" id="{00000000-0008-0000-1E00-00006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9" y="425"/>
            <a:ext cx="9" cy="1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square" lIns="18288" tIns="22860" rIns="0" bIns="0" anchor="t" upright="1">
            <a:noAutofit/>
          </a:bodyPr>
          <a:lstStyle/>
          <a:p>
            <a:pPr algn="l" rtl="0">
              <a:defRPr sz="1000"/>
            </a:pPr>
            <a:fld id="{B96F0F53-F81C-4E3D-A670-AD7627D1276E}" type="TxLink">
              <a:rPr lang="en-US" sz="800" b="0" i="0" u="none" strike="noStrike">
                <a:solidFill>
                  <a:srgbClr val="004563"/>
                </a:solidFill>
                <a:latin typeface="Arial"/>
                <a:cs typeface="Arial"/>
              </a:rPr>
              <a:pPr algn="l" rtl="0">
                <a:defRPr sz="1000"/>
              </a:pPr>
              <a:t>0</a:t>
            </a:fld>
            <a:endParaRPr lang="es-ES" sz="800" b="0" i="0" strike="noStrike">
              <a:solidFill>
                <a:srgbClr val="081959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" name="Dibujo 512">
            <a:extLst>
              <a:ext uri="{FF2B5EF4-FFF2-40B4-BE49-F238E27FC236}">
                <a16:creationId xmlns:a16="http://schemas.microsoft.com/office/drawing/2014/main" id="{00000000-0008-0000-1E00-000068000000}"/>
              </a:ext>
            </a:extLst>
          </xdr:cNvPr>
          <xdr:cNvSpPr>
            <a:spLocks/>
          </xdr:cNvSpPr>
        </xdr:nvSpPr>
        <xdr:spPr bwMode="auto">
          <a:xfrm>
            <a:off x="235" y="416"/>
            <a:ext cx="49" cy="11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6384" h="16384">
                <a:moveTo>
                  <a:pt x="0" y="0"/>
                </a:moveTo>
                <a:lnTo>
                  <a:pt x="0" y="16384"/>
                </a:lnTo>
                <a:lnTo>
                  <a:pt x="14522" y="16384"/>
                </a:lnTo>
                <a:lnTo>
                  <a:pt x="16384" y="9011"/>
                </a:lnTo>
                <a:lnTo>
                  <a:pt x="14522" y="0"/>
                </a:lnTo>
                <a:lnTo>
                  <a:pt x="0" y="0"/>
                </a:lnTo>
                <a:close/>
              </a:path>
            </a:pathLst>
          </a:custGeom>
          <a:solidFill>
            <a:srgbClr val="D4CEE8"/>
          </a:solidFill>
          <a:ln>
            <a:noFill/>
          </a:ln>
          <a:effectLst>
            <a:outerShdw dist="17961" dir="13500000" algn="ctr" rotWithShape="0">
              <a:srgbClr val="C0C0C0"/>
            </a:outerShdw>
          </a:effectLst>
          <a:extLs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5" name="Texto 749">
            <a:extLst>
              <a:ext uri="{FF2B5EF4-FFF2-40B4-BE49-F238E27FC236}">
                <a16:creationId xmlns:a16="http://schemas.microsoft.com/office/drawing/2014/main" id="{00000000-0008-0000-1E00-00006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0" y="413"/>
            <a:ext cx="48" cy="16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02060"/>
                </a:solidFill>
                <a:latin typeface="Arial"/>
                <a:cs typeface="Arial"/>
              </a:rPr>
              <a:t>V. </a:t>
            </a:r>
            <a:r>
              <a:rPr lang="es-ES" sz="800" b="0" i="0" strike="noStrike" baseline="0">
                <a:solidFill>
                  <a:srgbClr val="002060"/>
                </a:solidFill>
                <a:latin typeface="Arial"/>
                <a:cs typeface="Arial"/>
              </a:rPr>
              <a:t>Ficalho</a:t>
            </a:r>
            <a:endParaRPr lang="es-ES" sz="800" b="0" i="0" strike="noStrike">
              <a:solidFill>
                <a:srgbClr val="002060"/>
              </a:solidFill>
              <a:latin typeface="Arial"/>
              <a:cs typeface="Arial"/>
            </a:endParaRPr>
          </a:p>
        </xdr:txBody>
      </xdr:sp>
      <xdr:sp macro="" textlink="'Data 1'!D388">
        <xdr:nvSpPr>
          <xdr:cNvPr id="106" name="Texto 750">
            <a:extLst>
              <a:ext uri="{FF2B5EF4-FFF2-40B4-BE49-F238E27FC236}">
                <a16:creationId xmlns:a16="http://schemas.microsoft.com/office/drawing/2014/main" id="{00000000-0008-0000-1E00-00006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5" y="412"/>
            <a:ext cx="8" cy="1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fld id="{723A2D4B-6AC3-4D0D-9954-85D6315DBC3E}" type="TxLink">
              <a:rPr lang="en-US" sz="800" b="0" i="0" u="none" strike="noStrike">
                <a:solidFill>
                  <a:srgbClr val="004563"/>
                </a:solidFill>
                <a:latin typeface="Arial"/>
                <a:cs typeface="Arial"/>
              </a:rPr>
              <a:pPr algn="l" rtl="0">
                <a:defRPr sz="1000"/>
              </a:pPr>
              <a:t>0</a:t>
            </a:fld>
            <a:endParaRPr lang="es-ES" sz="800" b="0" i="0" strike="noStrike">
              <a:solidFill>
                <a:srgbClr val="081959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absolute">
    <xdr:from>
      <xdr:col>4</xdr:col>
      <xdr:colOff>1215162</xdr:colOff>
      <xdr:row>11</xdr:row>
      <xdr:rowOff>125730</xdr:rowOff>
    </xdr:from>
    <xdr:to>
      <xdr:col>4</xdr:col>
      <xdr:colOff>1593022</xdr:colOff>
      <xdr:row>12</xdr:row>
      <xdr:rowOff>99091</xdr:rowOff>
    </xdr:to>
    <xdr:sp macro="" textlink="">
      <xdr:nvSpPr>
        <xdr:cNvPr id="107" name="Texto 615">
          <a:extLst>
            <a:ext uri="{FF2B5EF4-FFF2-40B4-BE49-F238E27FC236}">
              <a16:creationId xmlns:a16="http://schemas.microsoft.com/office/drawing/2014/main" id="{00000000-0008-0000-1E00-00006B000000}"/>
            </a:ext>
          </a:extLst>
        </xdr:cNvPr>
        <xdr:cNvSpPr txBox="1">
          <a:spLocks noChangeArrowheads="1"/>
        </xdr:cNvSpPr>
      </xdr:nvSpPr>
      <xdr:spPr bwMode="auto">
        <a:xfrm>
          <a:off x="3072537" y="1992630"/>
          <a:ext cx="377860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Lindoso</a:t>
          </a:r>
        </a:p>
      </xdr:txBody>
    </xdr:sp>
    <xdr:clientData/>
  </xdr:twoCellAnchor>
  <xdr:twoCellAnchor editAs="absolute">
    <xdr:from>
      <xdr:col>4</xdr:col>
      <xdr:colOff>435807</xdr:colOff>
      <xdr:row>14</xdr:row>
      <xdr:rowOff>104555</xdr:rowOff>
    </xdr:from>
    <xdr:to>
      <xdr:col>4</xdr:col>
      <xdr:colOff>990067</xdr:colOff>
      <xdr:row>15</xdr:row>
      <xdr:rowOff>89315</xdr:rowOff>
    </xdr:to>
    <xdr:sp macro="" textlink="">
      <xdr:nvSpPr>
        <xdr:cNvPr id="108" name="Texto 527">
          <a:extLst>
            <a:ext uri="{FF2B5EF4-FFF2-40B4-BE49-F238E27FC236}">
              <a16:creationId xmlns:a16="http://schemas.microsoft.com/office/drawing/2014/main" id="{00000000-0008-0000-1E00-00006C000000}"/>
            </a:ext>
          </a:extLst>
        </xdr:cNvPr>
        <xdr:cNvSpPr txBox="1">
          <a:spLocks noChangeArrowheads="1"/>
        </xdr:cNvSpPr>
      </xdr:nvSpPr>
      <xdr:spPr bwMode="auto">
        <a:xfrm>
          <a:off x="2293182" y="2457230"/>
          <a:ext cx="554260" cy="14668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Pocinho</a:t>
          </a:r>
          <a:r>
            <a:rPr lang="es-ES" sz="800" b="0" i="0" strike="noStrike" baseline="0">
              <a:solidFill>
                <a:srgbClr val="081959"/>
              </a:solidFill>
              <a:latin typeface="Arial"/>
              <a:cs typeface="Arial"/>
            </a:rPr>
            <a:t> 2</a:t>
          </a:r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410906</xdr:colOff>
      <xdr:row>16</xdr:row>
      <xdr:rowOff>29862</xdr:rowOff>
    </xdr:from>
    <xdr:to>
      <xdr:col>4</xdr:col>
      <xdr:colOff>885716</xdr:colOff>
      <xdr:row>17</xdr:row>
      <xdr:rowOff>3223</xdr:rowOff>
    </xdr:to>
    <xdr:sp macro="" textlink="">
      <xdr:nvSpPr>
        <xdr:cNvPr id="109" name="Texto 520">
          <a:extLst>
            <a:ext uri="{FF2B5EF4-FFF2-40B4-BE49-F238E27FC236}">
              <a16:creationId xmlns:a16="http://schemas.microsoft.com/office/drawing/2014/main" id="{00000000-0008-0000-1E00-00006D000000}"/>
            </a:ext>
          </a:extLst>
        </xdr:cNvPr>
        <xdr:cNvSpPr txBox="1">
          <a:spLocks noChangeArrowheads="1"/>
        </xdr:cNvSpPr>
      </xdr:nvSpPr>
      <xdr:spPr bwMode="auto">
        <a:xfrm>
          <a:off x="2268281" y="2706387"/>
          <a:ext cx="474810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rgbClr val="081959"/>
              </a:solidFill>
              <a:effectLst/>
              <a:uLnTx/>
              <a:uFillTx/>
              <a:latin typeface="Arial"/>
              <a:ea typeface="+mn-ea"/>
              <a:cs typeface="Arial"/>
            </a:rPr>
            <a:t>Pocinho</a:t>
          </a:r>
          <a:r>
            <a:rPr lang="es-ES" sz="800" b="0" i="0" strike="noStrike" baseline="0">
              <a:solidFill>
                <a:srgbClr val="081959"/>
              </a:solidFill>
              <a:latin typeface="Arial"/>
              <a:cs typeface="Arial"/>
            </a:rPr>
            <a:t> 1</a:t>
          </a:r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1120140</xdr:colOff>
      <xdr:row>13</xdr:row>
      <xdr:rowOff>45720</xdr:rowOff>
    </xdr:from>
    <xdr:to>
      <xdr:col>4</xdr:col>
      <xdr:colOff>1600200</xdr:colOff>
      <xdr:row>13</xdr:row>
      <xdr:rowOff>152400</xdr:rowOff>
    </xdr:to>
    <xdr:sp macro="" textlink="">
      <xdr:nvSpPr>
        <xdr:cNvPr id="110" name="Dibujo 508">
          <a:extLst>
            <a:ext uri="{FF2B5EF4-FFF2-40B4-BE49-F238E27FC236}">
              <a16:creationId xmlns:a16="http://schemas.microsoft.com/office/drawing/2014/main" id="{00000000-0008-0000-1E00-00006E000000}"/>
            </a:ext>
          </a:extLst>
        </xdr:cNvPr>
        <xdr:cNvSpPr>
          <a:spLocks/>
        </xdr:cNvSpPr>
      </xdr:nvSpPr>
      <xdr:spPr bwMode="auto">
        <a:xfrm>
          <a:off x="2977515" y="2236470"/>
          <a:ext cx="480060" cy="106680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952500</xdr:colOff>
      <xdr:row>14</xdr:row>
      <xdr:rowOff>0</xdr:rowOff>
    </xdr:from>
    <xdr:to>
      <xdr:col>4</xdr:col>
      <xdr:colOff>1447800</xdr:colOff>
      <xdr:row>14</xdr:row>
      <xdr:rowOff>106680</xdr:rowOff>
    </xdr:to>
    <xdr:sp macro="" textlink="">
      <xdr:nvSpPr>
        <xdr:cNvPr id="111" name="Dibujo 509">
          <a:extLst>
            <a:ext uri="{FF2B5EF4-FFF2-40B4-BE49-F238E27FC236}">
              <a16:creationId xmlns:a16="http://schemas.microsoft.com/office/drawing/2014/main" id="{00000000-0008-0000-1E00-00006F000000}"/>
            </a:ext>
          </a:extLst>
        </xdr:cNvPr>
        <xdr:cNvSpPr>
          <a:spLocks/>
        </xdr:cNvSpPr>
      </xdr:nvSpPr>
      <xdr:spPr bwMode="auto">
        <a:xfrm>
          <a:off x="2809875" y="2352675"/>
          <a:ext cx="495300" cy="10668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647440</xdr:colOff>
      <xdr:row>13</xdr:row>
      <xdr:rowOff>7531</xdr:rowOff>
    </xdr:from>
    <xdr:to>
      <xdr:col>4</xdr:col>
      <xdr:colOff>1144658</xdr:colOff>
      <xdr:row>13</xdr:row>
      <xdr:rowOff>150406</xdr:rowOff>
    </xdr:to>
    <xdr:sp macro="" textlink="">
      <xdr:nvSpPr>
        <xdr:cNvPr id="112" name="Texto 527">
          <a:extLst>
            <a:ext uri="{FF2B5EF4-FFF2-40B4-BE49-F238E27FC236}">
              <a16:creationId xmlns:a16="http://schemas.microsoft.com/office/drawing/2014/main" id="{00000000-0008-0000-1E00-000070000000}"/>
            </a:ext>
          </a:extLst>
        </xdr:cNvPr>
        <xdr:cNvSpPr txBox="1">
          <a:spLocks noChangeArrowheads="1"/>
        </xdr:cNvSpPr>
      </xdr:nvSpPr>
      <xdr:spPr bwMode="auto">
        <a:xfrm>
          <a:off x="2504815" y="2198281"/>
          <a:ext cx="497218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Lagoaça</a:t>
          </a:r>
        </a:p>
      </xdr:txBody>
    </xdr:sp>
    <xdr:clientData/>
  </xdr:twoCellAnchor>
  <xdr:twoCellAnchor editAs="absolute">
    <xdr:from>
      <xdr:col>4</xdr:col>
      <xdr:colOff>1433667</xdr:colOff>
      <xdr:row>13</xdr:row>
      <xdr:rowOff>127989</xdr:rowOff>
    </xdr:from>
    <xdr:to>
      <xdr:col>4</xdr:col>
      <xdr:colOff>2359049</xdr:colOff>
      <xdr:row>14</xdr:row>
      <xdr:rowOff>101350</xdr:rowOff>
    </xdr:to>
    <xdr:sp macro="" textlink="">
      <xdr:nvSpPr>
        <xdr:cNvPr id="113" name="Texto 631">
          <a:extLst>
            <a:ext uri="{FF2B5EF4-FFF2-40B4-BE49-F238E27FC236}">
              <a16:creationId xmlns:a16="http://schemas.microsoft.com/office/drawing/2014/main" id="{00000000-0008-0000-1E00-000071000000}"/>
            </a:ext>
          </a:extLst>
        </xdr:cNvPr>
        <xdr:cNvSpPr txBox="1">
          <a:spLocks noChangeArrowheads="1"/>
        </xdr:cNvSpPr>
      </xdr:nvSpPr>
      <xdr:spPr bwMode="auto">
        <a:xfrm>
          <a:off x="3291042" y="2318739"/>
          <a:ext cx="925382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 Aldeadávila 400 kV</a:t>
          </a:r>
        </a:p>
      </xdr:txBody>
    </xdr:sp>
    <xdr:clientData/>
  </xdr:twoCellAnchor>
  <xdr:twoCellAnchor editAs="absolute">
    <xdr:from>
      <xdr:col>4</xdr:col>
      <xdr:colOff>1242193</xdr:colOff>
      <xdr:row>13</xdr:row>
      <xdr:rowOff>25252</xdr:rowOff>
    </xdr:from>
    <xdr:to>
      <xdr:col>4</xdr:col>
      <xdr:colOff>1517461</xdr:colOff>
      <xdr:row>14</xdr:row>
      <xdr:rowOff>7503</xdr:rowOff>
    </xdr:to>
    <xdr:sp macro="" textlink="'Data 1'!D379">
      <xdr:nvSpPr>
        <xdr:cNvPr id="114" name="Texto 636">
          <a:extLst>
            <a:ext uri="{FF2B5EF4-FFF2-40B4-BE49-F238E27FC236}">
              <a16:creationId xmlns:a16="http://schemas.microsoft.com/office/drawing/2014/main" id="{00000000-0008-0000-1E00-000072000000}"/>
            </a:ext>
          </a:extLst>
        </xdr:cNvPr>
        <xdr:cNvSpPr txBox="1">
          <a:spLocks noChangeArrowheads="1"/>
        </xdr:cNvSpPr>
      </xdr:nvSpPr>
      <xdr:spPr bwMode="auto">
        <a:xfrm>
          <a:off x="3099568" y="2192190"/>
          <a:ext cx="275268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29EA52AE-CD6D-4FCE-8982-48914B56CA1B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1.671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1012086</xdr:colOff>
      <xdr:row>13</xdr:row>
      <xdr:rowOff>139862</xdr:rowOff>
    </xdr:from>
    <xdr:to>
      <xdr:col>4</xdr:col>
      <xdr:colOff>1201753</xdr:colOff>
      <xdr:row>14</xdr:row>
      <xdr:rowOff>122113</xdr:rowOff>
    </xdr:to>
    <xdr:sp macro="" textlink="'Data 1'!E379">
      <xdr:nvSpPr>
        <xdr:cNvPr id="115" name="Texto 636">
          <a:extLst>
            <a:ext uri="{FF2B5EF4-FFF2-40B4-BE49-F238E27FC236}">
              <a16:creationId xmlns:a16="http://schemas.microsoft.com/office/drawing/2014/main" id="{00000000-0008-0000-1E00-000073000000}"/>
            </a:ext>
          </a:extLst>
        </xdr:cNvPr>
        <xdr:cNvSpPr txBox="1">
          <a:spLocks noChangeArrowheads="1"/>
        </xdr:cNvSpPr>
      </xdr:nvSpPr>
      <xdr:spPr bwMode="auto">
        <a:xfrm>
          <a:off x="2869461" y="2306800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F859655D-F5DE-422F-A993-9DC60578745C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1.010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4991100</xdr:colOff>
      <xdr:row>11</xdr:row>
      <xdr:rowOff>22860</xdr:rowOff>
    </xdr:from>
    <xdr:to>
      <xdr:col>4</xdr:col>
      <xdr:colOff>5120640</xdr:colOff>
      <xdr:row>13</xdr:row>
      <xdr:rowOff>121920</xdr:rowOff>
    </xdr:to>
    <xdr:sp macro="" textlink="">
      <xdr:nvSpPr>
        <xdr:cNvPr id="116" name="Dibujo 582">
          <a:extLst>
            <a:ext uri="{FF2B5EF4-FFF2-40B4-BE49-F238E27FC236}">
              <a16:creationId xmlns:a16="http://schemas.microsoft.com/office/drawing/2014/main" id="{00000000-0008-0000-1E00-000074000000}"/>
            </a:ext>
          </a:extLst>
        </xdr:cNvPr>
        <xdr:cNvSpPr>
          <a:spLocks/>
        </xdr:cNvSpPr>
      </xdr:nvSpPr>
      <xdr:spPr bwMode="auto">
        <a:xfrm>
          <a:off x="6848475" y="1889760"/>
          <a:ext cx="129540" cy="42291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4846320</xdr:colOff>
      <xdr:row>10</xdr:row>
      <xdr:rowOff>99060</xdr:rowOff>
    </xdr:from>
    <xdr:to>
      <xdr:col>4</xdr:col>
      <xdr:colOff>4975860</xdr:colOff>
      <xdr:row>13</xdr:row>
      <xdr:rowOff>60960</xdr:rowOff>
    </xdr:to>
    <xdr:sp macro="" textlink="">
      <xdr:nvSpPr>
        <xdr:cNvPr id="117" name="Dibujo 581">
          <a:extLst>
            <a:ext uri="{FF2B5EF4-FFF2-40B4-BE49-F238E27FC236}">
              <a16:creationId xmlns:a16="http://schemas.microsoft.com/office/drawing/2014/main" id="{00000000-0008-0000-1E00-000075000000}"/>
            </a:ext>
          </a:extLst>
        </xdr:cNvPr>
        <xdr:cNvSpPr>
          <a:spLocks/>
        </xdr:cNvSpPr>
      </xdr:nvSpPr>
      <xdr:spPr bwMode="auto">
        <a:xfrm>
          <a:off x="6703695" y="1804035"/>
          <a:ext cx="129540" cy="4476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4832985</xdr:colOff>
      <xdr:row>11</xdr:row>
      <xdr:rowOff>9525</xdr:rowOff>
    </xdr:from>
    <xdr:to>
      <xdr:col>4</xdr:col>
      <xdr:colOff>4969369</xdr:colOff>
      <xdr:row>12</xdr:row>
      <xdr:rowOff>127484</xdr:rowOff>
    </xdr:to>
    <xdr:sp macro="" textlink="'Data 1'!E374">
      <xdr:nvSpPr>
        <xdr:cNvPr id="118" name="Texto 593">
          <a:extLst>
            <a:ext uri="{FF2B5EF4-FFF2-40B4-BE49-F238E27FC236}">
              <a16:creationId xmlns:a16="http://schemas.microsoft.com/office/drawing/2014/main" id="{00000000-0008-0000-1E00-000076000000}"/>
            </a:ext>
          </a:extLst>
        </xdr:cNvPr>
        <xdr:cNvSpPr txBox="1">
          <a:spLocks noChangeArrowheads="1"/>
        </xdr:cNvSpPr>
      </xdr:nvSpPr>
      <xdr:spPr bwMode="auto">
        <a:xfrm>
          <a:off x="6690360" y="1876425"/>
          <a:ext cx="136384" cy="2798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8777DD56-B4EB-4D27-908D-3EA3C1A65DE7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830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4983797</xdr:colOff>
      <xdr:row>11</xdr:row>
      <xdr:rowOff>64770</xdr:rowOff>
    </xdr:from>
    <xdr:to>
      <xdr:col>4</xdr:col>
      <xdr:colOff>5120181</xdr:colOff>
      <xdr:row>13</xdr:row>
      <xdr:rowOff>20804</xdr:rowOff>
    </xdr:to>
    <xdr:sp macro="" textlink="'Data 1'!D374">
      <xdr:nvSpPr>
        <xdr:cNvPr id="119" name="Texto 594">
          <a:extLst>
            <a:ext uri="{FF2B5EF4-FFF2-40B4-BE49-F238E27FC236}">
              <a16:creationId xmlns:a16="http://schemas.microsoft.com/office/drawing/2014/main" id="{00000000-0008-0000-1E00-000077000000}"/>
            </a:ext>
          </a:extLst>
        </xdr:cNvPr>
        <xdr:cNvSpPr txBox="1">
          <a:spLocks noChangeArrowheads="1"/>
        </xdr:cNvSpPr>
      </xdr:nvSpPr>
      <xdr:spPr bwMode="auto">
        <a:xfrm>
          <a:off x="6841172" y="1931670"/>
          <a:ext cx="136384" cy="2798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5F4D6861-DCDA-468E-A5F0-B633373685F8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5.156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4440555</xdr:colOff>
      <xdr:row>13</xdr:row>
      <xdr:rowOff>45720</xdr:rowOff>
    </xdr:from>
    <xdr:to>
      <xdr:col>4</xdr:col>
      <xdr:colOff>5000965</xdr:colOff>
      <xdr:row>14</xdr:row>
      <xdr:rowOff>19081</xdr:rowOff>
    </xdr:to>
    <xdr:sp macro="" textlink="">
      <xdr:nvSpPr>
        <xdr:cNvPr id="120" name="Texto 596">
          <a:extLst>
            <a:ext uri="{FF2B5EF4-FFF2-40B4-BE49-F238E27FC236}">
              <a16:creationId xmlns:a16="http://schemas.microsoft.com/office/drawing/2014/main" id="{00000000-0008-0000-1E00-000078000000}"/>
            </a:ext>
          </a:extLst>
        </xdr:cNvPr>
        <xdr:cNvSpPr txBox="1">
          <a:spLocks noChangeArrowheads="1"/>
        </xdr:cNvSpPr>
      </xdr:nvSpPr>
      <xdr:spPr bwMode="auto">
        <a:xfrm>
          <a:off x="6297930" y="2236470"/>
          <a:ext cx="560410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Sta. Llogaia</a:t>
          </a:r>
        </a:p>
      </xdr:txBody>
    </xdr:sp>
    <xdr:clientData/>
  </xdr:twoCellAnchor>
  <xdr:twoCellAnchor editAs="absolute">
    <xdr:from>
      <xdr:col>4</xdr:col>
      <xdr:colOff>914400</xdr:colOff>
      <xdr:row>25</xdr:row>
      <xdr:rowOff>137160</xdr:rowOff>
    </xdr:from>
    <xdr:to>
      <xdr:col>4</xdr:col>
      <xdr:colOff>1386840</xdr:colOff>
      <xdr:row>26</xdr:row>
      <xdr:rowOff>91440</xdr:rowOff>
    </xdr:to>
    <xdr:sp macro="" textlink="">
      <xdr:nvSpPr>
        <xdr:cNvPr id="121" name="Dibujo 508">
          <a:extLst>
            <a:ext uri="{FF2B5EF4-FFF2-40B4-BE49-F238E27FC236}">
              <a16:creationId xmlns:a16="http://schemas.microsoft.com/office/drawing/2014/main" id="{00000000-0008-0000-1E00-000079000000}"/>
            </a:ext>
          </a:extLst>
        </xdr:cNvPr>
        <xdr:cNvSpPr>
          <a:spLocks/>
        </xdr:cNvSpPr>
      </xdr:nvSpPr>
      <xdr:spPr bwMode="auto">
        <a:xfrm>
          <a:off x="2771775" y="4271010"/>
          <a:ext cx="472440" cy="116205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822960</xdr:colOff>
      <xdr:row>26</xdr:row>
      <xdr:rowOff>106680</xdr:rowOff>
    </xdr:from>
    <xdr:to>
      <xdr:col>4</xdr:col>
      <xdr:colOff>1303020</xdr:colOff>
      <xdr:row>27</xdr:row>
      <xdr:rowOff>45720</xdr:rowOff>
    </xdr:to>
    <xdr:sp macro="" textlink="">
      <xdr:nvSpPr>
        <xdr:cNvPr id="122" name="Dibujo 748">
          <a:extLst>
            <a:ext uri="{FF2B5EF4-FFF2-40B4-BE49-F238E27FC236}">
              <a16:creationId xmlns:a16="http://schemas.microsoft.com/office/drawing/2014/main" id="{00000000-0008-0000-1E00-00007A000000}"/>
            </a:ext>
          </a:extLst>
        </xdr:cNvPr>
        <xdr:cNvSpPr>
          <a:spLocks/>
        </xdr:cNvSpPr>
      </xdr:nvSpPr>
      <xdr:spPr bwMode="auto">
        <a:xfrm>
          <a:off x="2680335" y="4402455"/>
          <a:ext cx="480060" cy="10096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1302956</xdr:colOff>
      <xdr:row>26</xdr:row>
      <xdr:rowOff>67041</xdr:rowOff>
    </xdr:from>
    <xdr:to>
      <xdr:col>4</xdr:col>
      <xdr:colOff>2547849</xdr:colOff>
      <xdr:row>27</xdr:row>
      <xdr:rowOff>40402</xdr:rowOff>
    </xdr:to>
    <xdr:sp macro="" textlink="">
      <xdr:nvSpPr>
        <xdr:cNvPr id="123" name="Texto 749">
          <a:extLst>
            <a:ext uri="{FF2B5EF4-FFF2-40B4-BE49-F238E27FC236}">
              <a16:creationId xmlns:a16="http://schemas.microsoft.com/office/drawing/2014/main" id="{00000000-0008-0000-1E00-00007B000000}"/>
            </a:ext>
          </a:extLst>
        </xdr:cNvPr>
        <xdr:cNvSpPr txBox="1">
          <a:spLocks noChangeArrowheads="1"/>
        </xdr:cNvSpPr>
      </xdr:nvSpPr>
      <xdr:spPr bwMode="auto">
        <a:xfrm>
          <a:off x="3160331" y="4362816"/>
          <a:ext cx="1244893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Puebla de Guzmán 400 kV</a:t>
          </a:r>
        </a:p>
      </xdr:txBody>
    </xdr:sp>
    <xdr:clientData/>
  </xdr:twoCellAnchor>
  <xdr:twoCellAnchor editAs="absolute">
    <xdr:from>
      <xdr:col>4</xdr:col>
      <xdr:colOff>560070</xdr:colOff>
      <xdr:row>25</xdr:row>
      <xdr:rowOff>89535</xdr:rowOff>
    </xdr:from>
    <xdr:to>
      <xdr:col>4</xdr:col>
      <xdr:colOff>863551</xdr:colOff>
      <xdr:row>26</xdr:row>
      <xdr:rowOff>62896</xdr:rowOff>
    </xdr:to>
    <xdr:sp macro="" textlink="">
      <xdr:nvSpPr>
        <xdr:cNvPr id="124" name="Texto 749">
          <a:extLst>
            <a:ext uri="{FF2B5EF4-FFF2-40B4-BE49-F238E27FC236}">
              <a16:creationId xmlns:a16="http://schemas.microsoft.com/office/drawing/2014/main" id="{00000000-0008-0000-1E00-00007C000000}"/>
            </a:ext>
          </a:extLst>
        </xdr:cNvPr>
        <xdr:cNvSpPr txBox="1">
          <a:spLocks noChangeArrowheads="1"/>
        </xdr:cNvSpPr>
      </xdr:nvSpPr>
      <xdr:spPr bwMode="auto">
        <a:xfrm>
          <a:off x="2417445" y="4223385"/>
          <a:ext cx="303481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Tavira</a:t>
          </a:r>
        </a:p>
      </xdr:txBody>
    </xdr:sp>
    <xdr:clientData/>
  </xdr:twoCellAnchor>
  <xdr:twoCellAnchor editAs="absolute">
    <xdr:from>
      <xdr:col>4</xdr:col>
      <xdr:colOff>1040300</xdr:colOff>
      <xdr:row>25</xdr:row>
      <xdr:rowOff>111089</xdr:rowOff>
    </xdr:from>
    <xdr:to>
      <xdr:col>4</xdr:col>
      <xdr:colOff>1321434</xdr:colOff>
      <xdr:row>26</xdr:row>
      <xdr:rowOff>87649</xdr:rowOff>
    </xdr:to>
    <xdr:sp macro="" textlink="'Data 1'!D387">
      <xdr:nvSpPr>
        <xdr:cNvPr id="125" name="Texto 750">
          <a:extLst>
            <a:ext uri="{FF2B5EF4-FFF2-40B4-BE49-F238E27FC236}">
              <a16:creationId xmlns:a16="http://schemas.microsoft.com/office/drawing/2014/main" id="{00000000-0008-0000-1E00-00007D000000}"/>
            </a:ext>
          </a:extLst>
        </xdr:cNvPr>
        <xdr:cNvSpPr txBox="1">
          <a:spLocks noChangeArrowheads="1"/>
        </xdr:cNvSpPr>
      </xdr:nvSpPr>
      <xdr:spPr bwMode="auto">
        <a:xfrm>
          <a:off x="2897675" y="4244939"/>
          <a:ext cx="281134" cy="13848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4F4BB83F-2120-4130-88BD-19FAD2D63507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480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880109</xdr:colOff>
      <xdr:row>26</xdr:row>
      <xdr:rowOff>65769</xdr:rowOff>
    </xdr:from>
    <xdr:to>
      <xdr:col>4</xdr:col>
      <xdr:colOff>1238250</xdr:colOff>
      <xdr:row>27</xdr:row>
      <xdr:rowOff>57149</xdr:rowOff>
    </xdr:to>
    <xdr:sp macro="" textlink="'Data 1'!E387">
      <xdr:nvSpPr>
        <xdr:cNvPr id="126" name="Texto 750">
          <a:extLst>
            <a:ext uri="{FF2B5EF4-FFF2-40B4-BE49-F238E27FC236}">
              <a16:creationId xmlns:a16="http://schemas.microsoft.com/office/drawing/2014/main" id="{00000000-0008-0000-1E00-00007E000000}"/>
            </a:ext>
          </a:extLst>
        </xdr:cNvPr>
        <xdr:cNvSpPr txBox="1">
          <a:spLocks noChangeArrowheads="1"/>
        </xdr:cNvSpPr>
      </xdr:nvSpPr>
      <xdr:spPr bwMode="auto">
        <a:xfrm>
          <a:off x="2737484" y="4361544"/>
          <a:ext cx="358141" cy="15330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CB95FF5B-91DE-45B3-A2B7-AAE7A77190D4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934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2770187</xdr:colOff>
      <xdr:row>7</xdr:row>
      <xdr:rowOff>47625</xdr:rowOff>
    </xdr:from>
    <xdr:to>
      <xdr:col>4</xdr:col>
      <xdr:colOff>2906571</xdr:colOff>
      <xdr:row>7</xdr:row>
      <xdr:rowOff>127775</xdr:rowOff>
    </xdr:to>
    <xdr:sp macro="" textlink="'Data 1'!E369">
      <xdr:nvSpPr>
        <xdr:cNvPr id="127" name="Texto 584">
          <a:extLst>
            <a:ext uri="{FF2B5EF4-FFF2-40B4-BE49-F238E27FC236}">
              <a16:creationId xmlns:a16="http://schemas.microsoft.com/office/drawing/2014/main" id="{00000000-0008-0000-1E00-00007F000000}"/>
            </a:ext>
          </a:extLst>
        </xdr:cNvPr>
        <xdr:cNvSpPr txBox="1">
          <a:spLocks noChangeArrowheads="1"/>
        </xdr:cNvSpPr>
      </xdr:nvSpPr>
      <xdr:spPr bwMode="auto">
        <a:xfrm>
          <a:off x="4627562" y="1266825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E0C6FD58-EB0F-4E43-8D24-4196CD3DBE7A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1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12</xdr:col>
      <xdr:colOff>740745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49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146684</xdr:rowOff>
    </xdr:from>
    <xdr:to>
      <xdr:col>5</xdr:col>
      <xdr:colOff>3811</xdr:colOff>
      <xdr:row>23</xdr:row>
      <xdr:rowOff>142874</xdr:rowOff>
    </xdr:to>
    <xdr:graphicFrame macro="">
      <xdr:nvGraphicFramePr>
        <xdr:cNvPr id="2" name="GRAF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146684</xdr:rowOff>
    </xdr:from>
    <xdr:to>
      <xdr:col>5</xdr:col>
      <xdr:colOff>3811</xdr:colOff>
      <xdr:row>23</xdr:row>
      <xdr:rowOff>142874</xdr:rowOff>
    </xdr:to>
    <xdr:graphicFrame macro="">
      <xdr:nvGraphicFramePr>
        <xdr:cNvPr id="2" name="GRAF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146685</xdr:rowOff>
    </xdr:from>
    <xdr:to>
      <xdr:col>5</xdr:col>
      <xdr:colOff>3811</xdr:colOff>
      <xdr:row>24</xdr:row>
      <xdr:rowOff>0</xdr:rowOff>
    </xdr:to>
    <xdr:graphicFrame macro="">
      <xdr:nvGraphicFramePr>
        <xdr:cNvPr id="2" name="GRAF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146685</xdr:rowOff>
    </xdr:from>
    <xdr:to>
      <xdr:col>5</xdr:col>
      <xdr:colOff>3811</xdr:colOff>
      <xdr:row>24</xdr:row>
      <xdr:rowOff>0</xdr:rowOff>
    </xdr:to>
    <xdr:graphicFrame macro="">
      <xdr:nvGraphicFramePr>
        <xdr:cNvPr id="2" name="GRAF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8</xdr:col>
      <xdr:colOff>836745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55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1428750</xdr:colOff>
      <xdr:row>6</xdr:row>
      <xdr:rowOff>20955</xdr:rowOff>
    </xdr:from>
    <xdr:to>
      <xdr:col>5</xdr:col>
      <xdr:colOff>13335</xdr:colOff>
      <xdr:row>24</xdr:row>
      <xdr:rowOff>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160019</xdr:colOff>
      <xdr:row>6</xdr:row>
      <xdr:rowOff>11430</xdr:rowOff>
    </xdr:from>
    <xdr:to>
      <xdr:col>5</xdr:col>
      <xdr:colOff>409574</xdr:colOff>
      <xdr:row>23</xdr:row>
      <xdr:rowOff>153330</xdr:rowOff>
    </xdr:to>
    <xdr:graphicFrame macro="">
      <xdr:nvGraphicFramePr>
        <xdr:cNvPr id="5" name="10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32385</xdr:rowOff>
    </xdr:from>
    <xdr:to>
      <xdr:col>10</xdr:col>
      <xdr:colOff>730200</xdr:colOff>
      <xdr:row>3</xdr:row>
      <xdr:rowOff>32385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>
          <a:spLocks noChangeShapeType="1"/>
        </xdr:cNvSpPr>
      </xdr:nvSpPr>
      <xdr:spPr bwMode="auto">
        <a:xfrm flipH="1">
          <a:off x="200025" y="489585"/>
          <a:ext cx="903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4968240</xdr:colOff>
      <xdr:row>25</xdr:row>
      <xdr:rowOff>15240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2700-000009000000}"/>
            </a:ext>
          </a:extLst>
        </xdr:cNvPr>
        <xdr:cNvSpPr txBox="1"/>
      </xdr:nvSpPr>
      <xdr:spPr>
        <a:xfrm>
          <a:off x="6825615" y="41205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>
    <xdr:from>
      <xdr:col>5</xdr:col>
      <xdr:colOff>428625</xdr:colOff>
      <xdr:row>7</xdr:row>
      <xdr:rowOff>0</xdr:rowOff>
    </xdr:from>
    <xdr:to>
      <xdr:col>5</xdr:col>
      <xdr:colOff>628650</xdr:colOff>
      <xdr:row>8</xdr:row>
      <xdr:rowOff>0</xdr:rowOff>
    </xdr:to>
    <xdr:sp macro="" textlink="">
      <xdr:nvSpPr>
        <xdr:cNvPr id="12" name="Rectangle 5">
          <a:extLst>
            <a:ext uri="{FF2B5EF4-FFF2-40B4-BE49-F238E27FC236}">
              <a16:creationId xmlns:a16="http://schemas.microsoft.com/office/drawing/2014/main" id="{00000000-0008-0000-2700-00000C000000}"/>
            </a:ext>
          </a:extLst>
        </xdr:cNvPr>
        <xdr:cNvSpPr>
          <a:spLocks noChangeArrowheads="1"/>
        </xdr:cNvSpPr>
      </xdr:nvSpPr>
      <xdr:spPr bwMode="auto">
        <a:xfrm>
          <a:off x="3048000" y="1190625"/>
          <a:ext cx="200025" cy="161925"/>
        </a:xfrm>
        <a:prstGeom prst="rect">
          <a:avLst/>
        </a:prstGeom>
        <a:solidFill>
          <a:srgbClr val="A6CAF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238125</xdr:colOff>
      <xdr:row>7</xdr:row>
      <xdr:rowOff>19050</xdr:rowOff>
    </xdr:from>
    <xdr:to>
      <xdr:col>8</xdr:col>
      <xdr:colOff>438150</xdr:colOff>
      <xdr:row>8</xdr:row>
      <xdr:rowOff>19050</xdr:rowOff>
    </xdr:to>
    <xdr:sp macro="" textlink="">
      <xdr:nvSpPr>
        <xdr:cNvPr id="13" name="Rectangle 6">
          <a:extLst>
            <a:ext uri="{FF2B5EF4-FFF2-40B4-BE49-F238E27FC236}">
              <a16:creationId xmlns:a16="http://schemas.microsoft.com/office/drawing/2014/main" id="{00000000-0008-0000-2700-00000D000000}"/>
            </a:ext>
          </a:extLst>
        </xdr:cNvPr>
        <xdr:cNvSpPr>
          <a:spLocks noChangeArrowheads="1"/>
        </xdr:cNvSpPr>
      </xdr:nvSpPr>
      <xdr:spPr bwMode="auto">
        <a:xfrm>
          <a:off x="6181725" y="1209675"/>
          <a:ext cx="200025" cy="161925"/>
        </a:xfrm>
        <a:prstGeom prst="rect">
          <a:avLst/>
        </a:prstGeom>
        <a:solidFill>
          <a:schemeClr val="accent3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6</xdr:row>
      <xdr:rowOff>0</xdr:rowOff>
    </xdr:from>
    <xdr:to>
      <xdr:col>5</xdr:col>
      <xdr:colOff>9525</xdr:colOff>
      <xdr:row>21</xdr:row>
      <xdr:rowOff>0</xdr:rowOff>
    </xdr:to>
    <xdr:graphicFrame macro="">
      <xdr:nvGraphicFramePr>
        <xdr:cNvPr id="2" name="Graf3_and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3922650</xdr:colOff>
      <xdr:row>3</xdr:row>
      <xdr:rowOff>28575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2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6</xdr:row>
      <xdr:rowOff>0</xdr:rowOff>
    </xdr:from>
    <xdr:to>
      <xdr:col>5</xdr:col>
      <xdr:colOff>9525</xdr:colOff>
      <xdr:row>21</xdr:row>
      <xdr:rowOff>0</xdr:rowOff>
    </xdr:to>
    <xdr:graphicFrame macro="">
      <xdr:nvGraphicFramePr>
        <xdr:cNvPr id="2" name="Graf3_and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3922650</xdr:colOff>
      <xdr:row>3</xdr:row>
      <xdr:rowOff>28575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22</xdr:row>
      <xdr:rowOff>0</xdr:rowOff>
    </xdr:from>
    <xdr:to>
      <xdr:col>4</xdr:col>
      <xdr:colOff>3905250</xdr:colOff>
      <xdr:row>37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2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6</xdr:row>
      <xdr:rowOff>0</xdr:rowOff>
    </xdr:from>
    <xdr:to>
      <xdr:col>5</xdr:col>
      <xdr:colOff>9525</xdr:colOff>
      <xdr:row>21</xdr:row>
      <xdr:rowOff>0</xdr:rowOff>
    </xdr:to>
    <xdr:graphicFrame macro="">
      <xdr:nvGraphicFramePr>
        <xdr:cNvPr id="2" name="Graf3_and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3922650</xdr:colOff>
      <xdr:row>3</xdr:row>
      <xdr:rowOff>28575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6</xdr:row>
      <xdr:rowOff>0</xdr:rowOff>
    </xdr:from>
    <xdr:to>
      <xdr:col>5</xdr:col>
      <xdr:colOff>9525</xdr:colOff>
      <xdr:row>21</xdr:row>
      <xdr:rowOff>0</xdr:rowOff>
    </xdr:to>
    <xdr:graphicFrame macro="">
      <xdr:nvGraphicFramePr>
        <xdr:cNvPr id="2" name="Graf3_and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3922650</xdr:colOff>
      <xdr:row>3</xdr:row>
      <xdr:rowOff>28575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2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22</xdr:row>
      <xdr:rowOff>0</xdr:rowOff>
    </xdr:from>
    <xdr:to>
      <xdr:col>4</xdr:col>
      <xdr:colOff>3905250</xdr:colOff>
      <xdr:row>37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2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10</xdr:col>
      <xdr:colOff>741570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79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0</xdr:row>
      <xdr:rowOff>171450</xdr:rowOff>
    </xdr:from>
    <xdr:to>
      <xdr:col>2</xdr:col>
      <xdr:colOff>895350</xdr:colOff>
      <xdr:row>1</xdr:row>
      <xdr:rowOff>171450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2</xdr:row>
      <xdr:rowOff>28575</xdr:rowOff>
    </xdr:from>
    <xdr:to>
      <xdr:col>7</xdr:col>
      <xdr:colOff>800460</xdr:colOff>
      <xdr:row>2</xdr:row>
      <xdr:rowOff>28575</xdr:rowOff>
    </xdr:to>
    <xdr:sp macro="" textlink="">
      <xdr:nvSpPr>
        <xdr:cNvPr id="3" name="Line 21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610588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0</xdr:row>
      <xdr:rowOff>171450</xdr:rowOff>
    </xdr:from>
    <xdr:to>
      <xdr:col>2</xdr:col>
      <xdr:colOff>895350</xdr:colOff>
      <xdr:row>1</xdr:row>
      <xdr:rowOff>171450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74F803EF-AB4A-4099-8AF3-4BCA5665C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2</xdr:row>
      <xdr:rowOff>28575</xdr:rowOff>
    </xdr:from>
    <xdr:to>
      <xdr:col>7</xdr:col>
      <xdr:colOff>800460</xdr:colOff>
      <xdr:row>2</xdr:row>
      <xdr:rowOff>28575</xdr:rowOff>
    </xdr:to>
    <xdr:sp macro="" textlink="">
      <xdr:nvSpPr>
        <xdr:cNvPr id="3" name="Line 21">
          <a:extLst>
            <a:ext uri="{FF2B5EF4-FFF2-40B4-BE49-F238E27FC236}">
              <a16:creationId xmlns:a16="http://schemas.microsoft.com/office/drawing/2014/main" id="{90CD89EC-F1A4-4C67-BCF2-54AA6E8F33D7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610588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0</xdr:row>
      <xdr:rowOff>133350</xdr:rowOff>
    </xdr:from>
    <xdr:to>
      <xdr:col>3</xdr:col>
      <xdr:colOff>123825</xdr:colOff>
      <xdr:row>1</xdr:row>
      <xdr:rowOff>133350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2</xdr:row>
      <xdr:rowOff>28575</xdr:rowOff>
    </xdr:from>
    <xdr:to>
      <xdr:col>10</xdr:col>
      <xdr:colOff>19410</xdr:colOff>
      <xdr:row>2</xdr:row>
      <xdr:rowOff>28575</xdr:rowOff>
    </xdr:to>
    <xdr:sp macro="" textlink="">
      <xdr:nvSpPr>
        <xdr:cNvPr id="3" name="Line 21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SpPr>
          <a:spLocks noChangeShapeType="1"/>
        </xdr:cNvSpPr>
      </xdr:nvSpPr>
      <xdr:spPr bwMode="auto">
        <a:xfrm flipH="1">
          <a:off x="190500" y="495300"/>
          <a:ext cx="610588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152399</xdr:colOff>
      <xdr:row>2</xdr:row>
      <xdr:rowOff>28575</xdr:rowOff>
    </xdr:from>
    <xdr:to>
      <xdr:col>9</xdr:col>
      <xdr:colOff>724949</xdr:colOff>
      <xdr:row>2</xdr:row>
      <xdr:rowOff>28575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>
          <a:spLocks noChangeShapeType="1"/>
        </xdr:cNvSpPr>
      </xdr:nvSpPr>
      <xdr:spPr bwMode="auto">
        <a:xfrm flipH="1">
          <a:off x="152399" y="495300"/>
          <a:ext cx="684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19050</xdr:colOff>
      <xdr:row>0</xdr:row>
      <xdr:rowOff>142875</xdr:rowOff>
    </xdr:from>
    <xdr:to>
      <xdr:col>2</xdr:col>
      <xdr:colOff>904875</xdr:colOff>
      <xdr:row>1</xdr:row>
      <xdr:rowOff>142875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0.14774</cdr:x>
      <cdr:y>0.18511</cdr:y>
    </cdr:from>
    <cdr:to>
      <cdr:x>0.24849</cdr:x>
      <cdr:y>0.2864</cdr:y>
    </cdr:to>
    <cdr:sp macro="" textlink="'Data 3'!$F$23">
      <cdr:nvSpPr>
        <cdr:cNvPr id="3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78215" y="541107"/>
          <a:ext cx="735279" cy="2960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fld id="{8EB7EB61-1134-4940-A571-6C42DF95E0EA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43.205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0.3119</cdr:x>
      <cdr:y>0.18253</cdr:y>
    </cdr:from>
    <cdr:to>
      <cdr:x>0.41265</cdr:x>
      <cdr:y>0.29317</cdr:y>
    </cdr:to>
    <cdr:sp macro="" textlink="'Data 3'!$G$23">
      <cdr:nvSpPr>
        <cdr:cNvPr id="4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276228" y="533578"/>
          <a:ext cx="735279" cy="323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FB74A0C4-4D2B-41E9-A21E-F84C658B0387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43.863</a:t>
          </a:fld>
          <a:endParaRPr lang="en-U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0.47589</cdr:x>
      <cdr:y>0.17747</cdr:y>
    </cdr:from>
    <cdr:to>
      <cdr:x>0.57664</cdr:x>
      <cdr:y>0.28813</cdr:y>
    </cdr:to>
    <cdr:sp macro="" textlink="'Data 3'!$H$23">
      <cdr:nvSpPr>
        <cdr:cNvPr id="5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473107" y="518786"/>
          <a:ext cx="735279" cy="3234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fld id="{7DB445E9-BCA0-44EC-8F17-FDDB9DE6487F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44.006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0.64424</cdr:x>
      <cdr:y>0.16782</cdr:y>
    </cdr:from>
    <cdr:to>
      <cdr:x>0.74499</cdr:x>
      <cdr:y>0.27849</cdr:y>
    </cdr:to>
    <cdr:sp macro="" textlink="'Data 3'!$I$23">
      <cdr:nvSpPr>
        <cdr:cNvPr id="6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701699" y="490581"/>
          <a:ext cx="735279" cy="323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fld id="{639524FC-6D5B-4961-AF5E-ED5B066E876A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44.255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0.80469</cdr:x>
      <cdr:y>0.16994</cdr:y>
    </cdr:from>
    <cdr:to>
      <cdr:x>0.90544</cdr:x>
      <cdr:y>0.28061</cdr:y>
    </cdr:to>
    <cdr:sp macro="" textlink="'Data 3'!$J$23">
      <cdr:nvSpPr>
        <cdr:cNvPr id="7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872636" y="496775"/>
          <a:ext cx="735279" cy="323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6D29283B-F81B-4938-8743-E8039B045C44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44.453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171450</xdr:colOff>
      <xdr:row>2</xdr:row>
      <xdr:rowOff>9525</xdr:rowOff>
    </xdr:from>
    <xdr:to>
      <xdr:col>7</xdr:col>
      <xdr:colOff>756000</xdr:colOff>
      <xdr:row>2</xdr:row>
      <xdr:rowOff>9525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76250"/>
          <a:ext cx="53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0</xdr:row>
      <xdr:rowOff>171450</xdr:rowOff>
    </xdr:from>
    <xdr:to>
      <xdr:col>2</xdr:col>
      <xdr:colOff>895350</xdr:colOff>
      <xdr:row>1</xdr:row>
      <xdr:rowOff>171450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152399</xdr:colOff>
      <xdr:row>2</xdr:row>
      <xdr:rowOff>28575</xdr:rowOff>
    </xdr:from>
    <xdr:to>
      <xdr:col>8</xdr:col>
      <xdr:colOff>742874</xdr:colOff>
      <xdr:row>2</xdr:row>
      <xdr:rowOff>28575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>
          <a:spLocks noChangeShapeType="1"/>
        </xdr:cNvSpPr>
      </xdr:nvSpPr>
      <xdr:spPr bwMode="auto">
        <a:xfrm flipH="1">
          <a:off x="152399" y="495300"/>
          <a:ext cx="669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19050</xdr:colOff>
      <xdr:row>0</xdr:row>
      <xdr:rowOff>142875</xdr:rowOff>
    </xdr:from>
    <xdr:to>
      <xdr:col>2</xdr:col>
      <xdr:colOff>904875</xdr:colOff>
      <xdr:row>1</xdr:row>
      <xdr:rowOff>142875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11</xdr:col>
      <xdr:colOff>33779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693940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9</xdr:col>
      <xdr:colOff>758745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62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7</xdr:col>
      <xdr:colOff>14745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39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146684</xdr:rowOff>
    </xdr:from>
    <xdr:to>
      <xdr:col>5</xdr:col>
      <xdr:colOff>3811</xdr:colOff>
      <xdr:row>23</xdr:row>
      <xdr:rowOff>142874</xdr:rowOff>
    </xdr:to>
    <xdr:graphicFrame macro="">
      <xdr:nvGraphicFramePr>
        <xdr:cNvPr id="2" name="GRAF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8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48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45" customWidth="1"/>
    <col min="2" max="2" width="2.7109375" style="45" customWidth="1"/>
    <col min="3" max="3" width="16.42578125" style="45" customWidth="1"/>
    <col min="4" max="4" width="4.7109375" style="45" customWidth="1"/>
    <col min="5" max="5" width="95.7109375" style="45" customWidth="1"/>
    <col min="6" max="16384" width="11.42578125" style="45"/>
  </cols>
  <sheetData>
    <row r="1" spans="1:15" ht="0.75" customHeight="1">
      <c r="A1" s="108" t="s">
        <v>268</v>
      </c>
    </row>
    <row r="2" spans="1:15" ht="21" customHeight="1">
      <c r="B2" s="45" t="s">
        <v>35</v>
      </c>
      <c r="C2" s="46"/>
      <c r="D2" s="46"/>
      <c r="E2" s="4" t="s">
        <v>86</v>
      </c>
    </row>
    <row r="3" spans="1:15" ht="15" customHeight="1">
      <c r="C3" s="46"/>
      <c r="D3" s="46"/>
      <c r="E3" s="366" t="s">
        <v>337</v>
      </c>
    </row>
    <row r="4" spans="1:15" s="49" customFormat="1" ht="20.25" customHeight="1">
      <c r="B4" s="47"/>
      <c r="C4" s="48"/>
      <c r="E4" s="392" t="s">
        <v>338</v>
      </c>
    </row>
    <row r="5" spans="1:15" s="49" customFormat="1" ht="8.25" customHeight="1">
      <c r="B5" s="47"/>
      <c r="C5" s="50"/>
    </row>
    <row r="6" spans="1:15" s="49" customFormat="1" ht="3" customHeight="1">
      <c r="B6" s="47"/>
      <c r="C6" s="50"/>
    </row>
    <row r="7" spans="1:15" s="49" customFormat="1" ht="7.5" customHeight="1">
      <c r="B7" s="47"/>
      <c r="C7" s="51"/>
      <c r="D7" s="52"/>
      <c r="E7" s="52"/>
    </row>
    <row r="8" spans="1:15" s="49" customFormat="1" ht="12.6" customHeight="1">
      <c r="B8" s="47"/>
      <c r="C8" s="53"/>
      <c r="D8" s="54" t="s">
        <v>107</v>
      </c>
      <c r="E8" s="55" t="str">
        <f>'C1'!B5</f>
        <v>Demanda eléctrica por CC.AA. y variación respecto al año anterior</v>
      </c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ht="12.6" customHeight="1">
      <c r="D9" s="54" t="s">
        <v>107</v>
      </c>
      <c r="E9" s="55" t="str">
        <f>'C2'!B5</f>
        <v>Potencia instalada por CC.AA. a 31.12.2019</v>
      </c>
    </row>
    <row r="10" spans="1:15" ht="12.6" customHeight="1">
      <c r="D10" s="54" t="s">
        <v>107</v>
      </c>
      <c r="E10" s="55" t="str">
        <f>'C3'!C7</f>
        <v>Evolución de la red de transporte de energía eléctrica en España</v>
      </c>
    </row>
    <row r="11" spans="1:15" ht="12.6" customHeight="1">
      <c r="D11" s="54" t="s">
        <v>107</v>
      </c>
      <c r="E11" s="55" t="str">
        <f>'C4'!C7</f>
        <v>Instalaciones de la red de transporte de energía eléctrica en España</v>
      </c>
    </row>
    <row r="12" spans="1:15" ht="12.6" customHeight="1">
      <c r="D12" s="54" t="s">
        <v>107</v>
      </c>
      <c r="E12" s="55" t="str">
        <f>'C5'!C7</f>
        <v>Evolución de la demanda eléctrica peninsular</v>
      </c>
    </row>
    <row r="13" spans="1:15" ht="12.6" customHeight="1">
      <c r="D13" s="54" t="s">
        <v>107</v>
      </c>
      <c r="E13" s="55" t="str">
        <f>MID('C6'!C7,1,52)</f>
        <v>Variación mensual de la demanda eléctrica peninsular</v>
      </c>
    </row>
    <row r="14" spans="1:15" ht="12.6" customHeight="1">
      <c r="D14" s="54" t="s">
        <v>107</v>
      </c>
      <c r="E14" s="55" t="str">
        <f>MID('C7'!C7,1,50)</f>
        <v>Variación anual de la demanda eléctrica peninsular</v>
      </c>
    </row>
    <row r="15" spans="1:15" ht="12.6" customHeight="1">
      <c r="D15" s="54" t="s">
        <v>107</v>
      </c>
      <c r="E15" s="55" t="str">
        <f>MID('C8'!C7,1,70)</f>
        <v>Componentes de la variación de la demanda eléctrica mensual peninsular</v>
      </c>
    </row>
    <row r="16" spans="1:15" ht="12.6" customHeight="1">
      <c r="D16" s="54" t="s">
        <v>107</v>
      </c>
      <c r="E16" s="391" t="str">
        <f>MID('C9'!C7,1,32)</f>
        <v>IRE: Componentes de la variación</v>
      </c>
    </row>
    <row r="17" spans="4:5" ht="12.6" customHeight="1">
      <c r="D17" s="54" t="s">
        <v>107</v>
      </c>
      <c r="E17" s="57" t="str">
        <f>MID('C10'!C7,1,35)</f>
        <v>Variación mensual del IRE corregido</v>
      </c>
    </row>
    <row r="18" spans="4:5" ht="12.6" customHeight="1">
      <c r="D18" s="54" t="s">
        <v>107</v>
      </c>
      <c r="E18" s="55" t="str">
        <f>'C11'!C7</f>
        <v>Máximos anuales de demanda peninsular</v>
      </c>
    </row>
    <row r="19" spans="4:5" ht="12.6" customHeight="1">
      <c r="D19" s="54" t="s">
        <v>107</v>
      </c>
      <c r="E19" s="55" t="str">
        <f>'C12'!C7</f>
        <v xml:space="preserve">Potencia eléctrica instalada peninsular
a 31 de diciembre de 2019
</v>
      </c>
    </row>
    <row r="20" spans="4:5" ht="12.6" customHeight="1">
      <c r="D20" s="54" t="s">
        <v>107</v>
      </c>
      <c r="E20" s="55" t="str">
        <f>MID('C13'!C7,1,45)</f>
        <v xml:space="preserve">Cobertura de la demanda eléctrica peninsular </v>
      </c>
    </row>
    <row r="21" spans="4:5" ht="12.6" customHeight="1">
      <c r="D21" s="54" t="s">
        <v>107</v>
      </c>
      <c r="E21" s="55" t="str">
        <f>'C14'!C7</f>
        <v>Cobertura de la demanda  eléctrica. 
Máxima horaria peninsular 2019</v>
      </c>
    </row>
    <row r="22" spans="4:5" ht="12.6" customHeight="1">
      <c r="D22" s="54" t="s">
        <v>107</v>
      </c>
      <c r="E22" s="57" t="str">
        <f>'C15'!C7</f>
        <v xml:space="preserve">Evolución de la generación eléctrica peninsular renovable y no renovable </v>
      </c>
    </row>
    <row r="23" spans="4:5" ht="12.6" customHeight="1">
      <c r="D23" s="54" t="s">
        <v>107</v>
      </c>
      <c r="E23" s="55" t="str">
        <f>'C16'!$C$7</f>
        <v xml:space="preserve">Evolución de las emisiones de CO2 asociadas a la generación eléctrica peninsular </v>
      </c>
    </row>
    <row r="24" spans="4:5" ht="12.6" customHeight="1">
      <c r="D24" s="54" t="s">
        <v>107</v>
      </c>
      <c r="E24" s="55" t="str">
        <f>'C17'!C7</f>
        <v>Evolución de la generación eléctrica peninsular renovable</v>
      </c>
    </row>
    <row r="25" spans="4:5" ht="12.6" customHeight="1">
      <c r="D25" s="54" t="s">
        <v>107</v>
      </c>
      <c r="E25" s="55" t="str">
        <f>'C18'!C7</f>
        <v>Evolución de la generación eléctrica peninsular no renovable</v>
      </c>
    </row>
    <row r="26" spans="4:5" ht="12.6" customHeight="1">
      <c r="D26" s="54" t="s">
        <v>107</v>
      </c>
      <c r="E26" s="57" t="str">
        <f>'C19'!C7</f>
        <v>Energía producible hidráulica peninsular</v>
      </c>
    </row>
    <row r="27" spans="4:5" ht="12.6" customHeight="1">
      <c r="D27" s="54" t="s">
        <v>107</v>
      </c>
      <c r="E27" s="391" t="str">
        <f>'C20'!C7</f>
        <v>Energía producible hidráulica diaria peninsular 2019 comparada con el producible medio histórico</v>
      </c>
    </row>
    <row r="28" spans="4:5" ht="12.6" customHeight="1">
      <c r="D28" s="54" t="s">
        <v>107</v>
      </c>
      <c r="E28" s="55" t="str">
        <f>'C21'!C7</f>
        <v>Reservas hidroeléctricas peninsulares 
a 31 de diciembre de 2019</v>
      </c>
    </row>
    <row r="29" spans="4:5" ht="12.6" customHeight="1">
      <c r="D29" s="54" t="s">
        <v>107</v>
      </c>
      <c r="E29" s="55" t="str">
        <f>'C22'!C7</f>
        <v xml:space="preserve">Evolución de las reservas hidroeléctricas peninsulares
</v>
      </c>
    </row>
    <row r="30" spans="4:5" ht="12.6" customHeight="1">
      <c r="D30" s="54" t="s">
        <v>107</v>
      </c>
      <c r="E30" s="55" t="str">
        <f>'C23'!C7</f>
        <v>Evolución de la red de transporte peninsular</v>
      </c>
    </row>
    <row r="31" spans="4:5" ht="12.6" customHeight="1">
      <c r="D31" s="54" t="s">
        <v>107</v>
      </c>
      <c r="E31" s="55" t="str">
        <f>'C24'!C7</f>
        <v>Evolución de la red de transporte de energía eléctrica peninsular</v>
      </c>
    </row>
    <row r="32" spans="4:5" ht="12.6" customHeight="1">
      <c r="D32" s="54" t="s">
        <v>107</v>
      </c>
      <c r="E32" s="55" t="str">
        <f>'C25'!C7</f>
        <v>Saldos de los intercambios internacionales físicos de energía eléctrica</v>
      </c>
    </row>
    <row r="33" spans="3:5" ht="12.6" customHeight="1">
      <c r="D33" s="54" t="s">
        <v>107</v>
      </c>
      <c r="E33" s="55" t="str">
        <f>MID('C26'!C7,1,58)</f>
        <v xml:space="preserve">Intercambios internacionales físicos de energía eléctrica
</v>
      </c>
    </row>
    <row r="34" spans="3:5" ht="12.6" customHeight="1">
      <c r="D34" s="54" t="s">
        <v>107</v>
      </c>
      <c r="E34" s="55" t="str">
        <f>'C27'!C7</f>
        <v>Evolución de la demanda eléctrica no peninsular</v>
      </c>
    </row>
    <row r="35" spans="3:5" ht="12.6" customHeight="1">
      <c r="D35" s="54" t="s">
        <v>107</v>
      </c>
      <c r="E35" s="55" t="str">
        <f>'C28'!C7</f>
        <v>Variación anual de la demanda eléctrica 
Islas Baleares (Año móvil)</v>
      </c>
    </row>
    <row r="36" spans="3:5" ht="12.6" customHeight="1">
      <c r="D36" s="54" t="s">
        <v>107</v>
      </c>
      <c r="E36" s="55" t="str">
        <f>'C29'!C7</f>
        <v>Variación anual de la demanda eléctrica 
Islas Canarias (Año móvil)</v>
      </c>
    </row>
    <row r="37" spans="3:5" ht="12.6" customHeight="1">
      <c r="D37" s="54" t="s">
        <v>107</v>
      </c>
      <c r="E37" s="55" t="str">
        <f>MID('C30'!C7,1,75)</f>
        <v>Componentes de la variación de la demanda eléctrica mensual 
Islas Baleares</v>
      </c>
    </row>
    <row r="38" spans="3:5" ht="12.6" customHeight="1">
      <c r="D38" s="54" t="s">
        <v>107</v>
      </c>
      <c r="E38" s="55" t="str">
        <f>MID('C31'!C7,1,75)</f>
        <v>Componentes de la variación de la demanda eléctrica mensual 
Islas Canarias</v>
      </c>
    </row>
    <row r="39" spans="3:5" ht="12.6" customHeight="1">
      <c r="D39" s="54" t="s">
        <v>107</v>
      </c>
      <c r="E39" s="55" t="str">
        <f>MID('C32'!C7,1,55)</f>
        <v>Variación mensual de la demanda eléctrica no peninsular</v>
      </c>
    </row>
    <row r="40" spans="3:5" ht="12.6" customHeight="1">
      <c r="D40" s="54" t="s">
        <v>107</v>
      </c>
      <c r="E40" s="55" t="str">
        <f>MID('C33'!C7,1,40)</f>
        <v>Máximos anuales de demanda no peninsular</v>
      </c>
    </row>
    <row r="41" spans="3:5" ht="12.6" customHeight="1">
      <c r="D41" s="54" t="s">
        <v>107</v>
      </c>
      <c r="E41" s="55" t="str">
        <f>'C34'!C7</f>
        <v xml:space="preserve">Potencia eléctrica instalada
Islas Baleares
a 31 de diciembre de 2019 </v>
      </c>
    </row>
    <row r="42" spans="3:5" ht="12.6" customHeight="1">
      <c r="D42" s="54" t="s">
        <v>107</v>
      </c>
      <c r="E42" s="55" t="str">
        <f>MID('C35'!C7,1,50)</f>
        <v>Cobertura de la demanda  eléctrica 
Islas Baleares</v>
      </c>
    </row>
    <row r="43" spans="3:5" ht="12.6" customHeight="1">
      <c r="D43" s="54" t="s">
        <v>107</v>
      </c>
      <c r="E43" s="55" t="str">
        <f>'C36'!C7</f>
        <v xml:space="preserve">Potencia eléctrica instalada
a 31 de diciembre de 2019 
Islas Canarias
</v>
      </c>
    </row>
    <row r="44" spans="3:5" ht="12.6" customHeight="1">
      <c r="D44" s="54" t="s">
        <v>107</v>
      </c>
      <c r="E44" s="55" t="str">
        <f>MID('C37'!C7,1,50)</f>
        <v>Cobertura de la demanda  eléctrica 
Islas Canarias</v>
      </c>
    </row>
    <row r="45" spans="3:5" ht="12.6" customHeight="1">
      <c r="D45" s="54" t="s">
        <v>107</v>
      </c>
      <c r="E45" s="55" t="str">
        <f>'C38'!C7</f>
        <v>Evolución de la red de transporte de energía eléctrica no peninsular</v>
      </c>
    </row>
    <row r="46" spans="3:5" ht="10.15" customHeight="1">
      <c r="D46" s="52"/>
      <c r="E46" s="52"/>
    </row>
    <row r="48" spans="3:5">
      <c r="C48" s="58"/>
    </row>
  </sheetData>
  <hyperlinks>
    <hyperlink ref="E8" location="'C1'!A1" display="'C1'!A1" xr:uid="{00000000-0004-0000-0000-000000000000}"/>
    <hyperlink ref="E9" location="'C2'!A1" display="Balance de energía eléctrica nacional" xr:uid="{00000000-0004-0000-0000-000001000000}"/>
    <hyperlink ref="E10" location="'C3'!A1" display="Balance de potencia eléctrica nacional a 31.12.2015" xr:uid="{00000000-0004-0000-0000-000002000000}"/>
    <hyperlink ref="E11" location="'C4'!A1" display="Evolución de la potencia instalada peninsular" xr:uid="{00000000-0004-0000-0000-000003000000}"/>
    <hyperlink ref="E12" location="'C5'!A1" display="Evolución del índice de cobertura mínimo peninsular" xr:uid="{00000000-0004-0000-0000-000004000000}"/>
    <hyperlink ref="E13" location="'C6'!A1" display="Evolución de la producción de energía renovable y no renovable peninsular " xr:uid="{00000000-0004-0000-0000-000005000000}"/>
    <hyperlink ref="E14" location="'C7'!A1" display="Estructura de la generación anual de energía renovable peninsular 2015" xr:uid="{00000000-0004-0000-0000-000006000000}"/>
    <hyperlink ref="E15" location="'C8'!A1" display="Cobertura máxima, media y mínima con hidráulica, eólica y solar peninsular en 2015" xr:uid="{00000000-0004-0000-0000-000007000000}"/>
    <hyperlink ref="E16" location="'C9'!A1" display="Generación hidráulica mensual comparada con la generación media histórica" xr:uid="{00000000-0004-0000-0000-000008000000}"/>
    <hyperlink ref="E17" location="'C10'!A1" display="Energía producible hidráulica diaria durante 2015 comparada con el " xr:uid="{00000000-0004-0000-0000-000009000000}"/>
    <hyperlink ref="E18" location="'C11'!A1" display="Estructura de generación anual de energía eléctrica peninsular" xr:uid="{00000000-0004-0000-0000-00000A000000}"/>
    <hyperlink ref="E19" location="'C12'!A1" display="Coeficiente de utilización de las centrales térmicas" xr:uid="{00000000-0004-0000-0000-00000B000000}"/>
    <hyperlink ref="E20" location="'C13'!A1" display="Evolución de la cobertura de la demanda de las Islas Baleares" xr:uid="{00000000-0004-0000-0000-00000C000000}"/>
    <hyperlink ref="E21" location="'C14'!A1" display="Evolución de la estructura de generación de las Islas Canarias" xr:uid="{00000000-0004-0000-0000-00000D000000}"/>
    <hyperlink ref="E22" location="'C15'!A1" display="Emisiones y factor de emisión de CO2 asociado a la generación " xr:uid="{00000000-0004-0000-0000-00000E000000}"/>
    <hyperlink ref="E23" location="'C16'!A1" display="Ratio generación/demanda (%) y generación neta (GWh) en 2015 por CC.AA." xr:uid="{00000000-0004-0000-0000-00000F000000}"/>
    <hyperlink ref="E24" location="'C17'!A1" display="'C17'!A1" xr:uid="{00000000-0004-0000-0000-000010000000}"/>
    <hyperlink ref="E25" location="'C18'!A1" display="'C18'!A1" xr:uid="{00000000-0004-0000-0000-000011000000}"/>
    <hyperlink ref="E26" location="'C19'!A1" display="'C19'!A1" xr:uid="{00000000-0004-0000-0000-000012000000}"/>
    <hyperlink ref="E27" location="'C20'!A1" display="'C20'!A1" xr:uid="{00000000-0004-0000-0000-000013000000}"/>
    <hyperlink ref="E28" location="'C21'!A1" display="'C21'!A1" xr:uid="{00000000-0004-0000-0000-000014000000}"/>
    <hyperlink ref="E29" location="'C22'!A1" display="'C22'!A1" xr:uid="{00000000-0004-0000-0000-000015000000}"/>
    <hyperlink ref="E30" location="'C23'!A1" display="'C23'!A1" xr:uid="{00000000-0004-0000-0000-000016000000}"/>
    <hyperlink ref="E31" location="'C24'!A1" display="'C24'!A1" xr:uid="{00000000-0004-0000-0000-000017000000}"/>
    <hyperlink ref="E32" location="'C25'!A1" display="'C25'!A1" xr:uid="{00000000-0004-0000-0000-000018000000}"/>
    <hyperlink ref="E33" location="'C26'!A1" display="'C26'!A1" xr:uid="{00000000-0004-0000-0000-000019000000}"/>
    <hyperlink ref="E34" location="'C27'!A1" display="'C27'!A1" xr:uid="{00000000-0004-0000-0000-00001A000000}"/>
    <hyperlink ref="E35" location="'C28'!A1" display="'C28'!A1" xr:uid="{00000000-0004-0000-0000-00001B000000}"/>
    <hyperlink ref="E36" location="'C29'!A1" display="'C29'!A1" xr:uid="{00000000-0004-0000-0000-00001C000000}"/>
    <hyperlink ref="E37" location="'C30'!A1" display="'C30'!A1" xr:uid="{00000000-0004-0000-0000-00001D000000}"/>
    <hyperlink ref="E38" location="'C31'!A1" display="'C31'!A1" xr:uid="{00000000-0004-0000-0000-00001E000000}"/>
    <hyperlink ref="E39" location="'C32'!A1" display="'C32'!A1" xr:uid="{00000000-0004-0000-0000-00001F000000}"/>
    <hyperlink ref="E40" location="'C33'!A1" display="'C33'!A1" xr:uid="{00000000-0004-0000-0000-000020000000}"/>
    <hyperlink ref="E41" location="'C34'!A1" display="'C34'!A1" xr:uid="{00000000-0004-0000-0000-000021000000}"/>
    <hyperlink ref="E42" location="'C35'!A1" display="'C35'!A1" xr:uid="{00000000-0004-0000-0000-000022000000}"/>
    <hyperlink ref="E43" location="'C36'!A1" display="'C36'!A1" xr:uid="{00000000-0004-0000-0000-000023000000}"/>
    <hyperlink ref="E44" location="'C37'!A1" display="'C37'!A1" xr:uid="{00000000-0004-0000-0000-000024000000}"/>
    <hyperlink ref="E45" location="'C38'!A1" display="'C38'!A1" xr:uid="{00000000-0004-0000-0000-000025000000}"/>
  </hyperlinks>
  <printOptions horizontalCentered="1" verticalCentered="1"/>
  <pageMargins left="0.39370078740157483" right="0.78740157480314965" top="0.39370078740157483" bottom="0.98425196850393704" header="0" footer="0"/>
  <pageSetup paperSize="9" scale="5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9"/>
  <dimension ref="C1:K19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07" customWidth="1"/>
    <col min="2" max="2" width="2.7109375" style="107" customWidth="1"/>
    <col min="3" max="3" width="23.7109375" style="107" customWidth="1"/>
    <col min="4" max="4" width="1.28515625" style="107" customWidth="1"/>
    <col min="5" max="16384" width="11.42578125" style="107"/>
  </cols>
  <sheetData>
    <row r="1" spans="3:11" ht="0.6" customHeight="1"/>
    <row r="2" spans="3:11" ht="21" customHeight="1">
      <c r="I2" s="163" t="s">
        <v>86</v>
      </c>
    </row>
    <row r="3" spans="3:11" ht="15" customHeight="1">
      <c r="I3" s="366" t="s">
        <v>337</v>
      </c>
    </row>
    <row r="4" spans="3:11" ht="19.899999999999999" customHeight="1">
      <c r="C4" s="6" t="s">
        <v>47</v>
      </c>
    </row>
    <row r="5" spans="3:11" ht="12.6" customHeight="1"/>
    <row r="7" spans="3:11" ht="12.75" customHeight="1">
      <c r="C7" s="509" t="s">
        <v>342</v>
      </c>
      <c r="E7" s="177"/>
      <c r="F7" s="177"/>
      <c r="G7" s="177"/>
      <c r="H7" s="177"/>
      <c r="I7" s="177"/>
    </row>
    <row r="8" spans="3:11">
      <c r="C8" s="509"/>
      <c r="E8" s="111"/>
      <c r="F8" s="379" t="s">
        <v>129</v>
      </c>
      <c r="G8" s="379" t="s">
        <v>15</v>
      </c>
      <c r="H8" s="379" t="s">
        <v>16</v>
      </c>
      <c r="I8" s="379" t="s">
        <v>130</v>
      </c>
    </row>
    <row r="9" spans="3:11">
      <c r="C9" s="509"/>
      <c r="E9" s="180" t="s">
        <v>131</v>
      </c>
      <c r="F9" s="181">
        <f>'Data 2'!E74</f>
        <v>-4.1846791696491632</v>
      </c>
      <c r="G9" s="181">
        <f>ROUND('Data 2'!E74,1)-ROUND('Data 2'!I74,1)</f>
        <v>9.9999999999999645E-2</v>
      </c>
      <c r="H9" s="181">
        <f>ROUND('Data 2'!I74,1)-ROUND('Data 2'!M74,1)</f>
        <v>0.29999999999999982</v>
      </c>
      <c r="I9" s="181">
        <f>'Data 2'!M74</f>
        <v>-4.6065159796871864</v>
      </c>
      <c r="J9" s="364"/>
      <c r="K9" s="402">
        <f>F9-SUM(G9:I9)</f>
        <v>2.1836810038023735E-2</v>
      </c>
    </row>
    <row r="10" spans="3:11">
      <c r="C10" s="119" t="s">
        <v>115</v>
      </c>
      <c r="E10" s="178"/>
      <c r="F10" s="113"/>
      <c r="G10" s="113"/>
      <c r="H10" s="113"/>
      <c r="I10" s="113"/>
      <c r="K10" s="403"/>
    </row>
    <row r="11" spans="3:11">
      <c r="E11" s="178" t="s">
        <v>132</v>
      </c>
      <c r="F11" s="113">
        <f>'Data 2'!F74</f>
        <v>-5.9863929476775102</v>
      </c>
      <c r="G11" s="113">
        <f>ROUND('Data 2'!F74,1)-ROUND('Data 2'!J74,1)</f>
        <v>9.9999999999999645E-2</v>
      </c>
      <c r="H11" s="113">
        <f>ROUND('Data 2'!J74,1)-ROUND('Data 2'!N74,1)</f>
        <v>0.20000000000000018</v>
      </c>
      <c r="I11" s="113">
        <f>'Data 2'!N74</f>
        <v>-6.2753450629243313</v>
      </c>
      <c r="J11" s="364"/>
      <c r="K11" s="402">
        <f t="shared" ref="K11:K12" si="0">F11-SUM(G11:I11)</f>
        <v>-1.1047884753178749E-2</v>
      </c>
    </row>
    <row r="12" spans="3:11">
      <c r="E12" s="178" t="s">
        <v>135</v>
      </c>
      <c r="F12" s="113">
        <f>'Data 2'!G74</f>
        <v>-0.15516849206991257</v>
      </c>
      <c r="G12" s="113">
        <f>ROUND('Data 2'!G74,1)-ROUND('Data 2'!K74,1)</f>
        <v>9.9999999999999978E-2</v>
      </c>
      <c r="H12" s="113">
        <f>ROUND('Data 2'!K74,1)-ROUND('Data 2'!O74,1)</f>
        <v>0.10000000000000003</v>
      </c>
      <c r="I12" s="113">
        <f>'Data 2'!O74</f>
        <v>-0.38477145595631201</v>
      </c>
      <c r="J12" s="364"/>
      <c r="K12" s="402">
        <f t="shared" si="0"/>
        <v>2.9602963886399436E-2</v>
      </c>
    </row>
    <row r="13" spans="3:11">
      <c r="E13" s="179" t="s">
        <v>133</v>
      </c>
      <c r="F13" s="115">
        <f>'Data 2'!H74</f>
        <v>-1.1679837125831427</v>
      </c>
      <c r="G13" s="115">
        <f>ROUND('Data 2'!H74,1)-ROUND('Data 2'!L74,1)</f>
        <v>0</v>
      </c>
      <c r="H13" s="115">
        <f>ROUND('Data 2'!L74,1)-ROUND('Data 2'!P74,1)</f>
        <v>0.7</v>
      </c>
      <c r="I13" s="115">
        <f>'Data 2'!P74</f>
        <v>-1.9282653986467668</v>
      </c>
      <c r="J13" s="364"/>
      <c r="K13" s="402">
        <f>F13-SUM(G13:I13)</f>
        <v>6.0281686063624162E-2</v>
      </c>
    </row>
    <row r="14" spans="3:11">
      <c r="E14" s="117"/>
      <c r="F14" s="117"/>
      <c r="G14" s="117"/>
      <c r="H14" s="117"/>
      <c r="I14" s="117"/>
    </row>
    <row r="15" spans="3:11">
      <c r="F15" s="369"/>
      <c r="G15" s="369"/>
      <c r="H15" s="369"/>
      <c r="I15" s="369"/>
    </row>
    <row r="16" spans="3:11">
      <c r="F16" s="370"/>
      <c r="G16" s="370"/>
      <c r="H16" s="370"/>
      <c r="I16" s="370"/>
    </row>
    <row r="17" spans="6:9">
      <c r="F17" s="369"/>
      <c r="G17" s="369"/>
      <c r="H17" s="369"/>
      <c r="I17" s="369"/>
    </row>
    <row r="18" spans="6:9">
      <c r="F18" s="369"/>
      <c r="G18" s="369"/>
      <c r="H18" s="369"/>
      <c r="I18" s="369"/>
    </row>
    <row r="19" spans="6:9">
      <c r="F19" s="369"/>
      <c r="G19" s="369"/>
      <c r="H19" s="369"/>
      <c r="I19" s="369"/>
    </row>
  </sheetData>
  <mergeCells count="1">
    <mergeCell ref="C7:C9"/>
  </mergeCells>
  <hyperlinks>
    <hyperlink ref="C4" location="Indice!A1" display="Sistema peninsular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30"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163" t="s">
        <v>86</v>
      </c>
    </row>
    <row r="3" spans="3:5" ht="15" customHeight="1">
      <c r="E3" s="366" t="s">
        <v>337</v>
      </c>
    </row>
    <row r="4" spans="3:5" s="121" customFormat="1" ht="19.899999999999999" customHeight="1">
      <c r="C4" s="108" t="s">
        <v>47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09" t="s">
        <v>144</v>
      </c>
      <c r="E7" s="126"/>
    </row>
    <row r="8" spans="3:5" s="121" customFormat="1" ht="12.75" customHeight="1">
      <c r="C8" s="509"/>
      <c r="E8" s="126"/>
    </row>
    <row r="9" spans="3:5" s="121" customFormat="1" ht="12.75" customHeight="1">
      <c r="C9" s="509"/>
      <c r="E9" s="126"/>
    </row>
    <row r="10" spans="3:5" s="121" customFormat="1" ht="12.75" customHeight="1">
      <c r="C10" s="119" t="s">
        <v>115</v>
      </c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9"/>
  </mergeCells>
  <hyperlinks>
    <hyperlink ref="C4" location="Indice!A1" display="Indice!A1" xr:uid="{00000000-0004-0000-0E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31"/>
  <dimension ref="B1:S356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140625" style="132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7" width="11.42578125" style="132"/>
    <col min="8" max="8" width="22.42578125" style="132" bestFit="1" customWidth="1"/>
    <col min="9" max="16384" width="11.42578125" style="132"/>
  </cols>
  <sheetData>
    <row r="1" spans="3:19" s="120" customFormat="1" ht="0.6" customHeight="1"/>
    <row r="2" spans="3:19" s="120" customFormat="1" ht="21" customHeight="1">
      <c r="E2" s="4" t="s">
        <v>86</v>
      </c>
    </row>
    <row r="3" spans="3:19" s="120" customFormat="1" ht="15" customHeight="1">
      <c r="E3" s="366" t="s">
        <v>337</v>
      </c>
    </row>
    <row r="4" spans="3:19" s="121" customFormat="1" ht="20.100000000000001" customHeight="1">
      <c r="C4" s="108" t="s">
        <v>47</v>
      </c>
      <c r="D4" s="108"/>
    </row>
    <row r="5" spans="3:19" s="121" customFormat="1" ht="12.6" customHeight="1">
      <c r="C5" s="122"/>
      <c r="D5" s="123"/>
    </row>
    <row r="6" spans="3:19" s="121" customFormat="1" ht="13.5" customHeight="1">
      <c r="C6" s="122"/>
      <c r="D6" s="124"/>
      <c r="E6" s="125"/>
    </row>
    <row r="7" spans="3:19" s="121" customFormat="1" ht="12.75" customHeight="1">
      <c r="C7" s="509" t="s">
        <v>125</v>
      </c>
      <c r="E7" s="126"/>
      <c r="G7" s="184"/>
      <c r="H7" s="184"/>
      <c r="I7" s="184"/>
      <c r="J7" s="184"/>
      <c r="K7" s="184"/>
    </row>
    <row r="8" spans="3:19" s="121" customFormat="1" ht="12.75" customHeight="1">
      <c r="C8" s="509"/>
      <c r="E8" s="126"/>
      <c r="G8" s="184"/>
      <c r="H8" s="184"/>
      <c r="I8" s="184"/>
      <c r="J8" s="184"/>
      <c r="K8" s="184"/>
    </row>
    <row r="9" spans="3:19" s="121" customFormat="1" ht="12.75" customHeight="1">
      <c r="C9" s="119"/>
      <c r="E9" s="126"/>
      <c r="G9" s="184"/>
      <c r="H9" s="184"/>
      <c r="I9" s="184"/>
      <c r="J9" s="184"/>
      <c r="K9" s="184"/>
    </row>
    <row r="10" spans="3:19" s="121" customFormat="1" ht="12.75" customHeight="1">
      <c r="C10" s="122"/>
      <c r="E10" s="126"/>
      <c r="F10" s="128"/>
      <c r="G10" s="184"/>
      <c r="H10" s="184"/>
      <c r="I10" s="184"/>
      <c r="J10" s="184"/>
      <c r="K10" s="184"/>
      <c r="L10" s="128"/>
      <c r="O10" s="128"/>
      <c r="P10" s="128"/>
      <c r="Q10" s="128"/>
      <c r="R10" s="128"/>
      <c r="S10" s="128"/>
    </row>
    <row r="11" spans="3:19" s="121" customFormat="1" ht="12.75" customHeight="1">
      <c r="C11" s="122"/>
      <c r="D11" s="127"/>
      <c r="E11" s="126"/>
      <c r="F11" s="128"/>
      <c r="G11" s="184"/>
      <c r="H11" s="184"/>
      <c r="I11" s="184"/>
      <c r="J11" s="184"/>
      <c r="K11" s="184"/>
      <c r="L11" s="128"/>
      <c r="O11" s="128"/>
      <c r="P11" s="128"/>
      <c r="Q11" s="128"/>
      <c r="R11" s="128"/>
      <c r="S11" s="128"/>
    </row>
    <row r="12" spans="3:19" s="121" customFormat="1" ht="12.75" customHeight="1">
      <c r="C12" s="122"/>
      <c r="D12" s="129"/>
      <c r="E12" s="126"/>
      <c r="F12" s="128"/>
      <c r="G12" s="184"/>
      <c r="H12" s="184"/>
      <c r="I12" s="184"/>
      <c r="J12" s="184"/>
      <c r="K12" s="184"/>
      <c r="L12" s="128"/>
      <c r="O12" s="128"/>
      <c r="P12" s="128"/>
      <c r="Q12" s="128"/>
      <c r="R12" s="128"/>
      <c r="S12" s="128"/>
    </row>
    <row r="13" spans="3:19" s="121" customFormat="1" ht="12.75" customHeight="1">
      <c r="C13" s="122"/>
      <c r="D13" s="130"/>
      <c r="E13" s="126"/>
      <c r="F13" s="128"/>
      <c r="G13" s="184"/>
      <c r="H13" s="184"/>
      <c r="I13" s="184"/>
      <c r="J13" s="184"/>
      <c r="K13" s="184"/>
      <c r="L13" s="128"/>
      <c r="O13" s="128"/>
      <c r="P13" s="128"/>
      <c r="Q13" s="128"/>
      <c r="R13" s="128"/>
      <c r="S13" s="128"/>
    </row>
    <row r="14" spans="3:19" s="121" customFormat="1" ht="12.75" customHeight="1">
      <c r="C14" s="122"/>
      <c r="D14" s="124"/>
      <c r="E14" s="126"/>
      <c r="F14" s="128"/>
      <c r="G14" s="184"/>
      <c r="H14" s="184"/>
      <c r="I14" s="184"/>
      <c r="J14" s="184"/>
      <c r="K14" s="184"/>
      <c r="L14" s="128"/>
      <c r="O14" s="128"/>
      <c r="P14" s="128"/>
      <c r="Q14" s="128"/>
      <c r="R14" s="128"/>
      <c r="S14" s="128"/>
    </row>
    <row r="15" spans="3:19" s="121" customFormat="1" ht="12.75" customHeight="1">
      <c r="C15" s="122"/>
      <c r="D15" s="124"/>
      <c r="E15" s="126"/>
      <c r="F15" s="128"/>
      <c r="G15" s="184"/>
      <c r="H15" s="184"/>
      <c r="I15" s="184"/>
      <c r="J15" s="184"/>
      <c r="K15" s="184"/>
      <c r="L15" s="128"/>
      <c r="O15" s="128"/>
      <c r="P15" s="128"/>
      <c r="Q15" s="128"/>
      <c r="R15" s="128"/>
      <c r="S15" s="128"/>
    </row>
    <row r="16" spans="3:19" s="121" customFormat="1" ht="12.75" customHeight="1">
      <c r="C16" s="122"/>
      <c r="D16" s="124"/>
      <c r="E16" s="126"/>
      <c r="G16" s="184"/>
      <c r="H16" s="184"/>
      <c r="I16" s="184"/>
      <c r="J16" s="184"/>
      <c r="K16" s="184"/>
    </row>
    <row r="17" spans="2:19" s="121" customFormat="1" ht="12.75" customHeight="1">
      <c r="C17" s="122"/>
      <c r="D17" s="124"/>
      <c r="E17" s="126"/>
      <c r="G17" s="184"/>
      <c r="H17" s="184"/>
      <c r="I17" s="184"/>
      <c r="J17" s="184"/>
      <c r="K17" s="184"/>
    </row>
    <row r="18" spans="2:19" s="121" customFormat="1" ht="12.75" customHeight="1">
      <c r="C18" s="122"/>
      <c r="D18" s="124"/>
      <c r="E18" s="126"/>
      <c r="G18" s="184"/>
      <c r="H18" s="184"/>
      <c r="I18" s="184"/>
      <c r="J18" s="184"/>
      <c r="K18" s="184"/>
    </row>
    <row r="19" spans="2:19" s="121" customFormat="1" ht="12.75" customHeight="1">
      <c r="C19" s="122"/>
      <c r="D19" s="124"/>
      <c r="E19" s="126"/>
      <c r="G19" s="184"/>
      <c r="H19" s="184"/>
      <c r="I19" s="184"/>
      <c r="J19" s="184"/>
      <c r="K19" s="184"/>
    </row>
    <row r="20" spans="2:19" s="121" customFormat="1" ht="12.75" customHeight="1">
      <c r="C20" s="122"/>
      <c r="D20" s="124"/>
      <c r="E20" s="126"/>
      <c r="G20" s="184"/>
      <c r="H20" s="184"/>
      <c r="I20" s="184"/>
      <c r="J20" s="184"/>
      <c r="K20" s="184"/>
    </row>
    <row r="21" spans="2:19" s="121" customFormat="1" ht="12.75" customHeight="1">
      <c r="C21" s="122"/>
      <c r="D21" s="124"/>
      <c r="E21" s="126"/>
      <c r="G21" s="184"/>
      <c r="H21" s="184"/>
      <c r="I21" s="184"/>
      <c r="J21" s="184"/>
      <c r="K21" s="184"/>
    </row>
    <row r="22" spans="2:19" ht="12.75" customHeight="1">
      <c r="B22" s="121"/>
      <c r="C22" s="122"/>
      <c r="D22" s="127"/>
      <c r="E22" s="131"/>
    </row>
    <row r="23" spans="2:19" ht="12.75" customHeight="1">
      <c r="B23" s="121"/>
      <c r="C23" s="122"/>
      <c r="D23" s="127"/>
      <c r="E23" s="131"/>
    </row>
    <row r="24" spans="2:19" ht="12.75" customHeight="1">
      <c r="B24" s="107"/>
      <c r="C24" s="107"/>
      <c r="D24" s="107"/>
      <c r="E24" s="234"/>
    </row>
    <row r="25" spans="2:19" ht="12.75" customHeight="1">
      <c r="B25" s="107"/>
      <c r="C25" s="107"/>
      <c r="D25" s="107"/>
      <c r="E25" s="107"/>
      <c r="J25" s="107"/>
      <c r="O25" s="107"/>
      <c r="P25" s="107"/>
      <c r="Q25" s="107"/>
      <c r="R25" s="107"/>
      <c r="S25" s="107"/>
    </row>
    <row r="26" spans="2:19" ht="12.75" customHeight="1">
      <c r="B26" s="107"/>
      <c r="C26" s="107"/>
      <c r="D26" s="107"/>
      <c r="E26" s="107"/>
      <c r="J26" s="133"/>
      <c r="O26" s="133"/>
      <c r="P26" s="133"/>
      <c r="Q26" s="133"/>
      <c r="R26" s="133"/>
      <c r="S26" s="133"/>
    </row>
    <row r="27" spans="2:19">
      <c r="B27" s="107"/>
      <c r="C27" s="107"/>
      <c r="D27" s="107"/>
      <c r="E27" s="107"/>
      <c r="J27" s="133"/>
      <c r="O27" s="133"/>
      <c r="P27" s="133"/>
      <c r="Q27" s="133"/>
      <c r="R27" s="133"/>
      <c r="S27" s="133"/>
    </row>
    <row r="28" spans="2:19">
      <c r="B28" s="107"/>
      <c r="C28" s="107"/>
      <c r="D28" s="107"/>
      <c r="E28" s="107"/>
      <c r="J28" s="133"/>
      <c r="O28" s="133"/>
      <c r="P28" s="133"/>
      <c r="Q28" s="133"/>
      <c r="R28" s="133"/>
      <c r="S28" s="133"/>
    </row>
    <row r="29" spans="2:19">
      <c r="B29" s="107"/>
      <c r="C29" s="107"/>
      <c r="D29" s="107"/>
      <c r="E29" s="107"/>
      <c r="J29" s="133"/>
      <c r="O29" s="133"/>
      <c r="P29" s="133"/>
      <c r="Q29" s="133"/>
      <c r="R29" s="133"/>
      <c r="S29" s="133"/>
    </row>
    <row r="30" spans="2:19">
      <c r="B30" s="107"/>
      <c r="C30" s="107"/>
      <c r="D30" s="107"/>
      <c r="E30" s="107"/>
      <c r="J30" s="133"/>
      <c r="O30" s="133"/>
      <c r="P30" s="133"/>
      <c r="Q30" s="133"/>
      <c r="R30" s="133"/>
      <c r="S30" s="133"/>
    </row>
    <row r="31" spans="2:19">
      <c r="B31" s="107"/>
      <c r="C31" s="107"/>
      <c r="D31" s="107"/>
      <c r="E31" s="107"/>
    </row>
    <row r="32" spans="2:19">
      <c r="B32" s="107"/>
      <c r="C32" s="107"/>
      <c r="D32" s="107"/>
      <c r="E32" s="107"/>
    </row>
    <row r="33" spans="2:5">
      <c r="B33" s="107"/>
      <c r="C33" s="107"/>
      <c r="D33" s="107"/>
      <c r="E33" s="107"/>
    </row>
    <row r="34" spans="2:5">
      <c r="B34" s="107"/>
      <c r="C34" s="107"/>
      <c r="D34" s="107"/>
      <c r="E34" s="107"/>
    </row>
    <row r="35" spans="2:5">
      <c r="B35" s="107"/>
      <c r="C35" s="107"/>
      <c r="D35" s="107"/>
      <c r="E35" s="107"/>
    </row>
    <row r="36" spans="2:5">
      <c r="B36" s="107"/>
      <c r="C36" s="107"/>
      <c r="D36" s="107"/>
      <c r="E36" s="107"/>
    </row>
    <row r="37" spans="2:5">
      <c r="B37" s="107"/>
      <c r="C37" s="107"/>
      <c r="D37" s="107"/>
      <c r="E37" s="107"/>
    </row>
    <row r="38" spans="2:5">
      <c r="B38" s="107"/>
      <c r="C38" s="107"/>
      <c r="D38" s="107"/>
      <c r="E38" s="107"/>
    </row>
    <row r="39" spans="2:5">
      <c r="B39" s="107"/>
      <c r="C39" s="107"/>
      <c r="D39" s="107"/>
      <c r="E39" s="107"/>
    </row>
    <row r="40" spans="2:5">
      <c r="B40" s="107"/>
      <c r="C40" s="107"/>
      <c r="D40" s="107"/>
      <c r="E40" s="107"/>
    </row>
    <row r="41" spans="2:5">
      <c r="B41" s="107"/>
      <c r="C41" s="107"/>
      <c r="D41" s="107"/>
      <c r="E41" s="107"/>
    </row>
    <row r="42" spans="2:5">
      <c r="B42" s="107"/>
      <c r="C42" s="107"/>
      <c r="D42" s="107"/>
      <c r="E42" s="107"/>
    </row>
    <row r="43" spans="2:5">
      <c r="B43" s="107"/>
      <c r="C43" s="107"/>
      <c r="D43" s="107"/>
      <c r="E43" s="107"/>
    </row>
    <row r="44" spans="2:5">
      <c r="B44" s="107"/>
      <c r="C44" s="107"/>
      <c r="D44" s="107"/>
      <c r="E44" s="107"/>
    </row>
    <row r="45" spans="2:5">
      <c r="B45" s="107"/>
      <c r="C45" s="107"/>
      <c r="D45" s="107"/>
      <c r="E45" s="107"/>
    </row>
    <row r="46" spans="2:5">
      <c r="B46" s="107"/>
      <c r="C46" s="107"/>
      <c r="D46" s="107"/>
      <c r="E46" s="107"/>
    </row>
    <row r="47" spans="2:5">
      <c r="B47" s="107"/>
      <c r="C47" s="107"/>
      <c r="D47" s="107"/>
      <c r="E47" s="107"/>
    </row>
    <row r="48" spans="2:5">
      <c r="B48" s="107"/>
      <c r="C48" s="107"/>
      <c r="D48" s="107"/>
      <c r="E48" s="107"/>
    </row>
    <row r="49" spans="2:5">
      <c r="B49" s="107"/>
      <c r="C49" s="107"/>
      <c r="D49" s="107"/>
      <c r="E49" s="107"/>
    </row>
    <row r="50" spans="2:5">
      <c r="B50" s="107"/>
      <c r="C50" s="107"/>
      <c r="D50" s="107"/>
      <c r="E50" s="107"/>
    </row>
    <row r="51" spans="2:5">
      <c r="B51" s="107"/>
      <c r="C51" s="107"/>
      <c r="D51" s="107"/>
      <c r="E51" s="107"/>
    </row>
    <row r="52" spans="2:5">
      <c r="B52" s="107"/>
      <c r="C52" s="107"/>
      <c r="D52" s="107"/>
      <c r="E52" s="107"/>
    </row>
    <row r="53" spans="2:5">
      <c r="B53" s="107"/>
      <c r="C53" s="107"/>
      <c r="D53" s="107"/>
      <c r="E53" s="107"/>
    </row>
    <row r="54" spans="2:5">
      <c r="B54" s="107"/>
      <c r="C54" s="107"/>
      <c r="D54" s="107"/>
      <c r="E54" s="107"/>
    </row>
    <row r="55" spans="2:5">
      <c r="B55" s="107"/>
      <c r="C55" s="107"/>
      <c r="D55" s="107"/>
      <c r="E55" s="107"/>
    </row>
    <row r="56" spans="2:5">
      <c r="B56" s="107"/>
      <c r="C56" s="107"/>
      <c r="D56" s="107"/>
      <c r="E56" s="107"/>
    </row>
    <row r="57" spans="2:5">
      <c r="B57" s="107"/>
      <c r="C57" s="107"/>
      <c r="D57" s="107"/>
      <c r="E57" s="107"/>
    </row>
    <row r="58" spans="2:5">
      <c r="B58" s="107"/>
      <c r="C58" s="107"/>
      <c r="D58" s="107"/>
      <c r="E58" s="107"/>
    </row>
    <row r="59" spans="2:5">
      <c r="B59" s="107"/>
      <c r="C59" s="107"/>
      <c r="D59" s="107"/>
      <c r="E59" s="107"/>
    </row>
    <row r="60" spans="2:5">
      <c r="B60" s="107"/>
      <c r="C60" s="107"/>
      <c r="D60" s="107"/>
      <c r="E60" s="107"/>
    </row>
    <row r="61" spans="2:5">
      <c r="B61" s="107"/>
      <c r="C61" s="107"/>
      <c r="D61" s="107"/>
      <c r="E61" s="107"/>
    </row>
    <row r="62" spans="2:5">
      <c r="B62" s="107"/>
      <c r="C62" s="107"/>
      <c r="D62" s="107"/>
      <c r="E62" s="107"/>
    </row>
    <row r="63" spans="2:5">
      <c r="B63" s="107"/>
      <c r="C63" s="107"/>
      <c r="D63" s="107"/>
      <c r="E63" s="107"/>
    </row>
    <row r="64" spans="2:5">
      <c r="B64" s="107"/>
      <c r="C64" s="107"/>
      <c r="D64" s="107"/>
      <c r="E64" s="107"/>
    </row>
    <row r="65" spans="2:5">
      <c r="B65" s="107"/>
      <c r="C65" s="107"/>
      <c r="D65" s="107"/>
      <c r="E65" s="107"/>
    </row>
    <row r="66" spans="2:5">
      <c r="B66" s="107"/>
      <c r="C66" s="107"/>
      <c r="D66" s="107"/>
      <c r="E66" s="107"/>
    </row>
    <row r="67" spans="2:5">
      <c r="B67" s="107"/>
      <c r="C67" s="107"/>
      <c r="D67" s="107"/>
      <c r="E67" s="107"/>
    </row>
    <row r="68" spans="2:5">
      <c r="B68" s="107"/>
      <c r="C68" s="107"/>
      <c r="D68" s="107"/>
      <c r="E68" s="107"/>
    </row>
    <row r="69" spans="2:5">
      <c r="B69" s="107"/>
      <c r="C69" s="107"/>
      <c r="D69" s="107"/>
      <c r="E69" s="107"/>
    </row>
    <row r="70" spans="2:5">
      <c r="B70" s="107"/>
      <c r="C70" s="107"/>
      <c r="D70" s="107"/>
      <c r="E70" s="107"/>
    </row>
    <row r="71" spans="2:5">
      <c r="B71" s="107"/>
      <c r="C71" s="107"/>
      <c r="D71" s="107"/>
      <c r="E71" s="107"/>
    </row>
    <row r="72" spans="2:5">
      <c r="B72" s="107"/>
      <c r="C72" s="107"/>
      <c r="D72" s="107"/>
      <c r="E72" s="107"/>
    </row>
    <row r="73" spans="2:5">
      <c r="B73" s="107"/>
      <c r="C73" s="107"/>
      <c r="D73" s="107"/>
      <c r="E73" s="107"/>
    </row>
    <row r="74" spans="2:5">
      <c r="B74" s="107"/>
      <c r="C74" s="107"/>
      <c r="D74" s="107"/>
      <c r="E74" s="107"/>
    </row>
    <row r="75" spans="2:5">
      <c r="B75" s="107"/>
      <c r="C75" s="107"/>
      <c r="D75" s="107"/>
      <c r="E75" s="107"/>
    </row>
    <row r="76" spans="2:5">
      <c r="B76" s="107"/>
      <c r="C76" s="107"/>
      <c r="D76" s="107"/>
      <c r="E76" s="107"/>
    </row>
    <row r="77" spans="2:5">
      <c r="B77" s="107"/>
      <c r="C77" s="107"/>
      <c r="D77" s="107"/>
      <c r="E77" s="107"/>
    </row>
    <row r="78" spans="2:5">
      <c r="B78" s="107"/>
      <c r="C78" s="107"/>
      <c r="D78" s="107"/>
      <c r="E78" s="107"/>
    </row>
    <row r="79" spans="2:5">
      <c r="B79" s="107"/>
      <c r="C79" s="107"/>
      <c r="D79" s="107"/>
      <c r="E79" s="107"/>
    </row>
    <row r="80" spans="2:5">
      <c r="B80" s="107"/>
      <c r="C80" s="107"/>
      <c r="D80" s="107"/>
      <c r="E80" s="107"/>
    </row>
    <row r="81" spans="2:5">
      <c r="B81" s="107"/>
      <c r="C81" s="107"/>
      <c r="D81" s="107"/>
      <c r="E81" s="107"/>
    </row>
    <row r="82" spans="2:5">
      <c r="B82" s="107"/>
      <c r="C82" s="107"/>
      <c r="D82" s="107"/>
      <c r="E82" s="107"/>
    </row>
    <row r="83" spans="2:5">
      <c r="B83" s="107"/>
      <c r="C83" s="107"/>
      <c r="D83" s="107"/>
      <c r="E83" s="107"/>
    </row>
    <row r="84" spans="2:5">
      <c r="B84" s="107"/>
      <c r="C84" s="107"/>
      <c r="D84" s="107"/>
      <c r="E84" s="107"/>
    </row>
    <row r="85" spans="2:5">
      <c r="B85" s="107"/>
      <c r="C85" s="107"/>
      <c r="D85" s="107"/>
      <c r="E85" s="107"/>
    </row>
    <row r="86" spans="2:5">
      <c r="B86" s="107"/>
      <c r="C86" s="107"/>
      <c r="D86" s="107"/>
      <c r="E86" s="107"/>
    </row>
    <row r="87" spans="2:5">
      <c r="B87" s="107"/>
      <c r="C87" s="107"/>
      <c r="D87" s="107"/>
      <c r="E87" s="107"/>
    </row>
    <row r="88" spans="2:5">
      <c r="B88" s="107"/>
      <c r="C88" s="107"/>
      <c r="D88" s="107"/>
      <c r="E88" s="107"/>
    </row>
    <row r="89" spans="2:5">
      <c r="B89" s="107"/>
      <c r="C89" s="107"/>
      <c r="D89" s="107"/>
      <c r="E89" s="107"/>
    </row>
    <row r="90" spans="2:5">
      <c r="B90" s="107"/>
      <c r="C90" s="107"/>
      <c r="D90" s="107"/>
      <c r="E90" s="107"/>
    </row>
    <row r="91" spans="2:5">
      <c r="B91" s="107"/>
      <c r="C91" s="107"/>
      <c r="D91" s="107"/>
      <c r="E91" s="107"/>
    </row>
    <row r="92" spans="2:5">
      <c r="B92" s="107"/>
      <c r="C92" s="107"/>
      <c r="D92" s="107"/>
      <c r="E92" s="107"/>
    </row>
    <row r="93" spans="2:5">
      <c r="B93" s="107"/>
      <c r="C93" s="107"/>
      <c r="D93" s="107"/>
      <c r="E93" s="107"/>
    </row>
    <row r="94" spans="2:5">
      <c r="B94" s="107"/>
      <c r="C94" s="107"/>
      <c r="D94" s="107"/>
      <c r="E94" s="107"/>
    </row>
    <row r="95" spans="2:5">
      <c r="B95" s="107"/>
      <c r="C95" s="107"/>
      <c r="D95" s="107"/>
      <c r="E95" s="107"/>
    </row>
    <row r="96" spans="2:5">
      <c r="B96" s="107"/>
      <c r="C96" s="107"/>
      <c r="D96" s="107"/>
      <c r="E96" s="107"/>
    </row>
    <row r="97" spans="2:5">
      <c r="B97" s="107"/>
      <c r="C97" s="107"/>
      <c r="D97" s="107"/>
      <c r="E97" s="107"/>
    </row>
    <row r="98" spans="2:5">
      <c r="B98" s="107"/>
      <c r="C98" s="107"/>
      <c r="D98" s="107"/>
      <c r="E98" s="107"/>
    </row>
    <row r="99" spans="2:5">
      <c r="B99" s="107"/>
      <c r="C99" s="107"/>
      <c r="D99" s="107"/>
      <c r="E99" s="107"/>
    </row>
    <row r="100" spans="2:5">
      <c r="B100" s="107"/>
      <c r="C100" s="107"/>
      <c r="D100" s="107"/>
      <c r="E100" s="107"/>
    </row>
    <row r="101" spans="2:5">
      <c r="B101" s="107"/>
      <c r="C101" s="107"/>
      <c r="D101" s="107"/>
      <c r="E101" s="107"/>
    </row>
    <row r="102" spans="2:5">
      <c r="B102" s="107"/>
      <c r="C102" s="107"/>
      <c r="D102" s="107"/>
      <c r="E102" s="107"/>
    </row>
    <row r="103" spans="2:5">
      <c r="B103" s="107"/>
      <c r="C103" s="107"/>
      <c r="D103" s="107"/>
      <c r="E103" s="107"/>
    </row>
    <row r="104" spans="2:5">
      <c r="B104" s="107"/>
      <c r="C104" s="107"/>
      <c r="D104" s="107"/>
      <c r="E104" s="107"/>
    </row>
    <row r="105" spans="2:5">
      <c r="B105" s="107"/>
      <c r="C105" s="107"/>
      <c r="D105" s="107"/>
      <c r="E105" s="107"/>
    </row>
    <row r="106" spans="2:5">
      <c r="B106" s="107"/>
      <c r="C106" s="107"/>
      <c r="D106" s="107"/>
      <c r="E106" s="107"/>
    </row>
    <row r="107" spans="2:5">
      <c r="B107" s="107"/>
      <c r="C107" s="107"/>
      <c r="D107" s="107"/>
      <c r="E107" s="107"/>
    </row>
    <row r="108" spans="2:5">
      <c r="B108" s="107"/>
      <c r="C108" s="107"/>
      <c r="D108" s="107"/>
      <c r="E108" s="107"/>
    </row>
    <row r="109" spans="2:5">
      <c r="B109" s="107"/>
      <c r="C109" s="107"/>
      <c r="D109" s="107"/>
      <c r="E109" s="107"/>
    </row>
    <row r="110" spans="2:5">
      <c r="B110" s="107"/>
      <c r="C110" s="107"/>
      <c r="D110" s="107"/>
      <c r="E110" s="107"/>
    </row>
    <row r="111" spans="2:5">
      <c r="B111" s="107"/>
      <c r="C111" s="107"/>
      <c r="D111" s="107"/>
      <c r="E111" s="107"/>
    </row>
    <row r="112" spans="2:5">
      <c r="B112" s="107"/>
      <c r="C112" s="107"/>
      <c r="D112" s="107"/>
      <c r="E112" s="107"/>
    </row>
    <row r="113" spans="2:5">
      <c r="B113" s="107"/>
      <c r="C113" s="107"/>
      <c r="D113" s="107"/>
      <c r="E113" s="107"/>
    </row>
    <row r="114" spans="2:5">
      <c r="B114" s="107"/>
      <c r="C114" s="107"/>
      <c r="D114" s="107"/>
      <c r="E114" s="107"/>
    </row>
    <row r="115" spans="2:5">
      <c r="B115" s="107"/>
      <c r="C115" s="107"/>
      <c r="D115" s="107"/>
      <c r="E115" s="107"/>
    </row>
    <row r="116" spans="2:5">
      <c r="B116" s="107"/>
      <c r="C116" s="107"/>
      <c r="D116" s="107"/>
      <c r="E116" s="107"/>
    </row>
    <row r="117" spans="2:5">
      <c r="B117" s="107"/>
      <c r="C117" s="107"/>
      <c r="D117" s="107"/>
      <c r="E117" s="107"/>
    </row>
    <row r="118" spans="2:5">
      <c r="B118" s="107"/>
      <c r="C118" s="107"/>
      <c r="D118" s="107"/>
      <c r="E118" s="107"/>
    </row>
    <row r="119" spans="2:5">
      <c r="B119" s="107"/>
      <c r="C119" s="107"/>
      <c r="D119" s="107"/>
      <c r="E119" s="107"/>
    </row>
    <row r="120" spans="2:5">
      <c r="B120" s="107"/>
      <c r="C120" s="107"/>
      <c r="D120" s="107"/>
      <c r="E120" s="107"/>
    </row>
    <row r="121" spans="2:5">
      <c r="B121" s="107"/>
      <c r="C121" s="107"/>
      <c r="D121" s="107"/>
      <c r="E121" s="107"/>
    </row>
    <row r="122" spans="2:5">
      <c r="B122" s="107"/>
      <c r="C122" s="107"/>
      <c r="D122" s="107"/>
      <c r="E122" s="107"/>
    </row>
    <row r="123" spans="2:5">
      <c r="B123" s="107"/>
      <c r="C123" s="107"/>
      <c r="D123" s="107"/>
      <c r="E123" s="107"/>
    </row>
    <row r="124" spans="2:5">
      <c r="B124" s="107"/>
      <c r="C124" s="107"/>
      <c r="D124" s="107"/>
      <c r="E124" s="107"/>
    </row>
    <row r="125" spans="2:5">
      <c r="B125" s="107"/>
      <c r="C125" s="107"/>
      <c r="D125" s="107"/>
      <c r="E125" s="107"/>
    </row>
    <row r="126" spans="2:5">
      <c r="B126" s="107"/>
      <c r="C126" s="107"/>
      <c r="D126" s="107"/>
      <c r="E126" s="107"/>
    </row>
    <row r="127" spans="2:5">
      <c r="B127" s="107"/>
      <c r="C127" s="107"/>
      <c r="D127" s="107"/>
      <c r="E127" s="107"/>
    </row>
    <row r="128" spans="2:5">
      <c r="B128" s="107"/>
      <c r="C128" s="107"/>
      <c r="D128" s="107"/>
      <c r="E128" s="107"/>
    </row>
    <row r="129" spans="2:5">
      <c r="B129" s="107"/>
      <c r="C129" s="107"/>
      <c r="D129" s="107"/>
      <c r="E129" s="107"/>
    </row>
    <row r="130" spans="2:5">
      <c r="B130" s="107"/>
      <c r="C130" s="107"/>
      <c r="D130" s="107"/>
      <c r="E130" s="107"/>
    </row>
    <row r="131" spans="2:5">
      <c r="B131" s="107"/>
      <c r="C131" s="107"/>
      <c r="D131" s="107"/>
      <c r="E131" s="107"/>
    </row>
    <row r="132" spans="2:5">
      <c r="B132" s="107"/>
      <c r="C132" s="107"/>
      <c r="D132" s="107"/>
      <c r="E132" s="107"/>
    </row>
    <row r="133" spans="2:5">
      <c r="B133" s="107"/>
      <c r="C133" s="107"/>
      <c r="D133" s="107"/>
      <c r="E133" s="107"/>
    </row>
    <row r="134" spans="2:5">
      <c r="B134" s="107"/>
      <c r="C134" s="107"/>
      <c r="D134" s="107"/>
      <c r="E134" s="107"/>
    </row>
    <row r="135" spans="2:5">
      <c r="B135" s="107"/>
      <c r="C135" s="107"/>
      <c r="D135" s="107"/>
      <c r="E135" s="107"/>
    </row>
    <row r="136" spans="2:5">
      <c r="B136" s="107"/>
      <c r="C136" s="107"/>
      <c r="D136" s="107"/>
      <c r="E136" s="107"/>
    </row>
    <row r="137" spans="2:5">
      <c r="B137" s="107"/>
      <c r="C137" s="107"/>
      <c r="D137" s="107"/>
      <c r="E137" s="107"/>
    </row>
    <row r="138" spans="2:5">
      <c r="B138" s="107"/>
      <c r="C138" s="107"/>
      <c r="D138" s="107"/>
      <c r="E138" s="107"/>
    </row>
    <row r="139" spans="2:5">
      <c r="B139" s="107"/>
      <c r="C139" s="107"/>
      <c r="D139" s="107"/>
      <c r="E139" s="107"/>
    </row>
    <row r="140" spans="2:5">
      <c r="B140" s="107"/>
      <c r="C140" s="107"/>
      <c r="D140" s="107"/>
      <c r="E140" s="107"/>
    </row>
    <row r="141" spans="2:5">
      <c r="B141" s="107"/>
      <c r="C141" s="107"/>
      <c r="D141" s="107"/>
      <c r="E141" s="107"/>
    </row>
    <row r="142" spans="2:5">
      <c r="B142" s="107"/>
      <c r="C142" s="107"/>
      <c r="D142" s="107"/>
      <c r="E142" s="107"/>
    </row>
    <row r="143" spans="2:5">
      <c r="B143" s="107"/>
      <c r="C143" s="107"/>
      <c r="D143" s="107"/>
      <c r="E143" s="107"/>
    </row>
    <row r="144" spans="2:5">
      <c r="B144" s="107"/>
      <c r="C144" s="107"/>
      <c r="D144" s="107"/>
      <c r="E144" s="107"/>
    </row>
    <row r="145" spans="2:5">
      <c r="B145" s="107"/>
      <c r="C145" s="107"/>
      <c r="D145" s="107"/>
      <c r="E145" s="107"/>
    </row>
    <row r="146" spans="2:5">
      <c r="B146" s="107"/>
      <c r="C146" s="107"/>
      <c r="D146" s="107"/>
      <c r="E146" s="107"/>
    </row>
    <row r="147" spans="2:5">
      <c r="B147" s="107"/>
      <c r="C147" s="107"/>
      <c r="D147" s="107"/>
      <c r="E147" s="107"/>
    </row>
    <row r="148" spans="2:5">
      <c r="B148" s="107"/>
      <c r="C148" s="107"/>
      <c r="D148" s="107"/>
      <c r="E148" s="107"/>
    </row>
    <row r="149" spans="2:5">
      <c r="B149" s="107"/>
      <c r="C149" s="107"/>
      <c r="D149" s="107"/>
      <c r="E149" s="107"/>
    </row>
    <row r="150" spans="2:5">
      <c r="B150" s="107"/>
      <c r="C150" s="107"/>
      <c r="D150" s="107"/>
      <c r="E150" s="107"/>
    </row>
    <row r="151" spans="2:5">
      <c r="B151" s="107"/>
      <c r="C151" s="107"/>
      <c r="D151" s="107"/>
      <c r="E151" s="107"/>
    </row>
    <row r="152" spans="2:5">
      <c r="B152" s="107"/>
      <c r="C152" s="107"/>
      <c r="D152" s="107"/>
      <c r="E152" s="107"/>
    </row>
    <row r="153" spans="2:5">
      <c r="B153" s="107"/>
      <c r="C153" s="107"/>
      <c r="D153" s="107"/>
      <c r="E153" s="107"/>
    </row>
    <row r="154" spans="2:5">
      <c r="B154" s="107"/>
      <c r="C154" s="107"/>
      <c r="D154" s="107"/>
      <c r="E154" s="107"/>
    </row>
    <row r="155" spans="2:5">
      <c r="B155" s="107"/>
      <c r="C155" s="107"/>
      <c r="D155" s="107"/>
      <c r="E155" s="107"/>
    </row>
    <row r="156" spans="2:5">
      <c r="B156" s="107"/>
      <c r="C156" s="107"/>
      <c r="D156" s="107"/>
      <c r="E156" s="107"/>
    </row>
    <row r="157" spans="2:5">
      <c r="B157" s="107"/>
      <c r="C157" s="107"/>
      <c r="D157" s="107"/>
      <c r="E157" s="107"/>
    </row>
    <row r="158" spans="2:5">
      <c r="B158" s="107"/>
      <c r="C158" s="107"/>
      <c r="D158" s="107"/>
      <c r="E158" s="107"/>
    </row>
    <row r="159" spans="2:5">
      <c r="B159" s="107"/>
      <c r="C159" s="107"/>
      <c r="D159" s="107"/>
      <c r="E159" s="107"/>
    </row>
    <row r="160" spans="2:5">
      <c r="B160" s="107"/>
      <c r="C160" s="107"/>
      <c r="D160" s="107"/>
      <c r="E160" s="107"/>
    </row>
    <row r="161" spans="2:5">
      <c r="B161" s="107"/>
      <c r="C161" s="107"/>
      <c r="D161" s="107"/>
      <c r="E161" s="107"/>
    </row>
    <row r="162" spans="2:5">
      <c r="B162" s="107"/>
      <c r="C162" s="107"/>
      <c r="D162" s="107"/>
      <c r="E162" s="107"/>
    </row>
    <row r="163" spans="2:5">
      <c r="B163" s="107"/>
      <c r="C163" s="107"/>
      <c r="D163" s="107"/>
      <c r="E163" s="107"/>
    </row>
    <row r="164" spans="2:5">
      <c r="B164" s="107"/>
      <c r="C164" s="107"/>
      <c r="D164" s="107"/>
      <c r="E164" s="107"/>
    </row>
    <row r="165" spans="2:5">
      <c r="B165" s="107"/>
      <c r="C165" s="107"/>
      <c r="D165" s="107"/>
      <c r="E165" s="107"/>
    </row>
    <row r="166" spans="2:5">
      <c r="B166" s="107"/>
      <c r="C166" s="107"/>
      <c r="D166" s="107"/>
      <c r="E166" s="107"/>
    </row>
    <row r="167" spans="2:5">
      <c r="B167" s="107"/>
      <c r="C167" s="107"/>
      <c r="D167" s="107"/>
      <c r="E167" s="107"/>
    </row>
    <row r="168" spans="2:5">
      <c r="B168" s="107"/>
      <c r="C168" s="107"/>
      <c r="D168" s="107"/>
      <c r="E168" s="107"/>
    </row>
    <row r="169" spans="2:5">
      <c r="B169" s="107"/>
      <c r="C169" s="107"/>
      <c r="D169" s="107"/>
      <c r="E169" s="107"/>
    </row>
    <row r="170" spans="2:5">
      <c r="B170" s="107"/>
      <c r="C170" s="107"/>
      <c r="D170" s="107"/>
      <c r="E170" s="107"/>
    </row>
    <row r="171" spans="2:5">
      <c r="B171" s="107"/>
      <c r="C171" s="107"/>
      <c r="D171" s="107"/>
      <c r="E171" s="107"/>
    </row>
    <row r="172" spans="2:5">
      <c r="B172" s="107"/>
      <c r="C172" s="107"/>
      <c r="D172" s="107"/>
      <c r="E172" s="107"/>
    </row>
    <row r="173" spans="2:5">
      <c r="B173" s="107"/>
      <c r="C173" s="107"/>
      <c r="D173" s="107"/>
      <c r="E173" s="107"/>
    </row>
    <row r="174" spans="2:5">
      <c r="B174" s="107"/>
      <c r="C174" s="107"/>
      <c r="D174" s="107"/>
      <c r="E174" s="107"/>
    </row>
    <row r="175" spans="2:5">
      <c r="B175" s="107"/>
      <c r="C175" s="107"/>
      <c r="D175" s="107"/>
      <c r="E175" s="107"/>
    </row>
    <row r="176" spans="2:5">
      <c r="B176" s="107"/>
      <c r="C176" s="107"/>
      <c r="D176" s="107"/>
      <c r="E176" s="107"/>
    </row>
    <row r="177" spans="2:5">
      <c r="B177" s="107"/>
      <c r="C177" s="107"/>
      <c r="D177" s="107"/>
      <c r="E177" s="107"/>
    </row>
    <row r="178" spans="2:5">
      <c r="B178" s="107"/>
      <c r="C178" s="107"/>
      <c r="D178" s="107"/>
      <c r="E178" s="107"/>
    </row>
    <row r="179" spans="2:5">
      <c r="B179" s="107"/>
      <c r="C179" s="107"/>
      <c r="D179" s="107"/>
      <c r="E179" s="107"/>
    </row>
    <row r="180" spans="2:5">
      <c r="B180" s="107"/>
      <c r="C180" s="107"/>
      <c r="D180" s="107"/>
      <c r="E180" s="107"/>
    </row>
    <row r="181" spans="2:5">
      <c r="B181" s="107"/>
      <c r="C181" s="107"/>
      <c r="D181" s="107"/>
      <c r="E181" s="107"/>
    </row>
    <row r="182" spans="2:5">
      <c r="B182" s="107"/>
      <c r="C182" s="107"/>
      <c r="D182" s="107"/>
      <c r="E182" s="107"/>
    </row>
    <row r="183" spans="2:5">
      <c r="B183" s="107"/>
      <c r="C183" s="107"/>
      <c r="D183" s="107"/>
      <c r="E183" s="107"/>
    </row>
    <row r="184" spans="2:5">
      <c r="B184" s="107"/>
      <c r="C184" s="107"/>
      <c r="D184" s="107"/>
      <c r="E184" s="107"/>
    </row>
    <row r="185" spans="2:5">
      <c r="B185" s="107"/>
      <c r="C185" s="107"/>
      <c r="D185" s="107"/>
      <c r="E185" s="107"/>
    </row>
    <row r="186" spans="2:5">
      <c r="B186" s="107"/>
      <c r="C186" s="107"/>
      <c r="D186" s="107"/>
      <c r="E186" s="107"/>
    </row>
    <row r="187" spans="2:5">
      <c r="B187" s="107"/>
      <c r="C187" s="107"/>
      <c r="D187" s="107"/>
      <c r="E187" s="107"/>
    </row>
    <row r="188" spans="2:5">
      <c r="B188" s="107"/>
      <c r="C188" s="107"/>
      <c r="D188" s="107"/>
      <c r="E188" s="107"/>
    </row>
    <row r="189" spans="2:5">
      <c r="B189" s="107"/>
      <c r="C189" s="107"/>
      <c r="D189" s="107"/>
      <c r="E189" s="107"/>
    </row>
    <row r="190" spans="2:5">
      <c r="B190" s="107"/>
      <c r="C190" s="107"/>
      <c r="D190" s="107"/>
      <c r="E190" s="107"/>
    </row>
    <row r="191" spans="2:5">
      <c r="B191" s="107"/>
      <c r="C191" s="107"/>
      <c r="D191" s="107"/>
      <c r="E191" s="107"/>
    </row>
    <row r="192" spans="2:5">
      <c r="B192" s="107"/>
      <c r="C192" s="107"/>
      <c r="D192" s="107"/>
      <c r="E192" s="107"/>
    </row>
    <row r="193" spans="2:5">
      <c r="B193" s="107"/>
      <c r="C193" s="107"/>
      <c r="D193" s="107"/>
      <c r="E193" s="107"/>
    </row>
    <row r="194" spans="2:5">
      <c r="B194" s="107"/>
      <c r="C194" s="107"/>
      <c r="D194" s="107"/>
      <c r="E194" s="107"/>
    </row>
    <row r="195" spans="2:5">
      <c r="B195" s="107"/>
      <c r="C195" s="107"/>
      <c r="D195" s="107"/>
      <c r="E195" s="107"/>
    </row>
    <row r="196" spans="2:5">
      <c r="B196" s="107"/>
      <c r="C196" s="107"/>
      <c r="D196" s="107"/>
      <c r="E196" s="107"/>
    </row>
    <row r="197" spans="2:5">
      <c r="B197" s="107"/>
      <c r="C197" s="107"/>
      <c r="D197" s="107"/>
      <c r="E197" s="107"/>
    </row>
    <row r="198" spans="2:5">
      <c r="B198" s="107"/>
      <c r="C198" s="107"/>
      <c r="D198" s="107"/>
      <c r="E198" s="107"/>
    </row>
    <row r="199" spans="2:5">
      <c r="B199" s="107"/>
      <c r="C199" s="107"/>
      <c r="D199" s="107"/>
      <c r="E199" s="107"/>
    </row>
    <row r="200" spans="2:5">
      <c r="B200" s="107"/>
      <c r="C200" s="107"/>
      <c r="D200" s="107"/>
      <c r="E200" s="107"/>
    </row>
    <row r="201" spans="2:5">
      <c r="B201" s="107"/>
      <c r="C201" s="107"/>
      <c r="D201" s="107"/>
      <c r="E201" s="107"/>
    </row>
    <row r="202" spans="2:5">
      <c r="B202" s="107"/>
      <c r="C202" s="107"/>
      <c r="D202" s="107"/>
      <c r="E202" s="107"/>
    </row>
    <row r="203" spans="2:5">
      <c r="B203" s="107"/>
      <c r="C203" s="107"/>
      <c r="D203" s="107"/>
      <c r="E203" s="107"/>
    </row>
    <row r="204" spans="2:5">
      <c r="B204" s="107"/>
      <c r="C204" s="107"/>
      <c r="D204" s="107"/>
      <c r="E204" s="107"/>
    </row>
    <row r="205" spans="2:5">
      <c r="B205" s="107"/>
      <c r="C205" s="107"/>
      <c r="D205" s="107"/>
      <c r="E205" s="107"/>
    </row>
    <row r="206" spans="2:5">
      <c r="B206" s="107"/>
      <c r="C206" s="107"/>
      <c r="D206" s="107"/>
      <c r="E206" s="107"/>
    </row>
    <row r="207" spans="2:5">
      <c r="B207" s="107"/>
      <c r="C207" s="107"/>
      <c r="D207" s="107"/>
      <c r="E207" s="107"/>
    </row>
    <row r="208" spans="2:5">
      <c r="B208" s="107"/>
      <c r="C208" s="107"/>
      <c r="D208" s="107"/>
      <c r="E208" s="107"/>
    </row>
    <row r="209" spans="2:5">
      <c r="B209" s="107"/>
      <c r="C209" s="107"/>
      <c r="D209" s="107"/>
      <c r="E209" s="107"/>
    </row>
    <row r="210" spans="2:5">
      <c r="B210" s="107"/>
      <c r="C210" s="107"/>
      <c r="D210" s="107"/>
      <c r="E210" s="107"/>
    </row>
    <row r="211" spans="2:5">
      <c r="B211" s="107"/>
      <c r="C211" s="107"/>
      <c r="D211" s="107"/>
      <c r="E211" s="107"/>
    </row>
    <row r="212" spans="2:5">
      <c r="B212" s="107"/>
      <c r="C212" s="107"/>
      <c r="D212" s="107"/>
      <c r="E212" s="107"/>
    </row>
    <row r="213" spans="2:5">
      <c r="B213" s="107"/>
      <c r="C213" s="107"/>
      <c r="D213" s="107"/>
      <c r="E213" s="107"/>
    </row>
    <row r="214" spans="2:5">
      <c r="B214" s="107"/>
      <c r="C214" s="107"/>
      <c r="D214" s="107"/>
      <c r="E214" s="107"/>
    </row>
    <row r="215" spans="2:5">
      <c r="B215" s="107"/>
      <c r="C215" s="107"/>
      <c r="D215" s="107"/>
      <c r="E215" s="107"/>
    </row>
    <row r="216" spans="2:5">
      <c r="B216" s="107"/>
      <c r="C216" s="107"/>
      <c r="D216" s="107"/>
      <c r="E216" s="107"/>
    </row>
    <row r="217" spans="2:5">
      <c r="B217" s="107"/>
      <c r="C217" s="107"/>
      <c r="D217" s="107"/>
      <c r="E217" s="107"/>
    </row>
    <row r="218" spans="2:5">
      <c r="B218" s="107"/>
      <c r="C218" s="107"/>
      <c r="D218" s="107"/>
      <c r="E218" s="107"/>
    </row>
    <row r="219" spans="2:5">
      <c r="B219" s="107"/>
      <c r="C219" s="107"/>
      <c r="D219" s="107"/>
      <c r="E219" s="107"/>
    </row>
    <row r="220" spans="2:5">
      <c r="B220" s="107"/>
      <c r="C220" s="107"/>
      <c r="D220" s="107"/>
      <c r="E220" s="107"/>
    </row>
    <row r="221" spans="2:5">
      <c r="B221" s="107"/>
      <c r="C221" s="107"/>
      <c r="D221" s="107"/>
      <c r="E221" s="107"/>
    </row>
    <row r="222" spans="2:5">
      <c r="B222" s="107"/>
      <c r="C222" s="107"/>
      <c r="D222" s="107"/>
      <c r="E222" s="107"/>
    </row>
    <row r="223" spans="2:5">
      <c r="B223" s="107"/>
      <c r="C223" s="107"/>
      <c r="D223" s="107"/>
      <c r="E223" s="107"/>
    </row>
    <row r="224" spans="2:5">
      <c r="B224" s="107"/>
      <c r="C224" s="107"/>
      <c r="D224" s="107"/>
      <c r="E224" s="107"/>
    </row>
    <row r="225" spans="2:5">
      <c r="B225" s="107"/>
      <c r="C225" s="107"/>
      <c r="D225" s="107"/>
      <c r="E225" s="107"/>
    </row>
    <row r="226" spans="2:5">
      <c r="B226" s="107"/>
      <c r="C226" s="107"/>
      <c r="D226" s="107"/>
      <c r="E226" s="107"/>
    </row>
    <row r="227" spans="2:5">
      <c r="B227" s="107"/>
      <c r="C227" s="107"/>
      <c r="D227" s="107"/>
      <c r="E227" s="107"/>
    </row>
    <row r="228" spans="2:5">
      <c r="B228" s="107"/>
      <c r="C228" s="107"/>
      <c r="D228" s="107"/>
      <c r="E228" s="107"/>
    </row>
    <row r="229" spans="2:5">
      <c r="B229" s="107"/>
      <c r="C229" s="107"/>
      <c r="D229" s="107"/>
      <c r="E229" s="107"/>
    </row>
    <row r="230" spans="2:5">
      <c r="B230" s="107"/>
      <c r="C230" s="107"/>
      <c r="D230" s="107"/>
      <c r="E230" s="107"/>
    </row>
    <row r="231" spans="2:5">
      <c r="B231" s="107"/>
      <c r="C231" s="107"/>
      <c r="D231" s="107"/>
      <c r="E231" s="107"/>
    </row>
    <row r="232" spans="2:5">
      <c r="B232" s="107"/>
      <c r="C232" s="107"/>
      <c r="D232" s="107"/>
      <c r="E232" s="107"/>
    </row>
    <row r="233" spans="2:5">
      <c r="B233" s="107"/>
      <c r="C233" s="107"/>
      <c r="D233" s="107"/>
      <c r="E233" s="107"/>
    </row>
    <row r="234" spans="2:5">
      <c r="B234" s="107"/>
      <c r="C234" s="107"/>
      <c r="D234" s="107"/>
      <c r="E234" s="107"/>
    </row>
    <row r="235" spans="2:5">
      <c r="B235" s="107"/>
      <c r="C235" s="107"/>
      <c r="D235" s="107"/>
      <c r="E235" s="107"/>
    </row>
    <row r="236" spans="2:5">
      <c r="B236" s="107"/>
      <c r="C236" s="107"/>
      <c r="D236" s="107"/>
      <c r="E236" s="107"/>
    </row>
    <row r="237" spans="2:5">
      <c r="B237" s="107"/>
      <c r="C237" s="107"/>
      <c r="D237" s="107"/>
      <c r="E237" s="107"/>
    </row>
    <row r="238" spans="2:5">
      <c r="B238" s="107"/>
      <c r="C238" s="107"/>
      <c r="D238" s="107"/>
      <c r="E238" s="107"/>
    </row>
    <row r="239" spans="2:5">
      <c r="B239" s="107"/>
      <c r="C239" s="107"/>
      <c r="D239" s="107"/>
      <c r="E239" s="107"/>
    </row>
    <row r="240" spans="2:5">
      <c r="B240" s="107"/>
      <c r="C240" s="107"/>
      <c r="D240" s="107"/>
      <c r="E240" s="107"/>
    </row>
    <row r="241" spans="2:5">
      <c r="B241" s="107"/>
      <c r="C241" s="107"/>
      <c r="D241" s="107"/>
      <c r="E241" s="107"/>
    </row>
    <row r="242" spans="2:5">
      <c r="B242" s="107"/>
      <c r="C242" s="107"/>
      <c r="D242" s="107"/>
      <c r="E242" s="107"/>
    </row>
    <row r="243" spans="2:5">
      <c r="B243" s="107"/>
      <c r="C243" s="107"/>
      <c r="D243" s="107"/>
      <c r="E243" s="107"/>
    </row>
    <row r="244" spans="2:5">
      <c r="B244" s="107"/>
      <c r="C244" s="107"/>
      <c r="D244" s="107"/>
      <c r="E244" s="107"/>
    </row>
    <row r="245" spans="2:5">
      <c r="B245" s="107"/>
      <c r="C245" s="107"/>
      <c r="D245" s="107"/>
      <c r="E245" s="107"/>
    </row>
    <row r="246" spans="2:5">
      <c r="B246" s="107"/>
      <c r="C246" s="107"/>
      <c r="D246" s="107"/>
      <c r="E246" s="107"/>
    </row>
    <row r="247" spans="2:5">
      <c r="B247" s="107"/>
      <c r="C247" s="107"/>
      <c r="D247" s="107"/>
      <c r="E247" s="107"/>
    </row>
    <row r="248" spans="2:5">
      <c r="B248" s="107"/>
      <c r="C248" s="107"/>
      <c r="D248" s="107"/>
      <c r="E248" s="107"/>
    </row>
    <row r="249" spans="2:5">
      <c r="B249" s="107"/>
      <c r="C249" s="107"/>
      <c r="D249" s="107"/>
      <c r="E249" s="107"/>
    </row>
    <row r="250" spans="2:5">
      <c r="B250" s="107"/>
      <c r="C250" s="107"/>
      <c r="D250" s="107"/>
      <c r="E250" s="107"/>
    </row>
    <row r="251" spans="2:5">
      <c r="B251" s="107"/>
      <c r="C251" s="107"/>
      <c r="D251" s="107"/>
      <c r="E251" s="107"/>
    </row>
    <row r="252" spans="2:5">
      <c r="B252" s="107"/>
      <c r="C252" s="107"/>
      <c r="D252" s="107"/>
      <c r="E252" s="107"/>
    </row>
    <row r="253" spans="2:5">
      <c r="B253" s="107"/>
      <c r="C253" s="107"/>
      <c r="D253" s="107"/>
      <c r="E253" s="107"/>
    </row>
    <row r="254" spans="2:5">
      <c r="B254" s="107"/>
      <c r="C254" s="107"/>
      <c r="D254" s="107"/>
      <c r="E254" s="107"/>
    </row>
    <row r="255" spans="2:5">
      <c r="B255" s="107"/>
      <c r="C255" s="107"/>
      <c r="D255" s="107"/>
      <c r="E255" s="107"/>
    </row>
    <row r="256" spans="2:5">
      <c r="B256" s="107"/>
      <c r="C256" s="107"/>
      <c r="D256" s="107"/>
      <c r="E256" s="107"/>
    </row>
    <row r="257" spans="2:5">
      <c r="B257" s="107"/>
      <c r="C257" s="107"/>
      <c r="D257" s="107"/>
      <c r="E257" s="107"/>
    </row>
    <row r="258" spans="2:5">
      <c r="B258" s="107"/>
      <c r="C258" s="107"/>
      <c r="D258" s="107"/>
      <c r="E258" s="107"/>
    </row>
    <row r="259" spans="2:5">
      <c r="B259" s="107"/>
      <c r="C259" s="107"/>
      <c r="D259" s="107"/>
      <c r="E259" s="107"/>
    </row>
    <row r="260" spans="2:5">
      <c r="B260" s="107"/>
      <c r="C260" s="107"/>
      <c r="D260" s="107"/>
      <c r="E260" s="107"/>
    </row>
    <row r="261" spans="2:5">
      <c r="B261" s="107"/>
      <c r="C261" s="107"/>
      <c r="D261" s="107"/>
      <c r="E261" s="107"/>
    </row>
    <row r="262" spans="2:5">
      <c r="B262" s="107"/>
      <c r="C262" s="107"/>
      <c r="D262" s="107"/>
      <c r="E262" s="107"/>
    </row>
    <row r="263" spans="2:5">
      <c r="B263" s="107"/>
      <c r="C263" s="107"/>
      <c r="D263" s="107"/>
      <c r="E263" s="107"/>
    </row>
    <row r="264" spans="2:5">
      <c r="B264" s="107"/>
      <c r="C264" s="107"/>
      <c r="D264" s="107"/>
      <c r="E264" s="107"/>
    </row>
    <row r="265" spans="2:5">
      <c r="B265" s="107"/>
      <c r="C265" s="107"/>
      <c r="D265" s="107"/>
      <c r="E265" s="107"/>
    </row>
    <row r="266" spans="2:5">
      <c r="B266" s="107"/>
      <c r="C266" s="107"/>
      <c r="D266" s="107"/>
      <c r="E266" s="107"/>
    </row>
    <row r="267" spans="2:5">
      <c r="B267" s="107"/>
      <c r="C267" s="107"/>
      <c r="D267" s="107"/>
      <c r="E267" s="107"/>
    </row>
    <row r="268" spans="2:5">
      <c r="B268" s="107"/>
      <c r="C268" s="107"/>
      <c r="D268" s="107"/>
      <c r="E268" s="107"/>
    </row>
    <row r="269" spans="2:5">
      <c r="B269" s="107"/>
      <c r="C269" s="107"/>
      <c r="D269" s="107"/>
      <c r="E269" s="107"/>
    </row>
    <row r="270" spans="2:5">
      <c r="B270" s="107"/>
      <c r="C270" s="107"/>
      <c r="D270" s="107"/>
      <c r="E270" s="107"/>
    </row>
    <row r="271" spans="2:5">
      <c r="B271" s="107"/>
      <c r="C271" s="107"/>
      <c r="D271" s="107"/>
      <c r="E271" s="107"/>
    </row>
    <row r="272" spans="2:5">
      <c r="B272" s="107"/>
      <c r="C272" s="107"/>
      <c r="D272" s="107"/>
      <c r="E272" s="107"/>
    </row>
    <row r="273" spans="2:5">
      <c r="B273" s="107"/>
      <c r="C273" s="107"/>
      <c r="D273" s="107"/>
      <c r="E273" s="107"/>
    </row>
    <row r="274" spans="2:5">
      <c r="B274" s="107"/>
      <c r="C274" s="107"/>
      <c r="D274" s="107"/>
      <c r="E274" s="107"/>
    </row>
    <row r="275" spans="2:5">
      <c r="B275" s="107"/>
      <c r="C275" s="107"/>
      <c r="D275" s="107"/>
      <c r="E275" s="107"/>
    </row>
    <row r="276" spans="2:5">
      <c r="B276" s="107"/>
      <c r="C276" s="107"/>
      <c r="D276" s="107"/>
      <c r="E276" s="107"/>
    </row>
    <row r="277" spans="2:5">
      <c r="B277" s="107"/>
      <c r="C277" s="107"/>
      <c r="D277" s="107"/>
      <c r="E277" s="107"/>
    </row>
    <row r="278" spans="2:5">
      <c r="B278" s="107"/>
      <c r="C278" s="107"/>
      <c r="D278" s="107"/>
      <c r="E278" s="107"/>
    </row>
    <row r="279" spans="2:5">
      <c r="B279" s="107"/>
      <c r="C279" s="107"/>
      <c r="D279" s="107"/>
      <c r="E279" s="107"/>
    </row>
    <row r="280" spans="2:5">
      <c r="B280" s="107"/>
      <c r="C280" s="107"/>
      <c r="D280" s="107"/>
      <c r="E280" s="107"/>
    </row>
    <row r="281" spans="2:5">
      <c r="B281" s="107"/>
      <c r="C281" s="107"/>
      <c r="D281" s="107"/>
      <c r="E281" s="107"/>
    </row>
    <row r="282" spans="2:5">
      <c r="B282" s="107"/>
      <c r="C282" s="107"/>
      <c r="D282" s="107"/>
      <c r="E282" s="107"/>
    </row>
    <row r="283" spans="2:5">
      <c r="B283" s="107"/>
      <c r="C283" s="107"/>
      <c r="D283" s="107"/>
      <c r="E283" s="107"/>
    </row>
    <row r="284" spans="2:5">
      <c r="B284" s="107"/>
      <c r="C284" s="107"/>
      <c r="D284" s="107"/>
      <c r="E284" s="107"/>
    </row>
    <row r="285" spans="2:5">
      <c r="B285" s="107"/>
      <c r="C285" s="107"/>
      <c r="D285" s="107"/>
      <c r="E285" s="107"/>
    </row>
    <row r="286" spans="2:5">
      <c r="B286" s="107"/>
      <c r="C286" s="107"/>
      <c r="D286" s="107"/>
      <c r="E286" s="107"/>
    </row>
    <row r="287" spans="2:5">
      <c r="B287" s="107"/>
      <c r="C287" s="107"/>
      <c r="D287" s="107"/>
      <c r="E287" s="107"/>
    </row>
    <row r="288" spans="2:5">
      <c r="B288" s="107"/>
      <c r="C288" s="107"/>
      <c r="D288" s="107"/>
      <c r="E288" s="107"/>
    </row>
    <row r="289" spans="2:5">
      <c r="B289" s="107"/>
      <c r="C289" s="107"/>
      <c r="D289" s="107"/>
      <c r="E289" s="107"/>
    </row>
    <row r="290" spans="2:5">
      <c r="B290" s="107"/>
      <c r="C290" s="107"/>
      <c r="D290" s="107"/>
      <c r="E290" s="107"/>
    </row>
    <row r="291" spans="2:5">
      <c r="B291" s="107"/>
      <c r="C291" s="107"/>
      <c r="D291" s="107"/>
      <c r="E291" s="107"/>
    </row>
    <row r="292" spans="2:5">
      <c r="B292" s="107"/>
      <c r="C292" s="107"/>
      <c r="D292" s="107"/>
      <c r="E292" s="107"/>
    </row>
    <row r="293" spans="2:5">
      <c r="B293" s="107"/>
      <c r="C293" s="107"/>
      <c r="D293" s="107"/>
      <c r="E293" s="107"/>
    </row>
    <row r="294" spans="2:5">
      <c r="B294" s="107"/>
      <c r="C294" s="107"/>
      <c r="D294" s="107"/>
      <c r="E294" s="107"/>
    </row>
    <row r="295" spans="2:5">
      <c r="B295" s="107"/>
      <c r="C295" s="107"/>
      <c r="D295" s="107"/>
      <c r="E295" s="107"/>
    </row>
    <row r="296" spans="2:5">
      <c r="B296" s="107"/>
      <c r="C296" s="107"/>
      <c r="D296" s="107"/>
      <c r="E296" s="107"/>
    </row>
    <row r="297" spans="2:5">
      <c r="B297" s="107"/>
      <c r="C297" s="107"/>
      <c r="D297" s="107"/>
      <c r="E297" s="107"/>
    </row>
    <row r="298" spans="2:5">
      <c r="B298" s="107"/>
      <c r="C298" s="107"/>
      <c r="D298" s="107"/>
      <c r="E298" s="107"/>
    </row>
    <row r="299" spans="2:5">
      <c r="B299" s="107"/>
      <c r="C299" s="107"/>
      <c r="D299" s="107"/>
      <c r="E299" s="107"/>
    </row>
    <row r="300" spans="2:5">
      <c r="B300" s="107"/>
      <c r="C300" s="107"/>
      <c r="D300" s="107"/>
      <c r="E300" s="107"/>
    </row>
    <row r="301" spans="2:5">
      <c r="B301" s="107"/>
      <c r="C301" s="107"/>
      <c r="D301" s="107"/>
      <c r="E301" s="107"/>
    </row>
    <row r="302" spans="2:5">
      <c r="B302" s="107"/>
      <c r="C302" s="107"/>
      <c r="D302" s="107"/>
      <c r="E302" s="107"/>
    </row>
    <row r="303" spans="2:5">
      <c r="B303" s="107"/>
      <c r="C303" s="107"/>
      <c r="D303" s="107"/>
      <c r="E303" s="107"/>
    </row>
    <row r="304" spans="2:5">
      <c r="B304" s="107"/>
      <c r="C304" s="107"/>
      <c r="D304" s="107"/>
      <c r="E304" s="107"/>
    </row>
    <row r="305" spans="2:5">
      <c r="B305" s="107"/>
      <c r="C305" s="107"/>
      <c r="D305" s="107"/>
      <c r="E305" s="107"/>
    </row>
    <row r="306" spans="2:5">
      <c r="B306" s="107"/>
      <c r="C306" s="107"/>
      <c r="D306" s="107"/>
      <c r="E306" s="107"/>
    </row>
    <row r="307" spans="2:5">
      <c r="B307" s="107"/>
      <c r="C307" s="107"/>
      <c r="D307" s="107"/>
      <c r="E307" s="107"/>
    </row>
    <row r="308" spans="2:5">
      <c r="B308" s="107"/>
      <c r="C308" s="107"/>
      <c r="D308" s="107"/>
      <c r="E308" s="107"/>
    </row>
    <row r="309" spans="2:5">
      <c r="B309" s="107"/>
      <c r="C309" s="107"/>
      <c r="D309" s="107"/>
      <c r="E309" s="107"/>
    </row>
    <row r="310" spans="2:5">
      <c r="B310" s="107"/>
      <c r="C310" s="107"/>
      <c r="D310" s="107"/>
      <c r="E310" s="107"/>
    </row>
    <row r="311" spans="2:5">
      <c r="B311" s="107"/>
      <c r="C311" s="107"/>
      <c r="D311" s="107"/>
      <c r="E311" s="107"/>
    </row>
    <row r="312" spans="2:5">
      <c r="B312" s="107"/>
      <c r="C312" s="107"/>
      <c r="D312" s="107"/>
      <c r="E312" s="107"/>
    </row>
    <row r="313" spans="2:5">
      <c r="B313" s="107"/>
      <c r="C313" s="107"/>
      <c r="D313" s="107"/>
      <c r="E313" s="107"/>
    </row>
    <row r="314" spans="2:5">
      <c r="B314" s="107"/>
      <c r="C314" s="107"/>
      <c r="D314" s="107"/>
      <c r="E314" s="107"/>
    </row>
    <row r="315" spans="2:5">
      <c r="B315" s="107"/>
      <c r="C315" s="107"/>
      <c r="D315" s="107"/>
      <c r="E315" s="107"/>
    </row>
    <row r="316" spans="2:5">
      <c r="B316" s="107"/>
      <c r="C316" s="107"/>
      <c r="D316" s="107"/>
      <c r="E316" s="107"/>
    </row>
    <row r="317" spans="2:5">
      <c r="B317" s="107"/>
      <c r="C317" s="107"/>
      <c r="D317" s="107"/>
      <c r="E317" s="107"/>
    </row>
    <row r="318" spans="2:5">
      <c r="B318" s="107"/>
      <c r="C318" s="107"/>
      <c r="D318" s="107"/>
      <c r="E318" s="107"/>
    </row>
    <row r="319" spans="2:5">
      <c r="B319" s="107"/>
      <c r="C319" s="107"/>
      <c r="D319" s="107"/>
      <c r="E319" s="107"/>
    </row>
    <row r="320" spans="2:5">
      <c r="B320" s="107"/>
      <c r="C320" s="107"/>
      <c r="D320" s="107"/>
      <c r="E320" s="107"/>
    </row>
    <row r="321" spans="2:5">
      <c r="B321" s="107"/>
      <c r="C321" s="107"/>
      <c r="D321" s="107"/>
      <c r="E321" s="107"/>
    </row>
    <row r="322" spans="2:5">
      <c r="B322" s="107"/>
      <c r="C322" s="107"/>
      <c r="D322" s="107"/>
      <c r="E322" s="107"/>
    </row>
    <row r="323" spans="2:5">
      <c r="B323" s="107"/>
      <c r="C323" s="107"/>
      <c r="D323" s="107"/>
      <c r="E323" s="107"/>
    </row>
    <row r="324" spans="2:5">
      <c r="B324" s="107"/>
      <c r="C324" s="107"/>
      <c r="D324" s="107"/>
      <c r="E324" s="107"/>
    </row>
    <row r="325" spans="2:5">
      <c r="B325" s="107"/>
      <c r="C325" s="107"/>
      <c r="D325" s="107"/>
      <c r="E325" s="107"/>
    </row>
    <row r="326" spans="2:5">
      <c r="B326" s="107"/>
      <c r="C326" s="107"/>
      <c r="D326" s="107"/>
      <c r="E326" s="107"/>
    </row>
    <row r="327" spans="2:5">
      <c r="B327" s="107"/>
      <c r="C327" s="107"/>
      <c r="D327" s="107"/>
      <c r="E327" s="107"/>
    </row>
    <row r="328" spans="2:5">
      <c r="B328" s="107"/>
      <c r="C328" s="107"/>
      <c r="D328" s="107"/>
      <c r="E328" s="107"/>
    </row>
    <row r="329" spans="2:5">
      <c r="B329" s="107"/>
      <c r="C329" s="107"/>
      <c r="D329" s="107"/>
      <c r="E329" s="107"/>
    </row>
    <row r="330" spans="2:5">
      <c r="B330" s="107"/>
      <c r="C330" s="107"/>
      <c r="D330" s="107"/>
      <c r="E330" s="107"/>
    </row>
    <row r="331" spans="2:5">
      <c r="B331" s="107"/>
      <c r="C331" s="107"/>
      <c r="D331" s="107"/>
      <c r="E331" s="107"/>
    </row>
    <row r="332" spans="2:5">
      <c r="B332" s="107"/>
      <c r="C332" s="107"/>
      <c r="D332" s="107"/>
      <c r="E332" s="107"/>
    </row>
    <row r="333" spans="2:5">
      <c r="B333" s="107"/>
      <c r="C333" s="107"/>
      <c r="D333" s="107"/>
      <c r="E333" s="107"/>
    </row>
    <row r="334" spans="2:5">
      <c r="B334" s="107"/>
      <c r="C334" s="107"/>
      <c r="D334" s="107"/>
      <c r="E334" s="107"/>
    </row>
    <row r="335" spans="2:5">
      <c r="B335" s="107"/>
      <c r="C335" s="107"/>
      <c r="D335" s="107"/>
      <c r="E335" s="107"/>
    </row>
    <row r="336" spans="2:5">
      <c r="B336" s="107"/>
      <c r="C336" s="107"/>
      <c r="D336" s="107"/>
      <c r="E336" s="107"/>
    </row>
    <row r="337" spans="2:5">
      <c r="B337" s="107"/>
      <c r="C337" s="107"/>
      <c r="D337" s="107"/>
      <c r="E337" s="107"/>
    </row>
    <row r="338" spans="2:5">
      <c r="B338" s="107"/>
      <c r="C338" s="107"/>
      <c r="D338" s="107"/>
      <c r="E338" s="107"/>
    </row>
    <row r="339" spans="2:5">
      <c r="B339" s="107"/>
      <c r="C339" s="107"/>
      <c r="D339" s="107"/>
      <c r="E339" s="107"/>
    </row>
    <row r="340" spans="2:5">
      <c r="B340" s="107"/>
      <c r="C340" s="107"/>
      <c r="D340" s="107"/>
      <c r="E340" s="107"/>
    </row>
    <row r="341" spans="2:5">
      <c r="B341" s="107"/>
      <c r="C341" s="107"/>
      <c r="D341" s="107"/>
      <c r="E341" s="107"/>
    </row>
    <row r="342" spans="2:5">
      <c r="B342" s="107"/>
      <c r="C342" s="107"/>
      <c r="D342" s="107"/>
      <c r="E342" s="107"/>
    </row>
    <row r="343" spans="2:5">
      <c r="B343" s="107"/>
      <c r="C343" s="107"/>
      <c r="D343" s="107"/>
      <c r="E343" s="107"/>
    </row>
    <row r="344" spans="2:5">
      <c r="B344" s="107"/>
      <c r="C344" s="107"/>
      <c r="D344" s="107"/>
      <c r="E344" s="107"/>
    </row>
    <row r="345" spans="2:5">
      <c r="B345" s="107"/>
      <c r="C345" s="107"/>
      <c r="D345" s="107"/>
      <c r="E345" s="107"/>
    </row>
    <row r="346" spans="2:5">
      <c r="B346" s="107"/>
      <c r="C346" s="107"/>
      <c r="D346" s="107"/>
      <c r="E346" s="107"/>
    </row>
    <row r="347" spans="2:5">
      <c r="B347" s="107"/>
      <c r="C347" s="107"/>
      <c r="D347" s="107"/>
      <c r="E347" s="107"/>
    </row>
    <row r="348" spans="2:5">
      <c r="B348" s="107"/>
      <c r="C348" s="107"/>
      <c r="D348" s="107"/>
      <c r="E348" s="107"/>
    </row>
    <row r="349" spans="2:5">
      <c r="B349" s="107"/>
      <c r="C349" s="107"/>
      <c r="D349" s="107"/>
      <c r="E349" s="107"/>
    </row>
    <row r="350" spans="2:5">
      <c r="B350" s="107"/>
      <c r="C350" s="107"/>
      <c r="D350" s="107"/>
      <c r="E350" s="107"/>
    </row>
    <row r="351" spans="2:5">
      <c r="B351" s="107"/>
      <c r="C351" s="107"/>
      <c r="D351" s="107"/>
      <c r="E351" s="107"/>
    </row>
    <row r="352" spans="2:5">
      <c r="B352" s="107"/>
      <c r="C352" s="107"/>
      <c r="D352" s="107"/>
      <c r="E352" s="107"/>
    </row>
    <row r="353" spans="2:5">
      <c r="B353" s="107"/>
      <c r="C353" s="107"/>
      <c r="D353" s="107"/>
      <c r="E353" s="107"/>
    </row>
    <row r="354" spans="2:5">
      <c r="B354" s="107"/>
      <c r="C354" s="107"/>
      <c r="D354" s="107"/>
      <c r="E354" s="107"/>
    </row>
    <row r="355" spans="2:5">
      <c r="B355" s="107"/>
      <c r="C355" s="107"/>
      <c r="D355" s="107"/>
      <c r="E355" s="107"/>
    </row>
    <row r="356" spans="2:5">
      <c r="B356" s="107"/>
      <c r="C356" s="107"/>
      <c r="D356" s="107"/>
      <c r="E356" s="107"/>
    </row>
  </sheetData>
  <mergeCells count="1">
    <mergeCell ref="C7:C8"/>
  </mergeCells>
  <hyperlinks>
    <hyperlink ref="C4" location="Indice!A1" display="Indice!A1" xr:uid="{00000000-0004-0000-0F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32">
    <tabColor rgb="FFFF0000"/>
  </sheetPr>
  <dimension ref="A1:E29"/>
  <sheetViews>
    <sheetView showGridLines="0" showRowColHeaders="0" topLeftCell="B2" workbookViewId="0">
      <selection activeCell="I16" sqref="I16"/>
    </sheetView>
  </sheetViews>
  <sheetFormatPr baseColWidth="10" defaultRowHeight="12.75"/>
  <cols>
    <col min="1" max="1" width="0.140625" style="185" customWidth="1"/>
    <col min="2" max="2" width="2.7109375" style="185" customWidth="1"/>
    <col min="3" max="3" width="18.5703125" style="185" customWidth="1"/>
    <col min="4" max="4" width="1.28515625" style="185" customWidth="1"/>
    <col min="5" max="5" width="58.85546875" style="185" customWidth="1"/>
    <col min="6" max="16384" width="11.42578125" style="194"/>
  </cols>
  <sheetData>
    <row r="1" spans="2:5" hidden="1"/>
    <row r="2" spans="2:5" s="185" customFormat="1" ht="21" customHeight="1">
      <c r="E2" s="163" t="s">
        <v>86</v>
      </c>
    </row>
    <row r="3" spans="2:5" s="185" customFormat="1" ht="15" customHeight="1">
      <c r="E3" s="366" t="s">
        <v>337</v>
      </c>
    </row>
    <row r="4" spans="2:5" s="185" customFormat="1" ht="20.100000000000001" customHeight="1">
      <c r="C4" s="6" t="s">
        <v>47</v>
      </c>
    </row>
    <row r="5" spans="2:5" s="187" customFormat="1">
      <c r="B5" s="186"/>
    </row>
    <row r="6" spans="2:5" s="187" customFormat="1" ht="12.75" customHeight="1">
      <c r="B6" s="186"/>
      <c r="C6" s="188"/>
    </row>
    <row r="7" spans="2:5" s="187" customFormat="1" ht="12.75" customHeight="1">
      <c r="B7" s="186"/>
      <c r="C7" s="511" t="s">
        <v>343</v>
      </c>
      <c r="D7" s="190"/>
      <c r="E7" s="190"/>
    </row>
    <row r="8" spans="2:5" s="187" customFormat="1" ht="12.75" customHeight="1">
      <c r="B8" s="186"/>
      <c r="C8" s="511"/>
      <c r="D8" s="190"/>
      <c r="E8" s="191"/>
    </row>
    <row r="9" spans="2:5" s="187" customFormat="1" ht="12.75" customHeight="1">
      <c r="B9" s="186"/>
      <c r="C9" s="511"/>
      <c r="D9" s="190"/>
      <c r="E9" s="191"/>
    </row>
    <row r="10" spans="2:5" s="187" customFormat="1" ht="12.75" customHeight="1">
      <c r="B10" s="186"/>
      <c r="C10" s="511"/>
      <c r="D10" s="190"/>
      <c r="E10" s="191"/>
    </row>
    <row r="11" spans="2:5" s="187" customFormat="1" ht="12.75" customHeight="1">
      <c r="B11" s="186"/>
      <c r="C11" s="214" t="str">
        <f>TEXT('Data 1'!E252,"#.##0")&amp;" MW"</f>
        <v>104.801 MW</v>
      </c>
      <c r="D11" s="190"/>
      <c r="E11" s="191"/>
    </row>
    <row r="12" spans="2:5" s="187" customFormat="1" ht="12.75" customHeight="1">
      <c r="B12" s="186"/>
      <c r="C12" s="192" t="s">
        <v>115</v>
      </c>
      <c r="D12" s="190"/>
      <c r="E12" s="190"/>
    </row>
    <row r="13" spans="2:5" s="187" customFormat="1" ht="12.75" customHeight="1">
      <c r="B13" s="186"/>
      <c r="D13" s="190"/>
      <c r="E13" s="190"/>
    </row>
    <row r="14" spans="2:5" s="187" customFormat="1" ht="12.75" customHeight="1">
      <c r="B14" s="186"/>
      <c r="C14" s="193"/>
      <c r="D14" s="190"/>
      <c r="E14" s="190"/>
    </row>
    <row r="15" spans="2:5" s="187" customFormat="1" ht="12.75" customHeight="1">
      <c r="B15" s="186"/>
      <c r="D15" s="190"/>
      <c r="E15" s="190"/>
    </row>
    <row r="16" spans="2:5" s="187" customFormat="1" ht="12.75" customHeight="1">
      <c r="B16" s="186"/>
      <c r="C16" s="189"/>
      <c r="D16" s="190"/>
      <c r="E16" s="190"/>
    </row>
    <row r="17" spans="2:5" s="187" customFormat="1" ht="12.75" customHeight="1">
      <c r="B17" s="186"/>
      <c r="C17" s="189"/>
      <c r="D17" s="190"/>
      <c r="E17" s="190"/>
    </row>
    <row r="18" spans="2:5" s="187" customFormat="1" ht="12.75" customHeight="1">
      <c r="B18" s="186"/>
      <c r="C18" s="189"/>
      <c r="D18" s="190"/>
      <c r="E18" s="190"/>
    </row>
    <row r="19" spans="2:5" s="187" customFormat="1" ht="12.75" customHeight="1">
      <c r="B19" s="186"/>
      <c r="C19" s="189"/>
      <c r="D19" s="190"/>
      <c r="E19" s="190"/>
    </row>
    <row r="20" spans="2:5" s="187" customFormat="1" ht="12.75" customHeight="1">
      <c r="B20" s="186"/>
      <c r="C20" s="189"/>
      <c r="D20" s="190"/>
      <c r="E20" s="190"/>
    </row>
    <row r="21" spans="2:5" s="187" customFormat="1" ht="12.75" customHeight="1">
      <c r="B21" s="186"/>
      <c r="C21" s="189"/>
      <c r="D21" s="190"/>
      <c r="E21" s="190"/>
    </row>
    <row r="22" spans="2:5" s="187" customFormat="1" ht="12.75" customHeight="1">
      <c r="B22" s="186"/>
      <c r="C22" s="189"/>
      <c r="D22" s="190"/>
      <c r="E22" s="190"/>
    </row>
    <row r="23" spans="2:5">
      <c r="E23" s="196"/>
    </row>
    <row r="24" spans="2:5">
      <c r="C24" s="195"/>
      <c r="E24" s="196"/>
    </row>
    <row r="25" spans="2:5">
      <c r="C25" s="195"/>
    </row>
    <row r="26" spans="2:5">
      <c r="C26" s="195"/>
    </row>
    <row r="29" spans="2:5" ht="12.75" customHeight="1"/>
  </sheetData>
  <mergeCells count="1">
    <mergeCell ref="C7:C10"/>
  </mergeCells>
  <hyperlinks>
    <hyperlink ref="C4" location="Indice!A1" display="Sistema peninsular" xr:uid="{00000000-0004-0000-1000-000000000000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33"/>
  <dimension ref="A1:E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style="185" customWidth="1"/>
    <col min="2" max="2" width="2.7109375" style="185" customWidth="1"/>
    <col min="3" max="3" width="18.5703125" style="185" customWidth="1"/>
    <col min="4" max="4" width="1.28515625" style="185" customWidth="1"/>
    <col min="5" max="5" width="58.85546875" style="185" customWidth="1"/>
    <col min="6" max="16384" width="11.42578125" style="194"/>
  </cols>
  <sheetData>
    <row r="1" spans="2:5" hidden="1"/>
    <row r="2" spans="2:5" s="185" customFormat="1" ht="21" customHeight="1">
      <c r="B2" s="185" t="s">
        <v>35</v>
      </c>
      <c r="E2" s="163" t="s">
        <v>86</v>
      </c>
    </row>
    <row r="3" spans="2:5" s="185" customFormat="1" ht="15" customHeight="1">
      <c r="E3" s="366" t="s">
        <v>337</v>
      </c>
    </row>
    <row r="4" spans="2:5" s="185" customFormat="1" ht="20.100000000000001" customHeight="1">
      <c r="C4" s="108" t="s">
        <v>47</v>
      </c>
    </row>
    <row r="5" spans="2:5" s="187" customFormat="1">
      <c r="B5" s="186"/>
    </row>
    <row r="6" spans="2:5" s="187" customFormat="1" ht="12.75" customHeight="1">
      <c r="B6" s="186"/>
      <c r="C6" s="188"/>
    </row>
    <row r="7" spans="2:5" s="187" customFormat="1" ht="12.75" customHeight="1">
      <c r="B7" s="186"/>
      <c r="C7" s="511" t="s">
        <v>344</v>
      </c>
      <c r="D7" s="190"/>
      <c r="E7" s="190"/>
    </row>
    <row r="8" spans="2:5" s="187" customFormat="1" ht="12.75" customHeight="1">
      <c r="B8" s="186"/>
      <c r="C8" s="511"/>
      <c r="D8" s="190"/>
      <c r="E8" s="191"/>
    </row>
    <row r="9" spans="2:5" s="187" customFormat="1" ht="12.75" customHeight="1">
      <c r="B9" s="186"/>
      <c r="C9" s="511"/>
      <c r="D9" s="190"/>
      <c r="E9" s="191"/>
    </row>
    <row r="10" spans="2:5" s="187" customFormat="1" ht="12.75" customHeight="1">
      <c r="B10" s="186"/>
      <c r="C10" s="511"/>
      <c r="D10" s="190"/>
      <c r="E10" s="191"/>
    </row>
    <row r="11" spans="2:5" s="187" customFormat="1" ht="12.75" customHeight="1">
      <c r="B11" s="186"/>
      <c r="C11" s="192" t="s">
        <v>115</v>
      </c>
      <c r="D11" s="190"/>
      <c r="E11" s="191"/>
    </row>
    <row r="12" spans="2:5" s="187" customFormat="1" ht="12.75" customHeight="1">
      <c r="B12" s="186"/>
      <c r="D12" s="190"/>
      <c r="E12" s="190"/>
    </row>
    <row r="13" spans="2:5" s="187" customFormat="1" ht="12.75" customHeight="1">
      <c r="B13" s="186"/>
      <c r="D13" s="190"/>
      <c r="E13" s="190"/>
    </row>
    <row r="14" spans="2:5" s="187" customFormat="1" ht="12.75" customHeight="1">
      <c r="B14" s="186"/>
      <c r="C14" s="193"/>
      <c r="D14" s="190"/>
      <c r="E14" s="190"/>
    </row>
    <row r="15" spans="2:5" s="187" customFormat="1" ht="12.75" customHeight="1">
      <c r="B15" s="186"/>
      <c r="D15" s="190"/>
      <c r="E15" s="190"/>
    </row>
    <row r="16" spans="2:5" s="187" customFormat="1" ht="12.75" customHeight="1">
      <c r="B16" s="186"/>
      <c r="C16" s="189"/>
      <c r="D16" s="190"/>
      <c r="E16" s="190"/>
    </row>
    <row r="17" spans="2:5" s="187" customFormat="1" ht="12.75" customHeight="1">
      <c r="B17" s="186"/>
      <c r="C17" s="189"/>
      <c r="D17" s="190"/>
      <c r="E17" s="190"/>
    </row>
    <row r="18" spans="2:5" s="187" customFormat="1" ht="12.75" customHeight="1">
      <c r="B18" s="186"/>
      <c r="C18" s="189"/>
      <c r="D18" s="190"/>
      <c r="E18" s="190"/>
    </row>
    <row r="19" spans="2:5" s="187" customFormat="1" ht="12.75" customHeight="1">
      <c r="B19" s="186"/>
      <c r="C19" s="189"/>
      <c r="D19" s="190"/>
      <c r="E19" s="190"/>
    </row>
    <row r="20" spans="2:5" s="187" customFormat="1" ht="12.75" customHeight="1">
      <c r="B20" s="186"/>
      <c r="C20" s="189"/>
      <c r="D20" s="190"/>
      <c r="E20" s="190"/>
    </row>
    <row r="21" spans="2:5" s="187" customFormat="1" ht="12.75" customHeight="1">
      <c r="B21" s="186"/>
      <c r="C21" s="189"/>
      <c r="D21" s="190"/>
      <c r="E21" s="190"/>
    </row>
    <row r="22" spans="2:5" s="187" customFormat="1" ht="12.75" customHeight="1">
      <c r="B22" s="186"/>
      <c r="C22" s="189"/>
      <c r="D22" s="190"/>
      <c r="E22" s="211" t="s">
        <v>145</v>
      </c>
    </row>
    <row r="23" spans="2:5">
      <c r="E23" s="196"/>
    </row>
    <row r="24" spans="2:5">
      <c r="C24" s="511" t="s">
        <v>313</v>
      </c>
      <c r="E24" s="196"/>
    </row>
    <row r="25" spans="2:5">
      <c r="C25" s="511"/>
    </row>
    <row r="26" spans="2:5">
      <c r="C26" s="511"/>
    </row>
    <row r="27" spans="2:5">
      <c r="C27" s="511"/>
    </row>
    <row r="28" spans="2:5">
      <c r="C28" s="192" t="s">
        <v>115</v>
      </c>
    </row>
    <row r="29" spans="2:5" ht="12.75" customHeight="1"/>
    <row r="39" spans="5:5">
      <c r="E39" s="211" t="s">
        <v>145</v>
      </c>
    </row>
  </sheetData>
  <mergeCells count="2">
    <mergeCell ref="C7:C10"/>
    <mergeCell ref="C24:C27"/>
  </mergeCells>
  <hyperlinks>
    <hyperlink ref="C4" location="Indice!A1" display="Indice!A1" xr:uid="{00000000-0004-0000-11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36"/>
  <dimension ref="A1:E29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85" customWidth="1"/>
    <col min="2" max="2" width="2.7109375" style="185" customWidth="1"/>
    <col min="3" max="3" width="18.5703125" style="185" customWidth="1"/>
    <col min="4" max="4" width="1.28515625" style="185" customWidth="1"/>
    <col min="5" max="5" width="58.85546875" style="185" customWidth="1"/>
    <col min="6" max="16384" width="11.42578125" style="194"/>
  </cols>
  <sheetData>
    <row r="1" spans="2:5" hidden="1"/>
    <row r="2" spans="2:5" s="185" customFormat="1" ht="21" customHeight="1">
      <c r="E2" s="163" t="s">
        <v>86</v>
      </c>
    </row>
    <row r="3" spans="2:5" s="185" customFormat="1" ht="15" customHeight="1">
      <c r="E3" s="366" t="s">
        <v>337</v>
      </c>
    </row>
    <row r="4" spans="2:5" s="185" customFormat="1" ht="20.100000000000001" customHeight="1">
      <c r="C4" s="108" t="s">
        <v>47</v>
      </c>
    </row>
    <row r="5" spans="2:5" s="187" customFormat="1">
      <c r="B5" s="186"/>
    </row>
    <row r="6" spans="2:5" s="187" customFormat="1" ht="12.75" customHeight="1">
      <c r="B6" s="186"/>
      <c r="C6" s="188"/>
    </row>
    <row r="7" spans="2:5" s="187" customFormat="1" ht="12.75" customHeight="1">
      <c r="B7" s="186"/>
      <c r="C7" s="511" t="s">
        <v>345</v>
      </c>
      <c r="D7" s="190"/>
      <c r="E7" s="190"/>
    </row>
    <row r="8" spans="2:5" s="187" customFormat="1" ht="12.75" customHeight="1">
      <c r="B8" s="186"/>
      <c r="C8" s="511"/>
      <c r="D8" s="190"/>
      <c r="E8" s="191"/>
    </row>
    <row r="9" spans="2:5" s="187" customFormat="1" ht="12.75" customHeight="1">
      <c r="B9" s="186"/>
      <c r="C9" s="511"/>
      <c r="D9" s="190"/>
      <c r="E9" s="191"/>
    </row>
    <row r="10" spans="2:5" s="187" customFormat="1" ht="12.75" customHeight="1">
      <c r="B10" s="186"/>
      <c r="C10" s="511"/>
      <c r="D10" s="190"/>
      <c r="E10" s="191"/>
    </row>
    <row r="11" spans="2:5" s="187" customFormat="1" ht="12.75" customHeight="1">
      <c r="B11" s="186"/>
      <c r="C11" s="192" t="s">
        <v>393</v>
      </c>
      <c r="D11" s="190"/>
      <c r="E11" s="191"/>
    </row>
    <row r="12" spans="2:5" s="187" customFormat="1" ht="12.75" customHeight="1">
      <c r="B12" s="186"/>
      <c r="C12" s="463" t="s">
        <v>394</v>
      </c>
      <c r="D12" s="190"/>
      <c r="E12" s="190"/>
    </row>
    <row r="13" spans="2:5" s="187" customFormat="1" ht="12.75" customHeight="1">
      <c r="B13" s="186"/>
      <c r="C13" s="463" t="s">
        <v>301</v>
      </c>
      <c r="D13" s="190"/>
      <c r="E13" s="190"/>
    </row>
    <row r="14" spans="2:5" s="187" customFormat="1" ht="12.75" customHeight="1">
      <c r="B14" s="186"/>
      <c r="C14" s="192" t="s">
        <v>115</v>
      </c>
      <c r="D14" s="190"/>
      <c r="E14" s="190"/>
    </row>
    <row r="15" spans="2:5" s="187" customFormat="1" ht="12.75" customHeight="1">
      <c r="B15" s="186"/>
      <c r="D15" s="190"/>
      <c r="E15" s="190"/>
    </row>
    <row r="16" spans="2:5" s="187" customFormat="1" ht="12.75" customHeight="1">
      <c r="B16" s="186"/>
      <c r="C16" s="189"/>
      <c r="D16" s="190"/>
      <c r="E16" s="190"/>
    </row>
    <row r="17" spans="2:5" s="187" customFormat="1" ht="12.75" customHeight="1">
      <c r="B17" s="186"/>
      <c r="C17" s="189"/>
      <c r="D17" s="190"/>
      <c r="E17" s="190"/>
    </row>
    <row r="18" spans="2:5" s="187" customFormat="1" ht="12.75" customHeight="1">
      <c r="B18" s="186"/>
      <c r="C18" s="189"/>
      <c r="D18" s="190"/>
      <c r="E18" s="190"/>
    </row>
    <row r="19" spans="2:5" s="187" customFormat="1" ht="12.75" customHeight="1">
      <c r="B19" s="186"/>
      <c r="C19" s="189"/>
      <c r="D19" s="190"/>
      <c r="E19" s="190"/>
    </row>
    <row r="20" spans="2:5" s="187" customFormat="1" ht="12.75" customHeight="1">
      <c r="B20" s="186"/>
      <c r="C20" s="189"/>
      <c r="D20" s="190"/>
      <c r="E20" s="190"/>
    </row>
    <row r="21" spans="2:5" s="187" customFormat="1" ht="12.75" customHeight="1">
      <c r="B21" s="186"/>
      <c r="C21" s="189"/>
      <c r="D21" s="190"/>
      <c r="E21" s="190"/>
    </row>
    <row r="22" spans="2:5" s="187" customFormat="1" ht="12.75" customHeight="1">
      <c r="B22" s="186"/>
      <c r="C22" s="189"/>
      <c r="D22" s="190"/>
      <c r="E22" s="211" t="s">
        <v>145</v>
      </c>
    </row>
    <row r="23" spans="2:5">
      <c r="E23" s="196"/>
    </row>
    <row r="24" spans="2:5">
      <c r="C24" s="195"/>
      <c r="E24" s="196"/>
    </row>
    <row r="25" spans="2:5">
      <c r="C25" s="195"/>
    </row>
    <row r="26" spans="2:5">
      <c r="C26" s="195"/>
    </row>
    <row r="29" spans="2:5" ht="12.75" customHeight="1"/>
  </sheetData>
  <mergeCells count="1">
    <mergeCell ref="C7:C10"/>
  </mergeCells>
  <hyperlinks>
    <hyperlink ref="C4" location="Indice!A1" display="Indice!A1" xr:uid="{00000000-0004-0000-1200-000000000000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35"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163" t="s">
        <v>86</v>
      </c>
    </row>
    <row r="3" spans="3:5" ht="15" customHeight="1">
      <c r="E3" s="366" t="s">
        <v>337</v>
      </c>
    </row>
    <row r="4" spans="3:5" s="121" customFormat="1" ht="19.899999999999999" customHeight="1">
      <c r="C4" s="108" t="s">
        <v>47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09" t="s">
        <v>150</v>
      </c>
      <c r="E7" s="126"/>
    </row>
    <row r="8" spans="3:5" s="121" customFormat="1" ht="12.75" customHeight="1">
      <c r="C8" s="509"/>
      <c r="E8" s="126"/>
    </row>
    <row r="9" spans="3:5" s="121" customFormat="1" ht="12.75" customHeight="1">
      <c r="C9" s="509"/>
      <c r="E9" s="126"/>
    </row>
    <row r="10" spans="3:5" s="121" customFormat="1" ht="12.75" customHeight="1">
      <c r="C10" s="119" t="s">
        <v>115</v>
      </c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9"/>
  </mergeCells>
  <hyperlinks>
    <hyperlink ref="C4" location="Indice!A1" display="Indice!A1" xr:uid="{00000000-0004-0000-13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8"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163" t="s">
        <v>86</v>
      </c>
    </row>
    <row r="3" spans="3:5" ht="15" customHeight="1">
      <c r="E3" s="366" t="s">
        <v>337</v>
      </c>
    </row>
    <row r="4" spans="3:5" s="121" customFormat="1" ht="19.899999999999999" customHeight="1">
      <c r="C4" s="108" t="s">
        <v>47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09" t="s">
        <v>168</v>
      </c>
      <c r="E7" s="126"/>
    </row>
    <row r="8" spans="3:5" s="121" customFormat="1" ht="12.75" customHeight="1">
      <c r="C8" s="509"/>
      <c r="E8" s="126"/>
    </row>
    <row r="9" spans="3:5" s="121" customFormat="1" ht="12.75" customHeight="1">
      <c r="C9" s="509"/>
      <c r="E9" s="126"/>
    </row>
    <row r="10" spans="3:5" s="121" customFormat="1" ht="12.75" customHeight="1">
      <c r="C10" s="509"/>
      <c r="E10" s="126"/>
    </row>
    <row r="11" spans="3:5" s="121" customFormat="1" ht="12.75" customHeight="1">
      <c r="C11" s="119" t="s">
        <v>169</v>
      </c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10"/>
  </mergeCells>
  <hyperlinks>
    <hyperlink ref="C4" location="Indice!A1" display="Indice!A1" xr:uid="{00000000-0004-0000-14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37">
    <pageSetUpPr autoPageBreaks="0"/>
  </sheetPr>
  <dimension ref="C1:G32"/>
  <sheetViews>
    <sheetView showGridLines="0" showRowColHeaders="0" topLeftCell="A2" workbookViewId="0">
      <selection activeCell="E3" sqref="E3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163" t="s">
        <v>86</v>
      </c>
    </row>
    <row r="3" spans="3:5" ht="15" customHeight="1">
      <c r="E3" s="366" t="s">
        <v>337</v>
      </c>
    </row>
    <row r="4" spans="3:5" s="121" customFormat="1" ht="19.899999999999999" customHeight="1">
      <c r="C4" s="108" t="s">
        <v>47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09" t="s">
        <v>160</v>
      </c>
      <c r="E7" s="126"/>
    </row>
    <row r="8" spans="3:5" s="121" customFormat="1" ht="12.75" customHeight="1">
      <c r="C8" s="509"/>
      <c r="E8" s="126"/>
    </row>
    <row r="9" spans="3:5" s="121" customFormat="1" ht="12.75" customHeight="1">
      <c r="C9" s="509"/>
      <c r="E9" s="126"/>
    </row>
    <row r="10" spans="3:5" s="121" customFormat="1" ht="12.75" customHeight="1">
      <c r="C10" s="119" t="s">
        <v>89</v>
      </c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7" s="121" customFormat="1" ht="12.75" customHeight="1">
      <c r="C17" s="122"/>
      <c r="D17" s="124"/>
      <c r="E17" s="126"/>
    </row>
    <row r="18" spans="3:7" s="121" customFormat="1" ht="12.75" customHeight="1">
      <c r="C18" s="122"/>
      <c r="D18" s="124"/>
      <c r="E18" s="126"/>
    </row>
    <row r="19" spans="3:7" s="121" customFormat="1" ht="12.75" customHeight="1">
      <c r="C19" s="122"/>
      <c r="D19" s="124"/>
      <c r="E19" s="126"/>
    </row>
    <row r="20" spans="3:7" s="121" customFormat="1" ht="12.75" customHeight="1">
      <c r="C20" s="122"/>
      <c r="D20" s="124"/>
      <c r="E20" s="126"/>
    </row>
    <row r="21" spans="3:7" s="121" customFormat="1" ht="12.75" customHeight="1">
      <c r="C21" s="122"/>
      <c r="D21" s="124"/>
      <c r="E21" s="126"/>
    </row>
    <row r="22" spans="3:7">
      <c r="E22" s="233"/>
    </row>
    <row r="23" spans="3:7">
      <c r="E23" s="233"/>
    </row>
    <row r="24" spans="3:7">
      <c r="E24" s="233"/>
    </row>
    <row r="25" spans="3:7">
      <c r="E25" s="239"/>
      <c r="F25" s="240"/>
      <c r="G25" s="240"/>
    </row>
    <row r="26" spans="3:7">
      <c r="F26" s="239"/>
      <c r="G26" s="239"/>
    </row>
    <row r="31" spans="3:7" ht="15" customHeight="1"/>
    <row r="32" spans="3:7" ht="9.75" customHeight="1"/>
  </sheetData>
  <mergeCells count="1">
    <mergeCell ref="C7:C9"/>
  </mergeCells>
  <hyperlinks>
    <hyperlink ref="C4" location="Indice!A1" display="Indice!A1" xr:uid="{00000000-0004-0000-15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39">
    <pageSetUpPr autoPageBreaks="0"/>
  </sheetPr>
  <dimension ref="C1:G32"/>
  <sheetViews>
    <sheetView showGridLines="0" showRowColHeaders="0" topLeftCell="A2" workbookViewId="0">
      <selection activeCell="E3" sqref="E3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163" t="s">
        <v>86</v>
      </c>
    </row>
    <row r="3" spans="3:5" ht="15" customHeight="1">
      <c r="E3" s="366" t="s">
        <v>337</v>
      </c>
    </row>
    <row r="4" spans="3:5" s="121" customFormat="1" ht="19.899999999999999" customHeight="1">
      <c r="C4" s="108" t="s">
        <v>47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09" t="s">
        <v>162</v>
      </c>
      <c r="E7" s="126"/>
    </row>
    <row r="8" spans="3:5" s="121" customFormat="1" ht="12.75" customHeight="1">
      <c r="C8" s="509"/>
      <c r="E8" s="126"/>
    </row>
    <row r="9" spans="3:5" s="121" customFormat="1" ht="12.75" customHeight="1">
      <c r="C9" s="509"/>
      <c r="E9" s="126"/>
    </row>
    <row r="10" spans="3:5" s="121" customFormat="1" ht="12.75" customHeight="1">
      <c r="C10" s="119" t="s">
        <v>89</v>
      </c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7" s="121" customFormat="1" ht="12.75" customHeight="1">
      <c r="C17" s="122"/>
      <c r="D17" s="124"/>
      <c r="E17" s="126"/>
    </row>
    <row r="18" spans="3:7" s="121" customFormat="1" ht="12.75" customHeight="1">
      <c r="C18" s="122"/>
      <c r="D18" s="124"/>
      <c r="E18" s="126"/>
    </row>
    <row r="19" spans="3:7" s="121" customFormat="1" ht="12.75" customHeight="1">
      <c r="C19" s="122"/>
      <c r="D19" s="124"/>
      <c r="E19" s="126"/>
    </row>
    <row r="20" spans="3:7" s="121" customFormat="1" ht="12.75" customHeight="1">
      <c r="C20" s="122"/>
      <c r="D20" s="124"/>
      <c r="E20" s="126"/>
    </row>
    <row r="21" spans="3:7" s="121" customFormat="1" ht="12.75" customHeight="1">
      <c r="C21" s="122"/>
      <c r="D21" s="124"/>
      <c r="E21" s="126"/>
    </row>
    <row r="22" spans="3:7">
      <c r="E22" s="233"/>
    </row>
    <row r="23" spans="3:7">
      <c r="E23" s="233"/>
    </row>
    <row r="24" spans="3:7">
      <c r="E24" s="233"/>
    </row>
    <row r="25" spans="3:7">
      <c r="E25" s="240" t="s">
        <v>159</v>
      </c>
      <c r="F25" s="240"/>
      <c r="G25" s="240"/>
    </row>
    <row r="26" spans="3:7">
      <c r="E26" s="239"/>
      <c r="F26" s="239"/>
      <c r="G26" s="239"/>
    </row>
    <row r="31" spans="3:7" ht="15" customHeight="1"/>
    <row r="32" spans="3:7" ht="9.75" customHeight="1"/>
  </sheetData>
  <mergeCells count="1">
    <mergeCell ref="C7:C9"/>
  </mergeCells>
  <hyperlinks>
    <hyperlink ref="C4" location="Indice!A1" display="Indice!A1" xr:uid="{00000000-0004-0000-16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43"/>
  <sheetViews>
    <sheetView showGridLines="0" showRowColHeaders="0" zoomScaleNormal="100" zoomScaleSheetLayoutView="100" workbookViewId="0"/>
  </sheetViews>
  <sheetFormatPr baseColWidth="10" defaultColWidth="11.42578125" defaultRowHeight="15"/>
  <cols>
    <col min="1" max="1" width="2.7109375" style="429" customWidth="1"/>
    <col min="2" max="2" width="23.7109375" style="429" customWidth="1"/>
    <col min="3" max="3" width="8.7109375" style="429" bestFit="1" customWidth="1"/>
    <col min="4" max="4" width="8.140625" style="429" bestFit="1" customWidth="1"/>
    <col min="5" max="5" width="9.5703125" style="429" bestFit="1" customWidth="1"/>
    <col min="6" max="6" width="8.42578125" style="429" customWidth="1"/>
    <col min="7" max="7" width="8.5703125" style="429" customWidth="1"/>
    <col min="8" max="8" width="8.140625" style="429" bestFit="1" customWidth="1"/>
    <col min="9" max="10" width="9.5703125" style="429" bestFit="1" customWidth="1"/>
    <col min="11" max="16384" width="11.42578125" style="429"/>
  </cols>
  <sheetData>
    <row r="1" spans="2:18" ht="21" customHeight="1">
      <c r="L1" s="366" t="s">
        <v>86</v>
      </c>
    </row>
    <row r="2" spans="2:18" ht="15" customHeight="1">
      <c r="L2" s="366" t="s">
        <v>337</v>
      </c>
    </row>
    <row r="3" spans="2:18" ht="20.25" customHeight="1">
      <c r="B3" s="108" t="s">
        <v>111</v>
      </c>
    </row>
    <row r="4" spans="2:18" ht="22.5" customHeight="1"/>
    <row r="5" spans="2:18" ht="47.25" customHeight="1">
      <c r="B5" s="428" t="s">
        <v>324</v>
      </c>
    </row>
    <row r="6" spans="2:18">
      <c r="B6" s="436"/>
      <c r="P6" s="493"/>
      <c r="Q6" s="493"/>
      <c r="R6" s="494"/>
    </row>
    <row r="7" spans="2:18">
      <c r="B7" s="436"/>
      <c r="P7" s="493"/>
      <c r="Q7" s="493"/>
      <c r="R7" s="494"/>
    </row>
    <row r="8" spans="2:18">
      <c r="B8" s="436"/>
      <c r="P8" s="493"/>
      <c r="Q8" s="493"/>
      <c r="R8" s="494"/>
    </row>
    <row r="9" spans="2:18">
      <c r="B9" s="7"/>
      <c r="P9" s="493"/>
      <c r="Q9" s="493"/>
      <c r="R9" s="494"/>
    </row>
    <row r="10" spans="2:18">
      <c r="P10" s="493"/>
      <c r="Q10" s="493"/>
      <c r="R10" s="494"/>
    </row>
    <row r="11" spans="2:18">
      <c r="P11" s="493"/>
      <c r="Q11" s="493"/>
      <c r="R11" s="494"/>
    </row>
    <row r="12" spans="2:18">
      <c r="P12" s="493"/>
      <c r="Q12" s="493"/>
      <c r="R12" s="494"/>
    </row>
    <row r="13" spans="2:18">
      <c r="P13" s="493"/>
      <c r="Q13" s="493"/>
      <c r="R13" s="494"/>
    </row>
    <row r="14" spans="2:18">
      <c r="P14" s="493"/>
      <c r="Q14" s="493"/>
      <c r="R14" s="494"/>
    </row>
    <row r="15" spans="2:18">
      <c r="P15" s="493"/>
      <c r="Q15" s="493"/>
      <c r="R15" s="494"/>
    </row>
    <row r="16" spans="2:18" ht="14.25" customHeight="1">
      <c r="P16" s="493"/>
      <c r="Q16" s="493"/>
      <c r="R16" s="494"/>
    </row>
    <row r="17" spans="5:18" ht="15" customHeight="1">
      <c r="H17" s="430"/>
      <c r="P17" s="493"/>
      <c r="Q17" s="493"/>
      <c r="R17" s="494"/>
    </row>
    <row r="18" spans="5:18">
      <c r="P18" s="493"/>
      <c r="Q18" s="493"/>
      <c r="R18" s="494"/>
    </row>
    <row r="19" spans="5:18">
      <c r="P19" s="493"/>
      <c r="Q19" s="493"/>
      <c r="R19" s="494"/>
    </row>
    <row r="20" spans="5:18">
      <c r="P20" s="493"/>
      <c r="Q20" s="493"/>
      <c r="R20" s="494"/>
    </row>
    <row r="21" spans="5:18">
      <c r="P21" s="493"/>
      <c r="Q21" s="493"/>
      <c r="R21" s="494"/>
    </row>
    <row r="22" spans="5:18">
      <c r="P22" s="493"/>
      <c r="Q22" s="493"/>
      <c r="R22" s="494"/>
    </row>
    <row r="23" spans="5:18">
      <c r="P23" s="493"/>
      <c r="Q23" s="493"/>
      <c r="R23" s="494"/>
    </row>
    <row r="24" spans="5:18">
      <c r="P24" s="493"/>
      <c r="Q24" s="493"/>
      <c r="R24" s="494"/>
    </row>
    <row r="25" spans="5:18">
      <c r="J25" s="431"/>
      <c r="K25" s="450" t="s">
        <v>424</v>
      </c>
      <c r="M25" s="450"/>
      <c r="P25" s="493"/>
      <c r="Q25" s="493"/>
      <c r="R25" s="494"/>
    </row>
    <row r="26" spans="5:18">
      <c r="J26" s="432"/>
      <c r="K26" s="450" t="s">
        <v>425</v>
      </c>
      <c r="M26" s="450"/>
    </row>
    <row r="27" spans="5:18">
      <c r="E27" s="433"/>
      <c r="J27" s="434"/>
      <c r="K27" s="450" t="s">
        <v>426</v>
      </c>
      <c r="M27" s="450"/>
    </row>
    <row r="28" spans="5:18">
      <c r="E28" s="433"/>
      <c r="J28" s="435"/>
      <c r="K28" s="450" t="s">
        <v>423</v>
      </c>
      <c r="M28" s="450"/>
      <c r="Q28" s="495"/>
      <c r="R28" s="494"/>
    </row>
    <row r="29" spans="5:18">
      <c r="E29" s="433"/>
      <c r="Q29" s="495"/>
      <c r="R29" s="494"/>
    </row>
    <row r="30" spans="5:18">
      <c r="E30" s="433"/>
      <c r="K30" s="496"/>
      <c r="R30"/>
    </row>
    <row r="31" spans="5:18">
      <c r="E31" s="433"/>
    </row>
    <row r="32" spans="5:18">
      <c r="E32" s="433"/>
    </row>
    <row r="33" spans="4:5">
      <c r="E33" s="433"/>
    </row>
    <row r="34" spans="4:5">
      <c r="E34" s="433"/>
    </row>
    <row r="35" spans="4:5">
      <c r="D35" s="433"/>
      <c r="E35" s="433"/>
    </row>
    <row r="36" spans="4:5">
      <c r="D36" s="433"/>
      <c r="E36" s="433"/>
    </row>
    <row r="37" spans="4:5">
      <c r="E37" s="433"/>
    </row>
    <row r="38" spans="4:5">
      <c r="E38" s="433"/>
    </row>
    <row r="39" spans="4:5">
      <c r="E39" s="433"/>
    </row>
    <row r="40" spans="4:5">
      <c r="E40" s="433"/>
    </row>
    <row r="41" spans="4:5">
      <c r="E41" s="433"/>
    </row>
    <row r="42" spans="4:5">
      <c r="E42" s="433"/>
    </row>
    <row r="43" spans="4:5">
      <c r="E43" s="433"/>
    </row>
  </sheetData>
  <sortState xmlns:xlrd2="http://schemas.microsoft.com/office/spreadsheetml/2017/richdata2" ref="T6:U24">
    <sortCondition descending="1" ref="U6:U24"/>
  </sortState>
  <hyperlinks>
    <hyperlink ref="B3" location="Indice!A1" display="Balance eléctrico, potencia instalada y red de transporte" xr:uid="{00000000-0004-0000-0100-000000000000}"/>
  </hyperlinks>
  <pageMargins left="0.31496062992126" right="0.31496062992126" top="0.74803149606299202" bottom="0.74803149606299202" header="0.31496062992126" footer="0.31496062992126"/>
  <pageSetup paperSize="9" orientation="landscape" r:id="rId1"/>
  <headerFooter>
    <oddHeader>&amp;L&amp;G</oddHeader>
    <oddFooter>&amp;L&amp;K006699Dpto. Estadistica e Información. DCRyCGdR&amp;R&amp;K006699Diciembre 2014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0"/>
  <dimension ref="C1:H1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07" customWidth="1"/>
    <col min="2" max="2" width="2.7109375" style="107" customWidth="1"/>
    <col min="3" max="3" width="23.7109375" style="107" customWidth="1"/>
    <col min="4" max="4" width="1.28515625" style="107" customWidth="1"/>
    <col min="5" max="5" width="11.42578125" style="107" customWidth="1"/>
    <col min="6" max="7" width="11.42578125" style="107"/>
    <col min="8" max="8" width="14.5703125" style="107" customWidth="1"/>
    <col min="9" max="16384" width="11.42578125" style="107"/>
  </cols>
  <sheetData>
    <row r="1" spans="3:8" ht="0.6" customHeight="1"/>
    <row r="2" spans="3:8" ht="21" customHeight="1">
      <c r="H2" s="163" t="s">
        <v>86</v>
      </c>
    </row>
    <row r="3" spans="3:8" ht="15" customHeight="1">
      <c r="H3" s="366" t="s">
        <v>337</v>
      </c>
    </row>
    <row r="4" spans="3:8" ht="19.899999999999999" customHeight="1">
      <c r="C4" s="6" t="s">
        <v>47</v>
      </c>
    </row>
    <row r="5" spans="3:8" ht="12.6" customHeight="1"/>
    <row r="7" spans="3:8" ht="12.75" customHeight="1">
      <c r="C7" s="509" t="s">
        <v>85</v>
      </c>
      <c r="E7" s="109"/>
      <c r="F7" s="164"/>
      <c r="G7" s="177"/>
      <c r="H7" s="512" t="s">
        <v>163</v>
      </c>
    </row>
    <row r="8" spans="3:8">
      <c r="C8" s="509"/>
      <c r="E8" s="110"/>
      <c r="F8" s="111" t="s">
        <v>1</v>
      </c>
      <c r="G8" s="111" t="s">
        <v>69</v>
      </c>
      <c r="H8" s="513"/>
    </row>
    <row r="9" spans="3:8">
      <c r="E9" s="10">
        <v>2015</v>
      </c>
      <c r="F9" s="278">
        <v>25140.895262850001</v>
      </c>
      <c r="G9" s="280">
        <v>0.82064663448889963</v>
      </c>
      <c r="H9" s="280">
        <v>78.995941813692511</v>
      </c>
    </row>
    <row r="10" spans="3:8">
      <c r="E10" s="10">
        <v>2016</v>
      </c>
      <c r="F10" s="278">
        <v>34666.883405772001</v>
      </c>
      <c r="G10" s="280">
        <v>1.1243663743130567</v>
      </c>
      <c r="H10" s="280">
        <v>37.337980074161706</v>
      </c>
    </row>
    <row r="11" spans="3:8">
      <c r="E11" s="10">
        <v>2017</v>
      </c>
      <c r="F11" s="278">
        <v>15972.007925036</v>
      </c>
      <c r="G11" s="280">
        <v>0.52691726423567176</v>
      </c>
      <c r="H11" s="280">
        <v>99.282426066621127</v>
      </c>
    </row>
    <row r="12" spans="3:8">
      <c r="E12" s="10">
        <v>2018</v>
      </c>
      <c r="F12" s="278">
        <v>37402.772072769498</v>
      </c>
      <c r="G12" s="280">
        <v>1.2821831304208802</v>
      </c>
      <c r="H12" s="280">
        <v>17.172139764732719</v>
      </c>
    </row>
    <row r="13" spans="3:8">
      <c r="E13" s="281">
        <v>2019</v>
      </c>
      <c r="F13" s="282">
        <v>25971.3739537816</v>
      </c>
      <c r="G13" s="456">
        <v>0.87954085709736929</v>
      </c>
      <c r="H13" s="456">
        <v>63.777687440098362</v>
      </c>
    </row>
    <row r="14" spans="3:8">
      <c r="E14" s="116"/>
      <c r="F14" s="117"/>
      <c r="G14" s="117"/>
      <c r="H14" s="117"/>
    </row>
  </sheetData>
  <mergeCells count="2">
    <mergeCell ref="C7:C8"/>
    <mergeCell ref="H7:H8"/>
  </mergeCells>
  <hyperlinks>
    <hyperlink ref="C4" location="Indice!A1" display="Sistema peninsular" xr:uid="{00000000-0004-0000-1700-000000000000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40">
    <pageSetUpPr autoPageBreaks="0"/>
  </sheetPr>
  <dimension ref="C1:G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163" t="s">
        <v>86</v>
      </c>
    </row>
    <row r="3" spans="3:5" ht="15" customHeight="1">
      <c r="E3" s="366" t="s">
        <v>337</v>
      </c>
    </row>
    <row r="4" spans="3:5" s="121" customFormat="1" ht="19.899999999999999" customHeight="1">
      <c r="C4" s="108" t="s">
        <v>47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09" t="s">
        <v>346</v>
      </c>
      <c r="E7" s="126"/>
    </row>
    <row r="8" spans="3:5" s="121" customFormat="1" ht="12.75" customHeight="1">
      <c r="C8" s="509"/>
      <c r="E8" s="126"/>
    </row>
    <row r="9" spans="3:5" s="121" customFormat="1" ht="12.75" customHeight="1">
      <c r="C9" s="509"/>
      <c r="E9" s="126"/>
    </row>
    <row r="10" spans="3:5" s="121" customFormat="1" ht="12.75" customHeight="1">
      <c r="C10" s="509"/>
      <c r="E10" s="126"/>
    </row>
    <row r="11" spans="3:5" s="121" customFormat="1" ht="12.75" customHeight="1">
      <c r="C11" s="119" t="s">
        <v>89</v>
      </c>
      <c r="E11" s="126"/>
    </row>
    <row r="12" spans="3:5" s="121" customFormat="1" ht="12.75" customHeight="1"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7" s="121" customFormat="1" ht="12.75" customHeight="1">
      <c r="C17" s="122"/>
      <c r="D17" s="124"/>
      <c r="E17" s="126"/>
    </row>
    <row r="18" spans="3:7" s="121" customFormat="1" ht="12.75" customHeight="1">
      <c r="C18" s="122"/>
      <c r="D18" s="124"/>
      <c r="E18" s="126"/>
    </row>
    <row r="19" spans="3:7" s="121" customFormat="1" ht="12.75" customHeight="1">
      <c r="C19" s="122"/>
      <c r="D19" s="124"/>
      <c r="E19" s="126"/>
    </row>
    <row r="20" spans="3:7" s="121" customFormat="1" ht="12.75" customHeight="1">
      <c r="C20" s="122"/>
      <c r="D20" s="124"/>
      <c r="E20" s="126"/>
    </row>
    <row r="21" spans="3:7" s="121" customFormat="1" ht="12.75" customHeight="1">
      <c r="C21" s="122"/>
      <c r="D21" s="124"/>
      <c r="E21" s="126"/>
    </row>
    <row r="22" spans="3:7">
      <c r="E22" s="233"/>
    </row>
    <row r="23" spans="3:7">
      <c r="E23" s="233"/>
    </row>
    <row r="24" spans="3:7">
      <c r="E24" s="233"/>
    </row>
    <row r="25" spans="3:7">
      <c r="E25" s="240"/>
      <c r="F25" s="240"/>
      <c r="G25" s="240"/>
    </row>
    <row r="26" spans="3:7">
      <c r="E26" s="239"/>
      <c r="F26" s="239"/>
      <c r="G26" s="239"/>
    </row>
    <row r="31" spans="3:7" ht="15" customHeight="1"/>
    <row r="32" spans="3:7" ht="9.75" customHeight="1"/>
  </sheetData>
  <mergeCells count="1">
    <mergeCell ref="C7:C10"/>
  </mergeCells>
  <hyperlinks>
    <hyperlink ref="C4" location="Indice!A1" display="Indice!A1" xr:uid="{00000000-0004-0000-18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1"/>
  <dimension ref="C1:J12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07" customWidth="1"/>
    <col min="2" max="2" width="2.7109375" style="107" customWidth="1"/>
    <col min="3" max="3" width="23.7109375" style="107" customWidth="1"/>
    <col min="4" max="4" width="1.28515625" style="107" customWidth="1"/>
    <col min="5" max="5" width="14.42578125" style="107" bestFit="1" customWidth="1"/>
    <col min="6" max="16384" width="11.42578125" style="107"/>
  </cols>
  <sheetData>
    <row r="1" spans="3:10" ht="0.6" customHeight="1"/>
    <row r="2" spans="3:10" ht="21" customHeight="1">
      <c r="J2" s="163" t="s">
        <v>86</v>
      </c>
    </row>
    <row r="3" spans="3:10" ht="15" customHeight="1">
      <c r="J3" s="366" t="s">
        <v>337</v>
      </c>
    </row>
    <row r="4" spans="3:10" ht="19.899999999999999" customHeight="1">
      <c r="C4" s="6" t="s">
        <v>47</v>
      </c>
    </row>
    <row r="5" spans="3:10" ht="12.6" customHeight="1"/>
    <row r="7" spans="3:10" ht="12.75" customHeight="1">
      <c r="C7" s="509" t="s">
        <v>347</v>
      </c>
      <c r="E7" s="109"/>
      <c r="F7" s="177"/>
      <c r="G7" s="514">
        <v>2018</v>
      </c>
      <c r="H7" s="514"/>
      <c r="I7" s="514">
        <v>2019</v>
      </c>
      <c r="J7" s="514"/>
    </row>
    <row r="8" spans="3:10">
      <c r="C8" s="509"/>
      <c r="E8" s="110"/>
      <c r="F8" s="111" t="s">
        <v>30</v>
      </c>
      <c r="G8" s="111" t="s">
        <v>1</v>
      </c>
      <c r="H8" s="111" t="s">
        <v>167</v>
      </c>
      <c r="I8" s="111" t="s">
        <v>1</v>
      </c>
      <c r="J8" s="111" t="s">
        <v>167</v>
      </c>
    </row>
    <row r="9" spans="3:10">
      <c r="C9" s="509"/>
      <c r="E9" s="10" t="s">
        <v>227</v>
      </c>
      <c r="F9" s="278">
        <v>8966.8790000000008</v>
      </c>
      <c r="G9" s="278">
        <v>4716.5233230899103</v>
      </c>
      <c r="H9" s="113">
        <f>(G9/F9)*100</f>
        <v>52.599386286911084</v>
      </c>
      <c r="I9" s="278">
        <v>5895.3238307659303</v>
      </c>
      <c r="J9" s="280">
        <f>(I9/F9)*100</f>
        <v>65.745549045168673</v>
      </c>
    </row>
    <row r="10" spans="3:10">
      <c r="E10" s="10" t="s">
        <v>228</v>
      </c>
      <c r="F10" s="278">
        <v>9571.1919999999991</v>
      </c>
      <c r="G10" s="278">
        <v>3455.6965058076098</v>
      </c>
      <c r="H10" s="113">
        <f>(G10/F10)*100</f>
        <v>36.105184242543771</v>
      </c>
      <c r="I10" s="278">
        <v>3556.6090954012102</v>
      </c>
      <c r="J10" s="280">
        <f t="shared" ref="J10:J11" si="0">(I10/F10)*100</f>
        <v>37.159520939515275</v>
      </c>
    </row>
    <row r="11" spans="3:10">
      <c r="E11" s="281" t="s">
        <v>229</v>
      </c>
      <c r="F11" s="282">
        <f>SUM(F9:F10)</f>
        <v>18538.071</v>
      </c>
      <c r="G11" s="282">
        <f>SUM(G9:G10)</f>
        <v>8172.2198288975196</v>
      </c>
      <c r="H11" s="283">
        <f>(G11/F11)*100</f>
        <v>44.083442278851557</v>
      </c>
      <c r="I11" s="282">
        <f>SUM(I9:I10)</f>
        <v>9451.932926167141</v>
      </c>
      <c r="J11" s="284">
        <f t="shared" si="0"/>
        <v>50.986604410821066</v>
      </c>
    </row>
    <row r="12" spans="3:10">
      <c r="E12" s="116"/>
      <c r="F12" s="117"/>
      <c r="G12" s="117"/>
      <c r="H12" s="117"/>
      <c r="I12" s="117"/>
      <c r="J12" s="117"/>
    </row>
  </sheetData>
  <mergeCells count="3">
    <mergeCell ref="G7:H7"/>
    <mergeCell ref="I7:J7"/>
    <mergeCell ref="C7:C9"/>
  </mergeCells>
  <hyperlinks>
    <hyperlink ref="C4" location="Indice!A1" display="Sistema peninsular" xr:uid="{00000000-0004-0000-1900-000000000000}"/>
  </hyperlink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176" t="s">
        <v>86</v>
      </c>
    </row>
    <row r="3" spans="3:5" ht="15" customHeight="1">
      <c r="E3" s="366" t="s">
        <v>337</v>
      </c>
    </row>
    <row r="4" spans="3:5" s="121" customFormat="1" ht="19.899999999999999" customHeight="1">
      <c r="C4" s="108" t="s">
        <v>47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09" t="s">
        <v>230</v>
      </c>
      <c r="E7" s="126"/>
    </row>
    <row r="8" spans="3:5" s="121" customFormat="1" ht="12.75" customHeight="1">
      <c r="C8" s="509"/>
      <c r="E8" s="126"/>
    </row>
    <row r="9" spans="3:5" s="121" customFormat="1" ht="12.75" customHeight="1">
      <c r="C9" s="119" t="s">
        <v>89</v>
      </c>
      <c r="E9" s="126"/>
    </row>
    <row r="10" spans="3:5" s="121" customFormat="1" ht="12.75" customHeight="1"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25" spans="3:5">
      <c r="E25" s="286" t="s">
        <v>231</v>
      </c>
    </row>
    <row r="31" spans="3:5" ht="15" customHeight="1"/>
    <row r="32" spans="3:5" ht="9.75" customHeight="1"/>
  </sheetData>
  <mergeCells count="1">
    <mergeCell ref="C7:C8"/>
  </mergeCells>
  <hyperlinks>
    <hyperlink ref="C4" location="Indice!A1" display="Indice!A1" xr:uid="{00000000-0004-0000-1A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autoPageBreaks="0"/>
  </sheetPr>
  <dimension ref="C1:G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273" t="s">
        <v>86</v>
      </c>
    </row>
    <row r="3" spans="3:5" ht="15" customHeight="1">
      <c r="E3" s="366" t="s">
        <v>337</v>
      </c>
    </row>
    <row r="4" spans="3:5" s="121" customFormat="1" ht="19.899999999999999" customHeight="1">
      <c r="C4" s="108" t="s">
        <v>47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09" t="s">
        <v>232</v>
      </c>
      <c r="E7" s="126"/>
    </row>
    <row r="8" spans="3:5" s="121" customFormat="1" ht="12.75" customHeight="1">
      <c r="C8" s="509"/>
      <c r="E8" s="126"/>
    </row>
    <row r="9" spans="3:5" s="121" customFormat="1" ht="12.75" customHeight="1">
      <c r="C9" s="119" t="s">
        <v>110</v>
      </c>
      <c r="E9" s="126"/>
    </row>
    <row r="10" spans="3:5" s="121" customFormat="1" ht="12.75" customHeight="1"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7" s="121" customFormat="1" ht="12.75" customHeight="1">
      <c r="C17" s="122"/>
      <c r="D17" s="124"/>
      <c r="E17" s="126"/>
    </row>
    <row r="18" spans="3:7" s="121" customFormat="1" ht="12.75" customHeight="1">
      <c r="C18" s="122"/>
      <c r="D18" s="124"/>
      <c r="E18" s="126"/>
    </row>
    <row r="19" spans="3:7" s="121" customFormat="1" ht="12.75" customHeight="1">
      <c r="C19" s="122"/>
      <c r="D19" s="124"/>
      <c r="E19" s="126"/>
    </row>
    <row r="20" spans="3:7" s="121" customFormat="1" ht="12.75" customHeight="1">
      <c r="C20" s="122"/>
      <c r="D20" s="124"/>
      <c r="E20" s="126"/>
    </row>
    <row r="21" spans="3:7" s="121" customFormat="1" ht="12.75" customHeight="1">
      <c r="C21" s="122"/>
      <c r="D21" s="124"/>
      <c r="E21" s="126"/>
    </row>
    <row r="22" spans="3:7">
      <c r="E22" s="233"/>
    </row>
    <row r="23" spans="3:7">
      <c r="E23" s="233"/>
    </row>
    <row r="24" spans="3:7">
      <c r="E24" s="233"/>
    </row>
    <row r="25" spans="3:7">
      <c r="E25" s="274" t="s">
        <v>233</v>
      </c>
      <c r="F25" s="240"/>
      <c r="G25" s="240"/>
    </row>
    <row r="26" spans="3:7">
      <c r="E26" s="288" t="s">
        <v>335</v>
      </c>
      <c r="F26" s="239"/>
      <c r="G26" s="239"/>
    </row>
    <row r="31" spans="3:7" ht="15" customHeight="1"/>
    <row r="32" spans="3:7" ht="9.75" customHeight="1"/>
  </sheetData>
  <mergeCells count="1">
    <mergeCell ref="C7:C8"/>
  </mergeCells>
  <hyperlinks>
    <hyperlink ref="C4" location="Indice!A1" display="Indice!A1" xr:uid="{00000000-0004-0000-1B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C1:J19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07" customWidth="1"/>
    <col min="2" max="2" width="2.7109375" style="107" customWidth="1"/>
    <col min="3" max="3" width="23.7109375" style="107" customWidth="1"/>
    <col min="4" max="4" width="1.28515625" style="107" customWidth="1"/>
    <col min="5" max="5" width="26.7109375" style="107" bestFit="1" customWidth="1"/>
    <col min="6" max="8" width="11.42578125" style="107" customWidth="1"/>
    <col min="9" max="16384" width="11.42578125" style="107"/>
  </cols>
  <sheetData>
    <row r="1" spans="3:10" ht="0.6" customHeight="1"/>
    <row r="2" spans="3:10" ht="21" customHeight="1">
      <c r="J2" s="273" t="s">
        <v>86</v>
      </c>
    </row>
    <row r="3" spans="3:10" ht="15" customHeight="1">
      <c r="J3" s="366" t="s">
        <v>337</v>
      </c>
    </row>
    <row r="4" spans="3:10" ht="19.899999999999999" customHeight="1">
      <c r="C4" s="6" t="s">
        <v>47</v>
      </c>
    </row>
    <row r="5" spans="3:10" ht="12.6" customHeight="1"/>
    <row r="7" spans="3:10" ht="12.75" customHeight="1">
      <c r="C7" s="509" t="s">
        <v>234</v>
      </c>
      <c r="E7" s="109"/>
      <c r="F7" s="276"/>
      <c r="G7" s="177"/>
      <c r="H7" s="292"/>
      <c r="I7" s="292"/>
      <c r="J7" s="292"/>
    </row>
    <row r="8" spans="3:10">
      <c r="C8" s="509"/>
      <c r="E8" s="110"/>
      <c r="F8" s="293">
        <v>2015</v>
      </c>
      <c r="G8" s="294">
        <v>2016</v>
      </c>
      <c r="H8" s="294">
        <v>2017</v>
      </c>
      <c r="I8" s="295">
        <v>2018</v>
      </c>
      <c r="J8" s="295" t="s">
        <v>348</v>
      </c>
    </row>
    <row r="9" spans="3:10">
      <c r="C9" s="509"/>
      <c r="E9" s="10" t="s">
        <v>33</v>
      </c>
      <c r="F9" s="278">
        <f>'Data 3'!F29</f>
        <v>21180.746999999999</v>
      </c>
      <c r="G9" s="278">
        <f>'Data 3'!G29</f>
        <v>21615.888999999999</v>
      </c>
      <c r="H9" s="278">
        <f>'Data 3'!H29</f>
        <v>21724.85</v>
      </c>
      <c r="I9" s="278">
        <f>'Data 3'!I29</f>
        <v>21726.609999999997</v>
      </c>
      <c r="J9" s="340">
        <f>'Data 3'!J29</f>
        <v>21736.421999999999</v>
      </c>
    </row>
    <row r="10" spans="3:10">
      <c r="E10" s="10" t="s">
        <v>236</v>
      </c>
      <c r="F10" s="278">
        <f>'Data 3'!F32</f>
        <v>19003.567500000005</v>
      </c>
      <c r="G10" s="278">
        <f>'Data 3'!G32</f>
        <v>19091.544500000007</v>
      </c>
      <c r="H10" s="278">
        <f>'Data 3'!H32</f>
        <v>19116.907210000008</v>
      </c>
      <c r="I10" s="278">
        <f>'Data 3'!I32</f>
        <v>19192.410210000005</v>
      </c>
      <c r="J10" s="340">
        <f>'Data 3'!J32</f>
        <v>19294.861710000008</v>
      </c>
    </row>
    <row r="11" spans="3:10">
      <c r="E11" s="114" t="s">
        <v>235</v>
      </c>
      <c r="F11" s="279">
        <f>'Data 3'!F34</f>
        <v>82195</v>
      </c>
      <c r="G11" s="279">
        <f>'Data 3'!G34</f>
        <v>82795</v>
      </c>
      <c r="H11" s="279">
        <f>'Data 3'!H34</f>
        <v>83345</v>
      </c>
      <c r="I11" s="279">
        <f>'Data 3'!I34</f>
        <v>85627</v>
      </c>
      <c r="J11" s="282">
        <f>'Data 3'!J34</f>
        <v>86427</v>
      </c>
    </row>
    <row r="12" spans="3:10">
      <c r="E12" s="515" t="s">
        <v>233</v>
      </c>
      <c r="F12" s="515"/>
      <c r="G12" s="515"/>
      <c r="H12" s="515"/>
      <c r="I12" s="515"/>
      <c r="J12" s="515"/>
    </row>
    <row r="13" spans="3:10" ht="24" customHeight="1">
      <c r="E13" s="507" t="s">
        <v>336</v>
      </c>
      <c r="F13" s="507"/>
      <c r="G13" s="507"/>
      <c r="H13" s="507"/>
      <c r="I13" s="507"/>
      <c r="J13" s="507"/>
    </row>
    <row r="17" spans="6:10">
      <c r="F17" s="459"/>
      <c r="G17" s="459"/>
      <c r="H17" s="459"/>
      <c r="I17" s="459"/>
      <c r="J17" s="459"/>
    </row>
    <row r="18" spans="6:10">
      <c r="F18" s="459"/>
      <c r="G18" s="459"/>
      <c r="H18" s="459"/>
      <c r="I18" s="459"/>
      <c r="J18" s="459"/>
    </row>
    <row r="19" spans="6:10">
      <c r="F19" s="459"/>
      <c r="G19" s="459"/>
      <c r="H19" s="459"/>
      <c r="I19" s="459"/>
      <c r="J19" s="459"/>
    </row>
  </sheetData>
  <mergeCells count="3">
    <mergeCell ref="C7:C9"/>
    <mergeCell ref="E12:J12"/>
    <mergeCell ref="E13:J13"/>
  </mergeCells>
  <hyperlinks>
    <hyperlink ref="C4" location="Indice!A1" display="Sistema peninsular" xr:uid="{00000000-0004-0000-1C00-000000000000}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C1:J1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07" customWidth="1"/>
    <col min="2" max="2" width="2.7109375" style="107" customWidth="1"/>
    <col min="3" max="3" width="23.7109375" style="107" customWidth="1"/>
    <col min="4" max="4" width="1.28515625" style="107" customWidth="1"/>
    <col min="5" max="7" width="11.42578125" style="107" customWidth="1"/>
    <col min="8" max="9" width="11.42578125" style="107"/>
    <col min="10" max="10" width="11.42578125" style="107" customWidth="1"/>
    <col min="11" max="16384" width="11.42578125" style="107"/>
  </cols>
  <sheetData>
    <row r="1" spans="3:10" ht="0.6" customHeight="1"/>
    <row r="2" spans="3:10" ht="21" customHeight="1">
      <c r="J2" s="273" t="s">
        <v>86</v>
      </c>
    </row>
    <row r="3" spans="3:10" ht="15" customHeight="1">
      <c r="J3" s="366" t="s">
        <v>337</v>
      </c>
    </row>
    <row r="4" spans="3:10" ht="19.899999999999999" customHeight="1">
      <c r="C4" s="6" t="s">
        <v>47</v>
      </c>
    </row>
    <row r="5" spans="3:10" ht="12.6" customHeight="1"/>
    <row r="7" spans="3:10" ht="12.75" customHeight="1">
      <c r="C7" s="509" t="s">
        <v>241</v>
      </c>
      <c r="E7" s="109"/>
      <c r="F7" s="109"/>
      <c r="G7" s="109"/>
      <c r="H7" s="276"/>
      <c r="I7" s="177"/>
      <c r="J7" s="292"/>
    </row>
    <row r="8" spans="3:10">
      <c r="C8" s="509"/>
      <c r="E8" s="110"/>
      <c r="F8" s="296" t="s">
        <v>237</v>
      </c>
      <c r="G8" s="296" t="s">
        <v>238</v>
      </c>
      <c r="H8" s="111" t="s">
        <v>239</v>
      </c>
      <c r="I8" s="111" t="s">
        <v>240</v>
      </c>
      <c r="J8" s="277" t="s">
        <v>32</v>
      </c>
    </row>
    <row r="9" spans="3:10">
      <c r="C9" s="509"/>
      <c r="E9" s="10">
        <v>2015</v>
      </c>
      <c r="F9" s="278">
        <v>7324.2102400000012</v>
      </c>
      <c r="G9" s="278">
        <v>-2266.4124830000001</v>
      </c>
      <c r="H9" s="278">
        <v>-264.05142999999998</v>
      </c>
      <c r="I9" s="278">
        <v>-4926.90949</v>
      </c>
      <c r="J9" s="278">
        <f>SUM(F9:I9)</f>
        <v>-133.16316299999926</v>
      </c>
    </row>
    <row r="10" spans="3:10">
      <c r="C10" s="119" t="s">
        <v>89</v>
      </c>
      <c r="E10" s="10">
        <v>2016</v>
      </c>
      <c r="F10" s="278">
        <v>7801.5093989999996</v>
      </c>
      <c r="G10" s="278">
        <v>5086.0934020000004</v>
      </c>
      <c r="H10" s="278">
        <v>-278.28113999999999</v>
      </c>
      <c r="I10" s="278">
        <v>-4951.277970000001</v>
      </c>
      <c r="J10" s="278">
        <f t="shared" ref="J10:J13" si="0">SUM(F10:I10)</f>
        <v>7658.0436910000008</v>
      </c>
    </row>
    <row r="11" spans="3:10">
      <c r="E11" s="10">
        <v>2017</v>
      </c>
      <c r="F11" s="278">
        <v>12465.120182000001</v>
      </c>
      <c r="G11" s="278">
        <v>2685.075261</v>
      </c>
      <c r="H11" s="278">
        <v>-233.11396000000002</v>
      </c>
      <c r="I11" s="278">
        <v>-5748.0879599999998</v>
      </c>
      <c r="J11" s="278">
        <f t="shared" si="0"/>
        <v>9168.993523000001</v>
      </c>
    </row>
    <row r="12" spans="3:10">
      <c r="E12" s="10">
        <v>2018</v>
      </c>
      <c r="F12" s="278">
        <v>12046.637757999999</v>
      </c>
      <c r="G12" s="278">
        <v>2655.1287179999995</v>
      </c>
      <c r="H12" s="278">
        <v>-210.43215000000001</v>
      </c>
      <c r="I12" s="278">
        <v>-3389.0231800000001</v>
      </c>
      <c r="J12" s="278">
        <f t="shared" si="0"/>
        <v>11102.311145999998</v>
      </c>
    </row>
    <row r="13" spans="3:10">
      <c r="E13" s="281">
        <v>2019</v>
      </c>
      <c r="F13" s="282">
        <v>9696.8629279999986</v>
      </c>
      <c r="G13" s="282">
        <v>-3399.073609</v>
      </c>
      <c r="H13" s="282">
        <v>-208.24746999999999</v>
      </c>
      <c r="I13" s="282">
        <v>772.78319999999997</v>
      </c>
      <c r="J13" s="282">
        <f t="shared" si="0"/>
        <v>6862.3250489999982</v>
      </c>
    </row>
    <row r="14" spans="3:10">
      <c r="E14" s="116" t="s">
        <v>242</v>
      </c>
      <c r="F14" s="116"/>
      <c r="G14" s="116"/>
      <c r="H14" s="117"/>
      <c r="I14" s="117"/>
      <c r="J14" s="117"/>
    </row>
  </sheetData>
  <mergeCells count="1">
    <mergeCell ref="C7:C9"/>
  </mergeCells>
  <hyperlinks>
    <hyperlink ref="C4" location="Indice!A1" display="Sistema peninsular" xr:uid="{00000000-0004-0000-1D00-000000000000}"/>
  </hyperlinks>
  <pageMargins left="0.7" right="0.7" top="0.75" bottom="0.75" header="0.3" footer="0.3"/>
  <pageSetup paperSize="9" orientation="portrait" r:id="rId1"/>
  <ignoredErrors>
    <ignoredError sqref="J9:J13" formulaRange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autoPageBreaks="0"/>
  </sheetPr>
  <dimension ref="A1:N44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297" customWidth="1"/>
    <col min="2" max="2" width="2.7109375" style="297" customWidth="1"/>
    <col min="3" max="3" width="23.7109375" style="297" customWidth="1"/>
    <col min="4" max="4" width="1.28515625" style="297" customWidth="1"/>
    <col min="5" max="5" width="80.7109375" style="297" customWidth="1"/>
    <col min="6" max="15" width="11.42578125" style="315"/>
    <col min="16" max="16" width="17.28515625" style="315" customWidth="1"/>
    <col min="17" max="19" width="13.42578125" style="315" customWidth="1"/>
    <col min="20" max="16384" width="11.42578125" style="315"/>
  </cols>
  <sheetData>
    <row r="1" spans="2:14" s="297" customFormat="1" ht="0.75" customHeight="1"/>
    <row r="2" spans="2:14" s="297" customFormat="1" ht="21" customHeight="1">
      <c r="E2" s="273" t="s">
        <v>86</v>
      </c>
    </row>
    <row r="3" spans="2:14" s="297" customFormat="1" ht="15" customHeight="1">
      <c r="E3" s="366" t="s">
        <v>337</v>
      </c>
    </row>
    <row r="4" spans="2:14" s="299" customFormat="1" ht="20.25" customHeight="1">
      <c r="B4" s="298"/>
      <c r="C4" s="108" t="s">
        <v>47</v>
      </c>
    </row>
    <row r="5" spans="2:14" s="299" customFormat="1" ht="12.75" customHeight="1">
      <c r="B5" s="298"/>
      <c r="C5" s="300"/>
      <c r="F5" s="301"/>
      <c r="G5" s="301"/>
      <c r="H5" s="301"/>
      <c r="I5" s="301"/>
      <c r="J5" s="301"/>
      <c r="K5" s="301"/>
      <c r="L5" s="301"/>
      <c r="N5" s="301"/>
    </row>
    <row r="6" spans="2:14" s="299" customFormat="1" ht="13.5" customHeight="1">
      <c r="B6" s="298"/>
      <c r="C6" s="302"/>
      <c r="D6" s="303"/>
      <c r="E6" s="304"/>
      <c r="M6" s="301"/>
    </row>
    <row r="7" spans="2:14" s="299" customFormat="1" ht="13.15" customHeight="1">
      <c r="B7" s="298"/>
      <c r="C7" s="516" t="s">
        <v>349</v>
      </c>
      <c r="D7" s="303"/>
      <c r="E7" s="126"/>
      <c r="H7" s="389"/>
      <c r="I7" s="389"/>
    </row>
    <row r="8" spans="2:14" s="299" customFormat="1">
      <c r="B8" s="298"/>
      <c r="C8" s="516"/>
      <c r="D8" s="303"/>
      <c r="E8" s="126"/>
      <c r="F8" s="301"/>
      <c r="G8" s="301"/>
      <c r="H8" s="389"/>
      <c r="I8" s="389"/>
      <c r="J8" s="301"/>
      <c r="K8" s="301"/>
      <c r="L8" s="301"/>
      <c r="N8" s="301"/>
    </row>
    <row r="9" spans="2:14" s="299" customFormat="1">
      <c r="B9" s="298"/>
      <c r="C9" s="516"/>
      <c r="D9" s="303"/>
      <c r="E9" s="126"/>
      <c r="G9" s="301"/>
      <c r="H9" s="389"/>
      <c r="I9" s="389"/>
      <c r="J9" s="301"/>
    </row>
    <row r="10" spans="2:14" s="299" customFormat="1">
      <c r="B10" s="298"/>
      <c r="C10" s="516"/>
      <c r="D10" s="303"/>
      <c r="E10" s="126"/>
      <c r="G10" s="389"/>
      <c r="H10" s="389"/>
      <c r="I10" s="389"/>
      <c r="J10" s="301"/>
    </row>
    <row r="11" spans="2:14" s="299" customFormat="1">
      <c r="B11" s="298"/>
      <c r="C11" s="307" t="s">
        <v>89</v>
      </c>
      <c r="D11" s="303"/>
      <c r="E11" s="310"/>
      <c r="G11" s="389"/>
      <c r="H11" s="389"/>
      <c r="I11" s="389"/>
      <c r="J11" s="301"/>
    </row>
    <row r="12" spans="2:14" s="299" customFormat="1">
      <c r="B12" s="298"/>
      <c r="C12" s="302"/>
      <c r="D12" s="303"/>
      <c r="E12" s="310"/>
      <c r="G12" s="389"/>
      <c r="H12" s="389"/>
      <c r="I12" s="389"/>
      <c r="J12" s="389"/>
    </row>
    <row r="13" spans="2:14" s="299" customFormat="1">
      <c r="B13" s="298"/>
      <c r="C13" s="302"/>
      <c r="D13" s="303"/>
      <c r="E13" s="310"/>
    </row>
    <row r="14" spans="2:14" s="299" customFormat="1">
      <c r="B14" s="298"/>
      <c r="C14" s="302"/>
      <c r="D14" s="303"/>
      <c r="E14" s="310"/>
      <c r="M14" s="313"/>
    </row>
    <row r="15" spans="2:14" s="299" customFormat="1">
      <c r="B15" s="298"/>
      <c r="C15" s="302"/>
      <c r="D15" s="303"/>
      <c r="E15" s="310"/>
    </row>
    <row r="16" spans="2:14" s="299" customFormat="1">
      <c r="B16" s="298"/>
      <c r="C16" s="302"/>
      <c r="D16" s="303"/>
      <c r="E16" s="310"/>
    </row>
    <row r="17" spans="2:14" s="299" customFormat="1">
      <c r="B17" s="298"/>
      <c r="C17" s="302"/>
      <c r="D17" s="303"/>
      <c r="E17" s="310"/>
      <c r="F17" s="301"/>
      <c r="G17" s="301"/>
      <c r="H17" s="301"/>
      <c r="I17" s="301"/>
      <c r="J17" s="301"/>
      <c r="K17" s="301"/>
      <c r="L17" s="301"/>
      <c r="N17" s="301"/>
    </row>
    <row r="18" spans="2:14" s="299" customFormat="1">
      <c r="B18" s="298"/>
      <c r="C18" s="302"/>
      <c r="D18" s="303"/>
      <c r="E18" s="310"/>
    </row>
    <row r="19" spans="2:14" s="299" customFormat="1">
      <c r="B19" s="298"/>
      <c r="C19" s="302"/>
      <c r="D19" s="303"/>
      <c r="E19" s="310"/>
    </row>
    <row r="20" spans="2:14" s="299" customFormat="1">
      <c r="B20" s="298"/>
      <c r="C20" s="302"/>
      <c r="D20" s="303"/>
      <c r="E20" s="310"/>
    </row>
    <row r="21" spans="2:14" s="299" customFormat="1">
      <c r="B21" s="298"/>
      <c r="C21" s="302"/>
      <c r="D21" s="303"/>
      <c r="E21" s="310"/>
    </row>
    <row r="22" spans="2:14">
      <c r="E22" s="314"/>
      <c r="F22" s="299"/>
      <c r="G22" s="299"/>
      <c r="H22" s="299"/>
      <c r="I22" s="299"/>
      <c r="J22" s="299"/>
      <c r="K22" s="299"/>
      <c r="L22" s="299"/>
      <c r="M22" s="299"/>
      <c r="N22" s="299"/>
    </row>
    <row r="23" spans="2:14">
      <c r="E23" s="314"/>
    </row>
    <row r="24" spans="2:14">
      <c r="E24" s="314"/>
    </row>
    <row r="25" spans="2:14">
      <c r="E25" s="314"/>
    </row>
    <row r="26" spans="2:14">
      <c r="E26" s="314"/>
    </row>
    <row r="27" spans="2:14">
      <c r="E27" s="314"/>
    </row>
    <row r="28" spans="2:14">
      <c r="E28" s="314"/>
      <c r="M28" s="313"/>
    </row>
    <row r="29" spans="2:14">
      <c r="E29" s="314"/>
    </row>
    <row r="30" spans="2:14">
      <c r="E30" s="314"/>
    </row>
    <row r="31" spans="2:14">
      <c r="E31" s="314"/>
    </row>
    <row r="32" spans="2:14">
      <c r="E32" s="314"/>
    </row>
    <row r="33" spans="5:13" ht="16.149999999999999" customHeight="1">
      <c r="E33" s="316"/>
    </row>
    <row r="35" spans="5:13">
      <c r="E35" s="319"/>
    </row>
    <row r="36" spans="5:13" ht="21" customHeight="1"/>
    <row r="37" spans="5:13" ht="12.75" customHeight="1"/>
    <row r="38" spans="5:13">
      <c r="E38" s="320"/>
    </row>
    <row r="39" spans="5:13">
      <c r="M39" s="297"/>
    </row>
    <row r="40" spans="5:13">
      <c r="M40" s="297"/>
    </row>
    <row r="41" spans="5:13">
      <c r="M41" s="297"/>
    </row>
    <row r="42" spans="5:13">
      <c r="M42" s="297"/>
    </row>
    <row r="43" spans="5:13">
      <c r="M43" s="297"/>
    </row>
    <row r="44" spans="5:13">
      <c r="M44" s="297"/>
    </row>
  </sheetData>
  <mergeCells count="1">
    <mergeCell ref="C7:C10"/>
  </mergeCells>
  <hyperlinks>
    <hyperlink ref="C4" location="Indice!A1" display="Intercambios internacionales" xr:uid="{00000000-0004-0000-1E00-000000000000}"/>
  </hyperlinks>
  <printOptions horizontalCentered="1" verticalCentered="1"/>
  <pageMargins left="0.78740157480314965" right="0.39370078740157483" top="0.78740157480314965" bottom="0.39370078740157483" header="0" footer="0"/>
  <pageSetup paperSize="9" orientation="landscape" verticalDpi="4294967292" r:id="rId1"/>
  <headerFooter scaleWithDoc="0"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C1:M17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07" customWidth="1"/>
    <col min="2" max="2" width="2.7109375" style="107" customWidth="1"/>
    <col min="3" max="3" width="23.7109375" style="107" customWidth="1"/>
    <col min="4" max="4" width="1.28515625" style="107" customWidth="1"/>
    <col min="5" max="10" width="11.42578125" style="107" customWidth="1"/>
    <col min="11" max="12" width="11.42578125" style="107"/>
    <col min="13" max="13" width="11.42578125" style="107" customWidth="1"/>
    <col min="14" max="16384" width="11.42578125" style="107"/>
  </cols>
  <sheetData>
    <row r="1" spans="3:13" ht="0.6" customHeight="1"/>
    <row r="2" spans="3:13" ht="21" customHeight="1">
      <c r="M2" s="273" t="s">
        <v>86</v>
      </c>
    </row>
    <row r="3" spans="3:13" ht="15" customHeight="1">
      <c r="M3" s="366" t="s">
        <v>337</v>
      </c>
    </row>
    <row r="4" spans="3:13" ht="19.899999999999999" customHeight="1">
      <c r="C4" s="6" t="s">
        <v>268</v>
      </c>
    </row>
    <row r="5" spans="3:13" ht="12.6" customHeight="1"/>
    <row r="7" spans="3:13" ht="12.75" customHeight="1">
      <c r="C7" s="509" t="s">
        <v>309</v>
      </c>
      <c r="E7" s="109"/>
      <c r="F7" s="517" t="s">
        <v>267</v>
      </c>
      <c r="G7" s="517"/>
      <c r="H7" s="517" t="s">
        <v>36</v>
      </c>
      <c r="I7" s="517"/>
      <c r="J7" s="517" t="s">
        <v>42</v>
      </c>
      <c r="K7" s="517"/>
      <c r="L7" s="518" t="s">
        <v>39</v>
      </c>
      <c r="M7" s="518"/>
    </row>
    <row r="8" spans="3:13">
      <c r="C8" s="509"/>
      <c r="E8" s="110"/>
      <c r="F8" s="111" t="s">
        <v>1</v>
      </c>
      <c r="G8" s="111" t="s">
        <v>113</v>
      </c>
      <c r="H8" s="111" t="s">
        <v>1</v>
      </c>
      <c r="I8" s="111" t="s">
        <v>113</v>
      </c>
      <c r="J8" s="111" t="s">
        <v>1</v>
      </c>
      <c r="K8" s="111" t="s">
        <v>113</v>
      </c>
      <c r="L8" s="111" t="s">
        <v>1</v>
      </c>
      <c r="M8" s="111" t="s">
        <v>113</v>
      </c>
    </row>
    <row r="9" spans="3:13">
      <c r="C9" s="119"/>
      <c r="E9" s="10">
        <v>2015</v>
      </c>
      <c r="F9" s="278">
        <f>'Data 5'!D21</f>
        <v>5787.9691430000003</v>
      </c>
      <c r="G9" s="337">
        <v>3.8</v>
      </c>
      <c r="H9" s="278">
        <f>'Data 5'!D38</f>
        <v>8633.2133389999981</v>
      </c>
      <c r="I9" s="337">
        <v>1</v>
      </c>
      <c r="J9" s="278">
        <f>'Data 5'!D46</f>
        <v>204.02309000000002</v>
      </c>
      <c r="K9" s="337">
        <v>-3.9</v>
      </c>
      <c r="L9" s="278">
        <f>'Data 5'!D58</f>
        <v>213.20155599999998</v>
      </c>
      <c r="M9" s="337">
        <v>1.6</v>
      </c>
    </row>
    <row r="10" spans="3:13">
      <c r="E10" s="10">
        <v>2016</v>
      </c>
      <c r="F10" s="278">
        <f>'Data 5'!E21</f>
        <v>5823.1906910000016</v>
      </c>
      <c r="G10" s="337">
        <f>((F10/F9)-1)*100</f>
        <v>0.60853033473058371</v>
      </c>
      <c r="H10" s="278">
        <f>'Data 5'!E38</f>
        <v>8744.1025090000003</v>
      </c>
      <c r="I10" s="337">
        <f>((H10/H9)-1)*100</f>
        <v>1.2844483930342321</v>
      </c>
      <c r="J10" s="278">
        <f>'Data 5'!E46</f>
        <v>210.68093599999997</v>
      </c>
      <c r="K10" s="337">
        <f>((J10/J9)-1)*100</f>
        <v>3.2632806414214954</v>
      </c>
      <c r="L10" s="278">
        <f>'Data 5'!E58</f>
        <v>208.28599</v>
      </c>
      <c r="M10" s="337">
        <f>((L10/L9)-1)*100</f>
        <v>-2.305595743400668</v>
      </c>
    </row>
    <row r="11" spans="3:13">
      <c r="E11" s="10">
        <v>2017</v>
      </c>
      <c r="F11" s="278">
        <f>'Data 5'!F21</f>
        <v>6016.4160159999992</v>
      </c>
      <c r="G11" s="337">
        <f t="shared" ref="G11:I13" si="0">((F11/F10)-1)*100</f>
        <v>3.3182036318789354</v>
      </c>
      <c r="H11" s="278">
        <f>'Data 5'!F38</f>
        <v>8931.0630249999995</v>
      </c>
      <c r="I11" s="337">
        <f t="shared" si="0"/>
        <v>2.1381327106763326</v>
      </c>
      <c r="J11" s="278">
        <f>'Data 5'!F46</f>
        <v>202.86082999999999</v>
      </c>
      <c r="K11" s="337">
        <f t="shared" ref="K11" si="1">((J11/J10)-1)*100</f>
        <v>-3.711824215552173</v>
      </c>
      <c r="L11" s="278">
        <f>'Data 5'!F58</f>
        <v>210.42507800000001</v>
      </c>
      <c r="M11" s="337">
        <f t="shared" ref="M11" si="2">((L11/L10)-1)*100</f>
        <v>1.0269956227012766</v>
      </c>
    </row>
    <row r="12" spans="3:13">
      <c r="E12" s="10">
        <v>2018</v>
      </c>
      <c r="F12" s="278">
        <f>'Data 5'!G21</f>
        <v>6057.4082949999984</v>
      </c>
      <c r="G12" s="337">
        <f t="shared" si="0"/>
        <v>0.68134050057351292</v>
      </c>
      <c r="H12" s="278">
        <f>'Data 5'!G38</f>
        <v>8841.6471499999989</v>
      </c>
      <c r="I12" s="337">
        <f t="shared" si="0"/>
        <v>-1.0011784123536649</v>
      </c>
      <c r="J12" s="278">
        <f>'Data 5'!G46</f>
        <v>207.356224</v>
      </c>
      <c r="K12" s="337">
        <f t="shared" ref="K12" si="3">((J12/J11)-1)*100</f>
        <v>2.2159990176516597</v>
      </c>
      <c r="L12" s="278">
        <f>'Data 5'!G58</f>
        <v>212.94905599999998</v>
      </c>
      <c r="M12" s="337">
        <f t="shared" ref="M12" si="4">((L12/L11)-1)*100</f>
        <v>1.1994663487780555</v>
      </c>
    </row>
    <row r="13" spans="3:13">
      <c r="E13" s="281">
        <v>2019</v>
      </c>
      <c r="F13" s="336">
        <f>'Data 5'!H21</f>
        <v>6114.1032850000001</v>
      </c>
      <c r="G13" s="338">
        <f t="shared" si="0"/>
        <v>0.93596117743623974</v>
      </c>
      <c r="H13" s="336">
        <f>'Data 5'!H38</f>
        <v>8874.6746950000015</v>
      </c>
      <c r="I13" s="338">
        <f t="shared" si="0"/>
        <v>0.37354516007803706</v>
      </c>
      <c r="J13" s="336">
        <f>'Data 5'!H46</f>
        <v>206.04823999999999</v>
      </c>
      <c r="K13" s="338">
        <f t="shared" ref="K13" si="5">((J13/J12)-1)*100</f>
        <v>-0.63079080761039297</v>
      </c>
      <c r="L13" s="336">
        <f>'Data 5'!H58</f>
        <v>210.90462499999998</v>
      </c>
      <c r="M13" s="338">
        <f t="shared" ref="M13" si="6">((L13/L12)-1)*100</f>
        <v>-0.96005638080874922</v>
      </c>
    </row>
    <row r="14" spans="3:13">
      <c r="E14" s="116"/>
      <c r="F14" s="116"/>
      <c r="G14" s="116"/>
      <c r="H14" s="116"/>
      <c r="I14" s="116"/>
      <c r="J14" s="116"/>
      <c r="K14" s="117"/>
      <c r="L14" s="117"/>
      <c r="M14" s="117"/>
    </row>
    <row r="17" spans="6:6">
      <c r="F17" s="364"/>
    </row>
  </sheetData>
  <mergeCells count="5">
    <mergeCell ref="F7:G7"/>
    <mergeCell ref="H7:I7"/>
    <mergeCell ref="J7:K7"/>
    <mergeCell ref="L7:M7"/>
    <mergeCell ref="C7:C8"/>
  </mergeCells>
  <hyperlinks>
    <hyperlink ref="C4" location="Indice!A1" display="Sistemas no peninsulares" xr:uid="{00000000-0004-0000-2100-000000000000}"/>
  </hyperlinks>
  <pageMargins left="0.7" right="0.7" top="0.75" bottom="0.75" header="0.3" footer="0.3"/>
  <pageSetup paperSize="9" orientation="portrait" r:id="rId1"/>
  <ignoredErrors>
    <ignoredError sqref="H10:H13 J10:J13 L10:L13" formula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273" t="s">
        <v>86</v>
      </c>
    </row>
    <row r="3" spans="3:5" ht="15" customHeight="1">
      <c r="E3" s="366" t="s">
        <v>337</v>
      </c>
    </row>
    <row r="4" spans="3:5" s="121" customFormat="1" ht="19.899999999999999" customHeight="1">
      <c r="C4" s="108" t="s">
        <v>268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09" t="s">
        <v>310</v>
      </c>
      <c r="E7" s="126"/>
    </row>
    <row r="8" spans="3:5" s="121" customFormat="1" ht="12.75" customHeight="1">
      <c r="C8" s="509"/>
      <c r="E8" s="126"/>
    </row>
    <row r="9" spans="3:5" s="121" customFormat="1" ht="12.75" customHeight="1">
      <c r="C9" s="509"/>
      <c r="E9" s="126"/>
    </row>
    <row r="10" spans="3:5" s="121" customFormat="1" ht="12.75" customHeight="1">
      <c r="C10" s="119" t="s">
        <v>115</v>
      </c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9"/>
  </mergeCells>
  <hyperlinks>
    <hyperlink ref="C4" location="Indice!A1" display="Indice!A1" xr:uid="{00000000-0004-0000-22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B1:L43"/>
  <sheetViews>
    <sheetView showGridLines="0" showRowColHeaders="0" tabSelected="1" topLeftCell="A4" zoomScaleNormal="100" workbookViewId="0"/>
  </sheetViews>
  <sheetFormatPr baseColWidth="10" defaultColWidth="11.42578125" defaultRowHeight="15"/>
  <cols>
    <col min="1" max="1" width="2.7109375" style="429" customWidth="1"/>
    <col min="2" max="2" width="23.7109375" style="429" customWidth="1"/>
    <col min="3" max="3" width="8.7109375" style="429" bestFit="1" customWidth="1"/>
    <col min="4" max="4" width="8.140625" style="429" bestFit="1" customWidth="1"/>
    <col min="5" max="5" width="9.5703125" style="429" bestFit="1" customWidth="1"/>
    <col min="6" max="6" width="8.42578125" style="429" customWidth="1"/>
    <col min="7" max="7" width="8.5703125" style="429" customWidth="1"/>
    <col min="8" max="8" width="8.140625" style="429" bestFit="1" customWidth="1"/>
    <col min="9" max="10" width="9.5703125" style="429" bestFit="1" customWidth="1"/>
    <col min="11" max="16384" width="11.42578125" style="429"/>
  </cols>
  <sheetData>
    <row r="1" spans="2:12" ht="21" customHeight="1">
      <c r="L1" s="366" t="s">
        <v>86</v>
      </c>
    </row>
    <row r="2" spans="2:12" ht="15" customHeight="1">
      <c r="L2" s="366" t="s">
        <v>337</v>
      </c>
    </row>
    <row r="3" spans="2:12" ht="20.25" customHeight="1">
      <c r="B3" s="108" t="s">
        <v>111</v>
      </c>
    </row>
    <row r="4" spans="2:12" ht="22.5" customHeight="1"/>
    <row r="5" spans="2:12" ht="47.25" customHeight="1">
      <c r="B5" s="11" t="s">
        <v>339</v>
      </c>
    </row>
    <row r="6" spans="2:12">
      <c r="B6" s="436" t="s">
        <v>97</v>
      </c>
    </row>
    <row r="7" spans="2:12">
      <c r="B7" s="436"/>
    </row>
    <row r="8" spans="2:12">
      <c r="B8" s="436"/>
    </row>
    <row r="9" spans="2:12">
      <c r="B9" s="7"/>
    </row>
    <row r="16" spans="2:12" ht="14.25" customHeight="1"/>
    <row r="17" spans="5:11" ht="15" customHeight="1">
      <c r="H17" s="430"/>
    </row>
    <row r="25" spans="5:11">
      <c r="J25" s="431"/>
      <c r="K25" s="450" t="s">
        <v>330</v>
      </c>
    </row>
    <row r="26" spans="5:11">
      <c r="J26" s="432"/>
      <c r="K26" s="450" t="s">
        <v>331</v>
      </c>
    </row>
    <row r="27" spans="5:11">
      <c r="E27" s="433"/>
      <c r="J27" s="434"/>
      <c r="K27" s="450" t="s">
        <v>329</v>
      </c>
    </row>
    <row r="28" spans="5:11">
      <c r="E28" s="433"/>
      <c r="J28" s="435"/>
      <c r="K28" s="450" t="s">
        <v>328</v>
      </c>
    </row>
    <row r="29" spans="5:11">
      <c r="E29" s="433"/>
    </row>
    <row r="30" spans="5:11">
      <c r="E30" s="433"/>
      <c r="K30" s="450"/>
    </row>
    <row r="31" spans="5:11">
      <c r="E31" s="433"/>
      <c r="K31" s="450"/>
    </row>
    <row r="32" spans="5:11">
      <c r="E32" s="433"/>
      <c r="K32" s="450"/>
    </row>
    <row r="33" spans="4:11">
      <c r="E33" s="433"/>
      <c r="K33" s="450"/>
    </row>
    <row r="34" spans="4:11">
      <c r="E34" s="433"/>
    </row>
    <row r="35" spans="4:11">
      <c r="D35" s="433"/>
      <c r="E35" s="433"/>
    </row>
    <row r="36" spans="4:11">
      <c r="D36" s="433"/>
      <c r="E36" s="433"/>
    </row>
    <row r="37" spans="4:11">
      <c r="E37" s="433"/>
    </row>
    <row r="38" spans="4:11">
      <c r="E38" s="433"/>
    </row>
    <row r="39" spans="4:11">
      <c r="E39" s="433"/>
    </row>
    <row r="40" spans="4:11">
      <c r="E40" s="433"/>
    </row>
    <row r="41" spans="4:11">
      <c r="E41" s="433"/>
    </row>
    <row r="42" spans="4:11">
      <c r="E42" s="433"/>
    </row>
    <row r="43" spans="4:11">
      <c r="E43" s="433"/>
    </row>
  </sheetData>
  <hyperlinks>
    <hyperlink ref="B3" location="Indice!A1" display="Balance eléctrico, potencia instalada y red de transporte" xr:uid="{00000000-0004-0000-0400-000000000000}"/>
  </hyperlinks>
  <pageMargins left="0.31496062992126" right="0.31496062992126" top="0.74803149606299202" bottom="0.74803149606299202" header="0.31496062992126" footer="0.31496062992126"/>
  <pageSetup paperSize="9" scale="96" orientation="landscape" r:id="rId1"/>
  <headerFooter>
    <oddHeader>&amp;L&amp;G</oddHeader>
    <oddFooter>&amp;L&amp;K006699Dpto. Estadistica e Información. DCRyCGdR&amp;R&amp;K006699Diciembre 2014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273" t="s">
        <v>86</v>
      </c>
    </row>
    <row r="3" spans="3:5" ht="15" customHeight="1">
      <c r="E3" s="366" t="s">
        <v>337</v>
      </c>
    </row>
    <row r="4" spans="3:5" s="121" customFormat="1" ht="19.899999999999999" customHeight="1">
      <c r="C4" s="108" t="s">
        <v>268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09" t="s">
        <v>311</v>
      </c>
      <c r="E7" s="126"/>
    </row>
    <row r="8" spans="3:5" s="121" customFormat="1" ht="12.75" customHeight="1">
      <c r="C8" s="509"/>
      <c r="E8" s="126"/>
    </row>
    <row r="9" spans="3:5" s="121" customFormat="1" ht="12.75" customHeight="1">
      <c r="C9" s="509"/>
      <c r="E9" s="126"/>
    </row>
    <row r="10" spans="3:5" s="121" customFormat="1" ht="12.75" customHeight="1">
      <c r="C10" s="119" t="s">
        <v>115</v>
      </c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9"/>
  </mergeCells>
  <hyperlinks>
    <hyperlink ref="C4" location="Indice!A1" display="Indice!A1" xr:uid="{00000000-0004-0000-23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273" t="s">
        <v>86</v>
      </c>
    </row>
    <row r="3" spans="3:5" ht="15" customHeight="1">
      <c r="E3" s="366" t="s">
        <v>337</v>
      </c>
    </row>
    <row r="4" spans="3:5" s="121" customFormat="1" ht="19.899999999999999" customHeight="1">
      <c r="C4" s="108" t="s">
        <v>268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09" t="s">
        <v>350</v>
      </c>
      <c r="E7" s="126"/>
    </row>
    <row r="8" spans="3:5" s="121" customFormat="1" ht="12.75" customHeight="1">
      <c r="C8" s="509"/>
      <c r="E8" s="126"/>
    </row>
    <row r="9" spans="3:5" s="121" customFormat="1" ht="12.75" customHeight="1">
      <c r="C9" s="509"/>
      <c r="E9" s="126"/>
    </row>
    <row r="10" spans="3:5" s="121" customFormat="1" ht="12.75" customHeight="1">
      <c r="C10" s="509"/>
      <c r="E10" s="126"/>
    </row>
    <row r="11" spans="3:5" s="121" customFormat="1" ht="12.75" customHeight="1">
      <c r="C11" s="119" t="s">
        <v>115</v>
      </c>
      <c r="E11" s="126"/>
    </row>
    <row r="12" spans="3:5" s="121" customFormat="1" ht="12.75" customHeight="1"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10"/>
  </mergeCells>
  <hyperlinks>
    <hyperlink ref="C4" location="Indice!A1" display="Indice!A1" xr:uid="{00000000-0004-0000-24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273" t="s">
        <v>86</v>
      </c>
    </row>
    <row r="3" spans="3:5" ht="15" customHeight="1">
      <c r="E3" s="366" t="s">
        <v>337</v>
      </c>
    </row>
    <row r="4" spans="3:5" s="121" customFormat="1" ht="19.899999999999999" customHeight="1">
      <c r="C4" s="108" t="s">
        <v>268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09" t="s">
        <v>351</v>
      </c>
      <c r="E7" s="126"/>
    </row>
    <row r="8" spans="3:5" s="121" customFormat="1" ht="12.75" customHeight="1">
      <c r="C8" s="509"/>
      <c r="E8" s="126"/>
    </row>
    <row r="9" spans="3:5" s="121" customFormat="1" ht="12.75" customHeight="1">
      <c r="C9" s="509"/>
      <c r="E9" s="126"/>
    </row>
    <row r="10" spans="3:5" s="121" customFormat="1" ht="12.75" customHeight="1">
      <c r="C10" s="509"/>
      <c r="E10" s="126"/>
    </row>
    <row r="11" spans="3:5" s="121" customFormat="1" ht="12.75" customHeight="1">
      <c r="C11" s="119" t="s">
        <v>115</v>
      </c>
      <c r="E11" s="126"/>
    </row>
    <row r="12" spans="3:5" s="121" customFormat="1" ht="12.75" customHeight="1"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10"/>
  </mergeCells>
  <hyperlinks>
    <hyperlink ref="C4" location="Indice!A1" display="Indice!A1" xr:uid="{00000000-0004-0000-25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C1:K21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07" customWidth="1"/>
    <col min="2" max="2" width="2.7109375" style="107" customWidth="1"/>
    <col min="3" max="3" width="23.7109375" style="107" customWidth="1"/>
    <col min="4" max="4" width="1.28515625" style="107" customWidth="1"/>
    <col min="5" max="5" width="11.42578125" style="107" customWidth="1"/>
    <col min="6" max="6" width="11.42578125" style="107"/>
    <col min="7" max="7" width="11.42578125" style="107" customWidth="1"/>
    <col min="8" max="8" width="11.42578125" style="107"/>
    <col min="9" max="9" width="12.7109375" style="107" customWidth="1"/>
    <col min="10" max="16384" width="11.42578125" style="107"/>
  </cols>
  <sheetData>
    <row r="1" spans="3:11" ht="0.6" customHeight="1"/>
    <row r="2" spans="3:11" ht="21" customHeight="1">
      <c r="I2" s="285" t="s">
        <v>86</v>
      </c>
    </row>
    <row r="3" spans="3:11" ht="15" customHeight="1">
      <c r="I3" s="366" t="s">
        <v>337</v>
      </c>
    </row>
    <row r="4" spans="3:11" ht="19.899999999999999" customHeight="1">
      <c r="C4" s="108" t="s">
        <v>268</v>
      </c>
    </row>
    <row r="5" spans="3:11" ht="12.6" customHeight="1"/>
    <row r="7" spans="3:11" ht="12.75" customHeight="1">
      <c r="C7" s="509" t="s">
        <v>352</v>
      </c>
      <c r="E7" s="109"/>
      <c r="F7" s="512" t="s">
        <v>267</v>
      </c>
      <c r="G7" s="512" t="s">
        <v>36</v>
      </c>
      <c r="H7" s="177"/>
      <c r="I7" s="177"/>
    </row>
    <row r="8" spans="3:11" ht="12.75" customHeight="1">
      <c r="C8" s="509"/>
      <c r="E8" s="110"/>
      <c r="F8" s="513"/>
      <c r="G8" s="513"/>
      <c r="H8" s="111" t="s">
        <v>42</v>
      </c>
      <c r="I8" s="111" t="s">
        <v>39</v>
      </c>
    </row>
    <row r="9" spans="3:11">
      <c r="C9" s="509"/>
      <c r="E9" s="10" t="s">
        <v>2</v>
      </c>
      <c r="F9" s="337">
        <f>'Data 5'!L358</f>
        <v>9.4471276271890439</v>
      </c>
      <c r="G9" s="337">
        <f>'Data 5'!M358</f>
        <v>8.2264070005777512E-3</v>
      </c>
      <c r="H9" s="337">
        <f>'Data 5'!N358</f>
        <v>-3.8493294429952529</v>
      </c>
      <c r="I9" s="337">
        <f>'Data 5'!O358</f>
        <v>1.892738980751818</v>
      </c>
      <c r="J9" s="364"/>
      <c r="K9" s="397"/>
    </row>
    <row r="10" spans="3:11">
      <c r="C10" s="509"/>
      <c r="E10" s="10" t="s">
        <v>3</v>
      </c>
      <c r="F10" s="337">
        <f>'Data 5'!L359</f>
        <v>-9.2341318467754725</v>
      </c>
      <c r="G10" s="337">
        <f>'Data 5'!M359</f>
        <v>-0.56433922927797697</v>
      </c>
      <c r="H10" s="337">
        <f>'Data 5'!N359</f>
        <v>-6.3134384065188121</v>
      </c>
      <c r="I10" s="337">
        <f>'Data 5'!O359</f>
        <v>-6.2623644730439914</v>
      </c>
      <c r="J10" s="364"/>
      <c r="K10" s="397"/>
    </row>
    <row r="11" spans="3:11">
      <c r="C11" s="8" t="s">
        <v>115</v>
      </c>
      <c r="E11" s="10" t="s">
        <v>4</v>
      </c>
      <c r="F11" s="337">
        <f>'Data 5'!L360</f>
        <v>-5.3977889109576687</v>
      </c>
      <c r="G11" s="337">
        <f>'Data 5'!M360</f>
        <v>1.2310400404177635</v>
      </c>
      <c r="H11" s="337">
        <f>'Data 5'!N360</f>
        <v>-5.6112622060174751</v>
      </c>
      <c r="I11" s="337">
        <f>'Data 5'!O360</f>
        <v>-0.47834414002831949</v>
      </c>
      <c r="J11" s="364"/>
      <c r="K11" s="397"/>
    </row>
    <row r="12" spans="3:11">
      <c r="C12" s="8"/>
      <c r="E12" s="10" t="s">
        <v>5</v>
      </c>
      <c r="F12" s="337">
        <f>'Data 5'!L361</f>
        <v>4.5883511419328782</v>
      </c>
      <c r="G12" s="337">
        <f>'Data 5'!M361</f>
        <v>-0.26082394352314742</v>
      </c>
      <c r="H12" s="337">
        <f>'Data 5'!N361</f>
        <v>-6.7087178666197289</v>
      </c>
      <c r="I12" s="337">
        <f>'Data 5'!O361</f>
        <v>-2.9676801239258754</v>
      </c>
      <c r="J12" s="364"/>
      <c r="K12" s="397"/>
    </row>
    <row r="13" spans="3:11">
      <c r="C13" s="8"/>
      <c r="E13" s="10" t="s">
        <v>6</v>
      </c>
      <c r="F13" s="337">
        <f>'Data 5'!L362</f>
        <v>6.6840099813414433E-2</v>
      </c>
      <c r="G13" s="337">
        <f>'Data 5'!M362</f>
        <v>1.1836854575965061</v>
      </c>
      <c r="H13" s="337">
        <f>'Data 5'!N362</f>
        <v>2.5126319357093418</v>
      </c>
      <c r="I13" s="337">
        <f>'Data 5'!O362</f>
        <v>2.7590231628550788</v>
      </c>
      <c r="J13" s="364"/>
      <c r="K13" s="397"/>
    </row>
    <row r="14" spans="3:11">
      <c r="C14" s="8"/>
      <c r="E14" s="10" t="s">
        <v>7</v>
      </c>
      <c r="F14" s="337">
        <f>'Data 5'!L363</f>
        <v>0.62663390091286519</v>
      </c>
      <c r="G14" s="337">
        <f>'Data 5'!M363</f>
        <v>1.0253827754317824</v>
      </c>
      <c r="H14" s="337">
        <f>'Data 5'!N363</f>
        <v>4.119890185812114</v>
      </c>
      <c r="I14" s="337">
        <f>'Data 5'!O363</f>
        <v>0.30926713068881728</v>
      </c>
      <c r="J14" s="364"/>
      <c r="K14" s="397"/>
    </row>
    <row r="15" spans="3:11">
      <c r="C15" s="8"/>
      <c r="E15" s="10" t="s">
        <v>8</v>
      </c>
      <c r="F15" s="337">
        <f>'Data 5'!L364</f>
        <v>4.9453856392319029</v>
      </c>
      <c r="G15" s="337">
        <f>'Data 5'!M364</f>
        <v>0.7919367852547321</v>
      </c>
      <c r="H15" s="337">
        <f>'Data 5'!N364</f>
        <v>5.9463170430335444</v>
      </c>
      <c r="I15" s="337">
        <f>'Data 5'!O364</f>
        <v>4.5309742272306996</v>
      </c>
      <c r="J15" s="364"/>
      <c r="K15" s="397"/>
    </row>
    <row r="16" spans="3:11">
      <c r="C16" s="8"/>
      <c r="E16" s="10" t="s">
        <v>9</v>
      </c>
      <c r="F16" s="337">
        <f>'Data 5'!L365</f>
        <v>0.13723537767409422</v>
      </c>
      <c r="G16" s="337">
        <f>'Data 5'!M365</f>
        <v>0.79386083253571993</v>
      </c>
      <c r="H16" s="337">
        <f>'Data 5'!N365</f>
        <v>5.3340593291554717</v>
      </c>
      <c r="I16" s="337">
        <f>'Data 5'!O365</f>
        <v>-0.62868204076781398</v>
      </c>
      <c r="J16" s="364"/>
      <c r="K16" s="397"/>
    </row>
    <row r="17" spans="3:11">
      <c r="C17" s="8"/>
      <c r="E17" s="10" t="s">
        <v>10</v>
      </c>
      <c r="F17" s="337">
        <f>'Data 5'!L366</f>
        <v>-0.92779662733084578</v>
      </c>
      <c r="G17" s="337">
        <f>'Data 5'!M366</f>
        <v>-1.56480029270053</v>
      </c>
      <c r="H17" s="337">
        <f>'Data 5'!N366</f>
        <v>-2.6087612708893482</v>
      </c>
      <c r="I17" s="337">
        <f>'Data 5'!O366</f>
        <v>-4.0852336186190659</v>
      </c>
      <c r="J17" s="364"/>
      <c r="K17" s="397"/>
    </row>
    <row r="18" spans="3:11">
      <c r="C18" s="8"/>
      <c r="E18" s="10" t="s">
        <v>11</v>
      </c>
      <c r="F18" s="337">
        <f>'Data 5'!L367</f>
        <v>2.9782321378647447</v>
      </c>
      <c r="G18" s="337">
        <f>'Data 5'!M367</f>
        <v>-0.67716553094054888</v>
      </c>
      <c r="H18" s="337">
        <f>'Data 5'!N367</f>
        <v>-1.0360571455424239</v>
      </c>
      <c r="I18" s="337">
        <f>'Data 5'!O367</f>
        <v>-0.9007741258486579</v>
      </c>
      <c r="J18" s="364"/>
      <c r="K18" s="397"/>
    </row>
    <row r="19" spans="3:11">
      <c r="C19" s="8"/>
      <c r="E19" s="10" t="s">
        <v>12</v>
      </c>
      <c r="F19" s="337">
        <f>'Data 5'!L368</f>
        <v>4.020787451476826</v>
      </c>
      <c r="G19" s="337">
        <f>'Data 5'!M368</f>
        <v>1.8617564657652741</v>
      </c>
      <c r="H19" s="337">
        <f>'Data 5'!N368</f>
        <v>-1.3097304186107661</v>
      </c>
      <c r="I19" s="337">
        <f>'Data 5'!O368</f>
        <v>-2.1948582877923228</v>
      </c>
      <c r="J19" s="364"/>
      <c r="K19" s="397"/>
    </row>
    <row r="20" spans="3:11">
      <c r="E20" s="114" t="s">
        <v>13</v>
      </c>
      <c r="F20" s="346">
        <f>'Data 5'!L369</f>
        <v>-6.3672550786808557E-2</v>
      </c>
      <c r="G20" s="346">
        <f>'Data 5'!M369</f>
        <v>0.74555383967940259</v>
      </c>
      <c r="H20" s="346">
        <f>'Data 5'!N369</f>
        <v>2.4073199484055285</v>
      </c>
      <c r="I20" s="346">
        <f>'Data 5'!O369</f>
        <v>-3.9835858183317807</v>
      </c>
      <c r="J20" s="364"/>
      <c r="K20" s="397"/>
    </row>
    <row r="21" spans="3:11">
      <c r="E21" s="116" t="s">
        <v>281</v>
      </c>
      <c r="F21" s="117"/>
      <c r="G21" s="117"/>
      <c r="H21" s="117"/>
      <c r="I21" s="117"/>
      <c r="K21" s="397"/>
    </row>
  </sheetData>
  <mergeCells count="3">
    <mergeCell ref="C7:C10"/>
    <mergeCell ref="F7:F8"/>
    <mergeCell ref="G7:G8"/>
  </mergeCells>
  <hyperlinks>
    <hyperlink ref="C4" location="Indice!A1" display="Sistemas no peninsulares" xr:uid="{00000000-0004-0000-2600-000000000000}"/>
  </hyperlink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1:X356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140625" style="132" customWidth="1"/>
    <col min="2" max="2" width="2.7109375" style="120" customWidth="1"/>
    <col min="3" max="3" width="23.7109375" style="120" customWidth="1"/>
    <col min="4" max="4" width="1.28515625" style="120" customWidth="1"/>
    <col min="5" max="5" width="11.42578125" style="120" customWidth="1"/>
    <col min="6" max="6" width="12.7109375" style="120" customWidth="1"/>
    <col min="7" max="7" width="25.7109375" style="120" customWidth="1"/>
    <col min="8" max="8" width="11.42578125" style="120" customWidth="1"/>
    <col min="9" max="9" width="25.7109375" style="120" customWidth="1"/>
    <col min="10" max="10" width="12.7109375" style="120" customWidth="1"/>
    <col min="11" max="12" width="11.42578125" style="132"/>
    <col min="13" max="13" width="22.42578125" style="132" bestFit="1" customWidth="1"/>
    <col min="14" max="16384" width="11.42578125" style="132"/>
  </cols>
  <sheetData>
    <row r="1" spans="3:24" s="120" customFormat="1" ht="0.6" customHeight="1"/>
    <row r="2" spans="3:24" s="120" customFormat="1" ht="21" customHeight="1">
      <c r="K2" s="285" t="s">
        <v>86</v>
      </c>
    </row>
    <row r="3" spans="3:24" s="120" customFormat="1" ht="15" customHeight="1">
      <c r="K3" s="366" t="s">
        <v>337</v>
      </c>
    </row>
    <row r="4" spans="3:24" s="121" customFormat="1" ht="20.100000000000001" customHeight="1">
      <c r="C4" s="108" t="s">
        <v>268</v>
      </c>
      <c r="D4" s="108"/>
      <c r="E4" s="108"/>
      <c r="F4" s="108"/>
      <c r="G4" s="108"/>
      <c r="H4" s="108"/>
      <c r="I4" s="108"/>
    </row>
    <row r="5" spans="3:24" s="121" customFormat="1" ht="12.6" customHeight="1">
      <c r="C5" s="122"/>
      <c r="D5" s="123"/>
      <c r="E5" s="123"/>
      <c r="F5" s="123"/>
      <c r="G5" s="123"/>
      <c r="H5" s="123"/>
      <c r="I5" s="123"/>
    </row>
    <row r="6" spans="3:24" s="121" customFormat="1" ht="13.5" customHeight="1">
      <c r="C6" s="122"/>
      <c r="D6" s="124"/>
      <c r="E6" s="124"/>
      <c r="F6" s="124"/>
      <c r="G6" s="124"/>
      <c r="H6" s="124"/>
      <c r="I6" s="124"/>
      <c r="J6" s="125"/>
    </row>
    <row r="7" spans="3:24" s="121" customFormat="1" ht="12.75" customHeight="1">
      <c r="C7" s="509" t="s">
        <v>353</v>
      </c>
      <c r="E7" s="349"/>
      <c r="F7" s="126"/>
      <c r="G7" s="349"/>
      <c r="H7" s="349"/>
      <c r="I7" s="349"/>
      <c r="J7" s="126"/>
      <c r="K7" s="349"/>
      <c r="L7" s="184"/>
      <c r="M7" s="184"/>
      <c r="N7" s="184"/>
      <c r="O7" s="184"/>
      <c r="P7" s="184"/>
    </row>
    <row r="8" spans="3:24" s="121" customFormat="1" ht="12.75" customHeight="1">
      <c r="C8" s="509"/>
      <c r="E8" s="349"/>
      <c r="F8" s="126"/>
      <c r="G8" s="351" t="s">
        <v>285</v>
      </c>
      <c r="H8" s="126"/>
      <c r="I8" s="351" t="s">
        <v>286</v>
      </c>
      <c r="J8" s="126"/>
      <c r="K8" s="349"/>
      <c r="L8" s="184"/>
      <c r="M8" s="184"/>
      <c r="N8" s="184"/>
      <c r="O8" s="184"/>
      <c r="P8" s="184"/>
    </row>
    <row r="9" spans="3:24" s="121" customFormat="1" ht="12.75" customHeight="1">
      <c r="C9" s="509"/>
      <c r="E9" s="349"/>
      <c r="F9" s="126"/>
      <c r="G9" s="126"/>
      <c r="H9" s="126"/>
      <c r="I9" s="126"/>
      <c r="J9" s="126"/>
      <c r="K9" s="349"/>
      <c r="L9" s="184"/>
      <c r="M9" s="184"/>
      <c r="N9" s="184"/>
      <c r="O9" s="184"/>
      <c r="P9" s="184"/>
    </row>
    <row r="10" spans="3:24" s="121" customFormat="1" ht="12.75" customHeight="1">
      <c r="C10" s="8" t="s">
        <v>283</v>
      </c>
      <c r="E10" s="349"/>
      <c r="F10" s="126"/>
      <c r="G10" s="348" t="s">
        <v>64</v>
      </c>
      <c r="H10" s="126"/>
      <c r="I10" s="350" t="s">
        <v>284</v>
      </c>
      <c r="J10" s="126"/>
      <c r="K10" s="355"/>
      <c r="L10" s="184"/>
      <c r="M10" s="184"/>
      <c r="N10" s="184"/>
      <c r="O10" s="184"/>
      <c r="P10" s="184"/>
      <c r="Q10" s="128"/>
      <c r="T10" s="128"/>
      <c r="U10" s="128"/>
      <c r="V10" s="128"/>
      <c r="W10" s="128"/>
      <c r="X10" s="128"/>
    </row>
    <row r="11" spans="3:24" s="121" customFormat="1" ht="12.75" customHeight="1">
      <c r="C11" s="122"/>
      <c r="D11" s="127"/>
      <c r="E11" s="339"/>
      <c r="F11" s="349"/>
      <c r="G11" s="349"/>
      <c r="H11" s="347"/>
      <c r="I11" s="347"/>
      <c r="J11" s="126"/>
      <c r="K11" s="355"/>
      <c r="L11" s="184"/>
      <c r="M11" s="184"/>
      <c r="N11" s="184"/>
      <c r="O11" s="184"/>
      <c r="P11" s="184"/>
      <c r="Q11" s="128"/>
      <c r="T11" s="128"/>
      <c r="U11" s="128"/>
      <c r="V11" s="128"/>
      <c r="W11" s="128"/>
      <c r="X11" s="128"/>
    </row>
    <row r="12" spans="3:24" s="121" customFormat="1" ht="12.75" customHeight="1">
      <c r="C12" s="122"/>
      <c r="D12" s="129"/>
      <c r="E12" s="352"/>
      <c r="F12" s="479">
        <v>982.88199999999995</v>
      </c>
      <c r="G12" s="481" t="s">
        <v>406</v>
      </c>
      <c r="H12" s="519" t="s">
        <v>37</v>
      </c>
      <c r="I12" s="477" t="s">
        <v>397</v>
      </c>
      <c r="J12" s="475">
        <v>18889.511999999999</v>
      </c>
      <c r="K12" s="355"/>
      <c r="L12" s="184"/>
      <c r="M12" s="184"/>
      <c r="N12" s="184"/>
      <c r="O12" s="184"/>
      <c r="P12" s="184"/>
      <c r="Q12" s="128"/>
      <c r="T12" s="128"/>
      <c r="U12" s="128"/>
      <c r="V12" s="128"/>
      <c r="W12" s="128"/>
      <c r="X12" s="128"/>
    </row>
    <row r="13" spans="3:24" s="121" customFormat="1" ht="12.75" customHeight="1">
      <c r="C13" s="122"/>
      <c r="D13" s="130"/>
      <c r="E13" s="353"/>
      <c r="F13" s="480">
        <v>1286.127</v>
      </c>
      <c r="G13" s="482" t="s">
        <v>407</v>
      </c>
      <c r="H13" s="519"/>
      <c r="I13" s="478" t="s">
        <v>398</v>
      </c>
      <c r="J13" s="476">
        <v>25704.534</v>
      </c>
      <c r="K13" s="355"/>
      <c r="L13" s="184"/>
      <c r="M13" s="184"/>
      <c r="N13" s="184"/>
      <c r="O13" s="184"/>
      <c r="P13" s="184"/>
      <c r="Q13" s="128"/>
      <c r="T13" s="128"/>
      <c r="U13" s="128"/>
      <c r="V13" s="128"/>
      <c r="W13" s="128"/>
      <c r="X13" s="128"/>
    </row>
    <row r="14" spans="3:24" s="121" customFormat="1" ht="12.75" customHeight="1">
      <c r="C14" s="122"/>
      <c r="D14" s="124"/>
      <c r="E14" s="354"/>
      <c r="F14" s="126"/>
      <c r="G14" s="393"/>
      <c r="H14" s="349"/>
      <c r="I14" s="394"/>
      <c r="J14" s="126"/>
      <c r="K14" s="355"/>
      <c r="L14" s="184"/>
      <c r="M14" s="184"/>
      <c r="N14" s="184"/>
      <c r="O14" s="184"/>
      <c r="P14" s="184"/>
      <c r="Q14" s="128"/>
      <c r="T14" s="128"/>
      <c r="U14" s="128"/>
      <c r="V14" s="128"/>
      <c r="W14" s="128"/>
      <c r="X14" s="128"/>
    </row>
    <row r="15" spans="3:24" s="121" customFormat="1" ht="12.75" customHeight="1">
      <c r="C15" s="122"/>
      <c r="D15" s="124"/>
      <c r="E15" s="354"/>
      <c r="F15" s="479">
        <v>1371.837</v>
      </c>
      <c r="G15" s="481" t="s">
        <v>408</v>
      </c>
      <c r="H15" s="519" t="s">
        <v>38</v>
      </c>
      <c r="I15" s="477" t="s">
        <v>399</v>
      </c>
      <c r="J15" s="475">
        <v>26825.413</v>
      </c>
      <c r="K15" s="355"/>
      <c r="L15" s="184"/>
      <c r="M15" s="184"/>
      <c r="N15" s="184"/>
      <c r="O15" s="184"/>
      <c r="P15" s="184"/>
      <c r="Q15" s="128"/>
      <c r="T15" s="128"/>
      <c r="U15" s="128"/>
      <c r="V15" s="128"/>
      <c r="W15" s="128"/>
      <c r="X15" s="128"/>
    </row>
    <row r="16" spans="3:24" s="121" customFormat="1" ht="12.75" customHeight="1">
      <c r="C16" s="122"/>
      <c r="D16" s="124"/>
      <c r="E16" s="354"/>
      <c r="F16" s="480">
        <v>1344.4159999999999</v>
      </c>
      <c r="G16" s="482" t="s">
        <v>409</v>
      </c>
      <c r="H16" s="519"/>
      <c r="I16" s="478" t="s">
        <v>400</v>
      </c>
      <c r="J16" s="476">
        <v>26681.524000000001</v>
      </c>
      <c r="K16" s="349"/>
      <c r="L16" s="184"/>
      <c r="M16" s="184"/>
      <c r="N16" s="184"/>
      <c r="O16" s="184"/>
      <c r="P16" s="184"/>
    </row>
    <row r="17" spans="2:24" s="121" customFormat="1" ht="12.75" customHeight="1">
      <c r="C17" s="122"/>
      <c r="D17" s="124"/>
      <c r="E17" s="354"/>
      <c r="F17" s="126"/>
      <c r="G17" s="393"/>
      <c r="H17" s="347"/>
      <c r="I17" s="368"/>
      <c r="J17" s="126"/>
      <c r="K17" s="349"/>
      <c r="L17" s="184"/>
      <c r="M17" s="184"/>
      <c r="N17" s="184"/>
      <c r="O17" s="184"/>
      <c r="P17" s="184"/>
    </row>
    <row r="18" spans="2:24" s="121" customFormat="1" ht="12.75" customHeight="1">
      <c r="C18" s="122"/>
      <c r="D18" s="124"/>
      <c r="E18" s="354"/>
      <c r="F18" s="479">
        <v>34.308999999999997</v>
      </c>
      <c r="G18" s="481" t="s">
        <v>410</v>
      </c>
      <c r="H18" s="519" t="s">
        <v>42</v>
      </c>
      <c r="I18" s="477" t="s">
        <v>401</v>
      </c>
      <c r="J18" s="475">
        <v>636.26599999999996</v>
      </c>
      <c r="K18" s="349"/>
      <c r="L18" s="184"/>
      <c r="M18" s="184"/>
      <c r="N18" s="184"/>
      <c r="O18" s="184"/>
      <c r="P18" s="184"/>
    </row>
    <row r="19" spans="2:24" s="121" customFormat="1" ht="12.75" customHeight="1">
      <c r="C19" s="122"/>
      <c r="D19" s="124"/>
      <c r="E19" s="354"/>
      <c r="F19" s="480">
        <v>33.837000000000003</v>
      </c>
      <c r="G19" s="482" t="s">
        <v>411</v>
      </c>
      <c r="H19" s="519"/>
      <c r="I19" s="478" t="s">
        <v>402</v>
      </c>
      <c r="J19" s="476">
        <v>661.24300000000005</v>
      </c>
      <c r="K19" s="349"/>
      <c r="L19" s="184"/>
      <c r="M19" s="184"/>
      <c r="N19" s="184"/>
      <c r="O19" s="184"/>
      <c r="P19" s="184"/>
    </row>
    <row r="20" spans="2:24" s="121" customFormat="1" ht="12.75" customHeight="1">
      <c r="C20" s="122"/>
      <c r="D20" s="124"/>
      <c r="E20" s="354"/>
      <c r="F20" s="126"/>
      <c r="G20" s="393"/>
      <c r="H20" s="347"/>
      <c r="I20" s="368"/>
      <c r="J20" s="126"/>
      <c r="K20" s="349"/>
      <c r="L20" s="184"/>
      <c r="M20" s="184"/>
      <c r="N20" s="184"/>
      <c r="O20" s="184"/>
      <c r="P20" s="184"/>
    </row>
    <row r="21" spans="2:24" s="121" customFormat="1" ht="12.75" customHeight="1">
      <c r="C21" s="122"/>
      <c r="D21" s="124"/>
      <c r="E21" s="354"/>
      <c r="F21" s="479">
        <v>35.886000000000003</v>
      </c>
      <c r="G21" s="481" t="s">
        <v>413</v>
      </c>
      <c r="H21" s="519" t="s">
        <v>39</v>
      </c>
      <c r="I21" s="477" t="s">
        <v>403</v>
      </c>
      <c r="J21" s="475">
        <v>647.57799999999997</v>
      </c>
      <c r="K21" s="349"/>
      <c r="L21" s="184"/>
      <c r="M21" s="184"/>
      <c r="N21" s="184"/>
      <c r="O21" s="184"/>
      <c r="P21" s="184"/>
    </row>
    <row r="22" spans="2:24" ht="12.75" customHeight="1">
      <c r="B22" s="121"/>
      <c r="C22" s="122"/>
      <c r="D22" s="127"/>
      <c r="E22" s="339"/>
      <c r="F22" s="480">
        <v>39.186</v>
      </c>
      <c r="G22" s="482" t="s">
        <v>412</v>
      </c>
      <c r="H22" s="519"/>
      <c r="I22" s="478" t="s">
        <v>332</v>
      </c>
      <c r="J22" s="476">
        <v>754.86400000000003</v>
      </c>
      <c r="K22" s="356"/>
    </row>
    <row r="23" spans="2:24" ht="12.75" customHeight="1">
      <c r="B23" s="121"/>
      <c r="C23" s="122"/>
      <c r="D23" s="127"/>
      <c r="E23" s="339"/>
      <c r="F23" s="131"/>
      <c r="G23" s="131"/>
      <c r="H23" s="131"/>
      <c r="I23" s="131"/>
      <c r="J23" s="131"/>
      <c r="K23" s="356"/>
    </row>
    <row r="24" spans="2:24" ht="12.75" customHeight="1">
      <c r="B24" s="107"/>
      <c r="C24" s="107"/>
      <c r="D24" s="107"/>
      <c r="E24" s="234"/>
      <c r="F24" s="234"/>
      <c r="G24" s="234"/>
      <c r="H24" s="234"/>
      <c r="I24" s="234"/>
      <c r="J24" s="234"/>
      <c r="K24" s="356"/>
    </row>
    <row r="25" spans="2:24" ht="12.75" customHeight="1">
      <c r="B25" s="107"/>
      <c r="C25" s="107"/>
      <c r="D25" s="107"/>
      <c r="E25" s="107"/>
      <c r="F25" s="107"/>
      <c r="G25" s="107"/>
      <c r="H25" s="107"/>
      <c r="I25" s="107"/>
      <c r="J25" s="107"/>
      <c r="O25" s="107"/>
      <c r="T25" s="107"/>
      <c r="U25" s="107"/>
      <c r="V25" s="107"/>
      <c r="W25" s="107"/>
      <c r="X25" s="107"/>
    </row>
    <row r="26" spans="2:24" ht="12.75" customHeight="1">
      <c r="B26" s="107"/>
      <c r="C26" s="107"/>
      <c r="D26" s="107"/>
      <c r="E26" s="107"/>
      <c r="F26" s="107"/>
      <c r="G26" s="107"/>
      <c r="H26" s="107"/>
      <c r="I26" s="107"/>
      <c r="J26" s="107"/>
      <c r="O26" s="133"/>
      <c r="T26" s="133"/>
      <c r="U26" s="133"/>
      <c r="V26" s="133"/>
      <c r="W26" s="133"/>
      <c r="X26" s="133"/>
    </row>
    <row r="27" spans="2:24">
      <c r="B27" s="107"/>
      <c r="C27" s="107"/>
      <c r="D27" s="107"/>
      <c r="E27" s="107"/>
      <c r="F27" s="107"/>
      <c r="G27" s="107"/>
      <c r="H27" s="107"/>
      <c r="I27" s="107"/>
      <c r="J27" s="107"/>
      <c r="O27" s="133"/>
      <c r="T27" s="133"/>
      <c r="U27" s="133"/>
      <c r="V27" s="133"/>
      <c r="W27" s="133"/>
      <c r="X27" s="133"/>
    </row>
    <row r="28" spans="2:24">
      <c r="B28" s="107"/>
      <c r="C28" s="107"/>
      <c r="D28" s="107"/>
      <c r="E28" s="107"/>
      <c r="F28" s="107"/>
      <c r="G28" s="107"/>
      <c r="H28" s="107"/>
      <c r="I28" s="107"/>
      <c r="J28" s="107"/>
      <c r="O28" s="133"/>
      <c r="T28" s="133"/>
      <c r="U28" s="133"/>
      <c r="V28" s="133"/>
      <c r="W28" s="133"/>
      <c r="X28" s="133"/>
    </row>
    <row r="29" spans="2:24">
      <c r="B29" s="107"/>
      <c r="C29" s="107"/>
      <c r="D29" s="107"/>
      <c r="E29" s="107"/>
      <c r="F29" s="107"/>
      <c r="G29" s="107"/>
      <c r="H29" s="107"/>
      <c r="I29" s="107"/>
      <c r="J29" s="107"/>
      <c r="O29" s="133"/>
      <c r="T29" s="133"/>
      <c r="U29" s="133"/>
      <c r="V29" s="133"/>
      <c r="W29" s="133"/>
      <c r="X29" s="133"/>
    </row>
    <row r="30" spans="2:24">
      <c r="B30" s="107"/>
      <c r="C30" s="107"/>
      <c r="D30" s="107"/>
      <c r="E30" s="107"/>
      <c r="F30" s="107"/>
      <c r="G30" s="107"/>
      <c r="H30" s="107"/>
      <c r="I30" s="107"/>
      <c r="J30" s="107"/>
      <c r="O30" s="133"/>
      <c r="T30" s="133"/>
      <c r="U30" s="133"/>
      <c r="V30" s="133"/>
      <c r="W30" s="133"/>
      <c r="X30" s="133"/>
    </row>
    <row r="31" spans="2:24">
      <c r="B31" s="107"/>
      <c r="C31" s="107"/>
      <c r="D31" s="107"/>
      <c r="E31" s="107"/>
      <c r="F31" s="107"/>
      <c r="G31" s="107"/>
      <c r="H31" s="107"/>
      <c r="I31" s="107"/>
      <c r="J31" s="107"/>
    </row>
    <row r="32" spans="2:24">
      <c r="B32" s="107"/>
      <c r="C32" s="107"/>
      <c r="D32" s="107"/>
      <c r="E32" s="107"/>
      <c r="F32" s="107"/>
      <c r="G32" s="107"/>
      <c r="H32" s="107"/>
      <c r="I32" s="107"/>
      <c r="J32" s="107"/>
    </row>
    <row r="33" spans="2:10">
      <c r="B33" s="107"/>
      <c r="C33" s="107"/>
      <c r="D33" s="107"/>
      <c r="E33" s="107"/>
      <c r="F33" s="107"/>
      <c r="G33" s="107"/>
      <c r="H33" s="107"/>
      <c r="I33" s="107"/>
      <c r="J33" s="107"/>
    </row>
    <row r="34" spans="2:10">
      <c r="B34" s="107"/>
      <c r="C34" s="107"/>
      <c r="D34" s="107"/>
      <c r="E34" s="107"/>
      <c r="F34" s="107"/>
      <c r="G34" s="107"/>
      <c r="H34" s="107"/>
      <c r="I34" s="107"/>
      <c r="J34" s="107"/>
    </row>
    <row r="35" spans="2:10">
      <c r="B35" s="107"/>
      <c r="C35" s="107"/>
      <c r="D35" s="107"/>
      <c r="E35" s="107"/>
      <c r="F35" s="107"/>
      <c r="G35" s="107"/>
      <c r="H35" s="107"/>
      <c r="I35" s="107"/>
      <c r="J35" s="107"/>
    </row>
    <row r="36" spans="2:10">
      <c r="B36" s="107"/>
      <c r="C36" s="107"/>
      <c r="D36" s="107"/>
      <c r="E36" s="107"/>
      <c r="F36" s="107"/>
      <c r="G36" s="107"/>
      <c r="H36" s="107"/>
      <c r="I36" s="107"/>
      <c r="J36" s="107"/>
    </row>
    <row r="37" spans="2:10">
      <c r="B37" s="107"/>
      <c r="C37" s="107"/>
      <c r="D37" s="107"/>
      <c r="E37" s="107"/>
      <c r="F37" s="107"/>
      <c r="G37" s="107"/>
      <c r="H37" s="107"/>
      <c r="I37" s="107"/>
      <c r="J37" s="107"/>
    </row>
    <row r="38" spans="2:10">
      <c r="B38" s="107"/>
      <c r="C38" s="107"/>
      <c r="D38" s="107"/>
      <c r="E38" s="107"/>
      <c r="F38" s="107"/>
      <c r="G38" s="107"/>
      <c r="H38" s="107"/>
      <c r="I38" s="107"/>
      <c r="J38" s="107"/>
    </row>
    <row r="39" spans="2:10">
      <c r="B39" s="107"/>
      <c r="C39" s="107"/>
      <c r="D39" s="107"/>
      <c r="E39" s="107"/>
      <c r="F39" s="107"/>
      <c r="G39" s="107"/>
      <c r="H39" s="107"/>
      <c r="I39" s="107"/>
      <c r="J39" s="107"/>
    </row>
    <row r="40" spans="2:10">
      <c r="B40" s="107"/>
      <c r="C40" s="107"/>
      <c r="D40" s="107"/>
      <c r="E40" s="107"/>
      <c r="F40" s="107"/>
      <c r="G40" s="107"/>
      <c r="H40" s="107"/>
      <c r="I40" s="107"/>
      <c r="J40" s="107"/>
    </row>
    <row r="41" spans="2:10">
      <c r="B41" s="107"/>
      <c r="C41" s="107"/>
      <c r="D41" s="107"/>
      <c r="E41" s="107"/>
      <c r="F41" s="107"/>
      <c r="G41" s="107"/>
      <c r="H41" s="107"/>
      <c r="I41" s="107"/>
      <c r="J41" s="107"/>
    </row>
    <row r="42" spans="2:10">
      <c r="B42" s="107"/>
      <c r="C42" s="107"/>
      <c r="D42" s="107"/>
      <c r="E42" s="107"/>
      <c r="F42" s="107"/>
      <c r="G42" s="107"/>
      <c r="H42" s="107"/>
      <c r="I42" s="107"/>
      <c r="J42" s="107"/>
    </row>
    <row r="43" spans="2:10">
      <c r="B43" s="107"/>
      <c r="C43" s="107"/>
      <c r="D43" s="107"/>
      <c r="E43" s="107"/>
      <c r="F43" s="107"/>
      <c r="G43" s="107"/>
      <c r="H43" s="107"/>
      <c r="I43" s="107"/>
      <c r="J43" s="107"/>
    </row>
    <row r="44" spans="2:10">
      <c r="B44" s="107"/>
      <c r="C44" s="107"/>
      <c r="D44" s="107"/>
      <c r="E44" s="107"/>
      <c r="F44" s="107"/>
      <c r="G44" s="107"/>
      <c r="H44" s="107"/>
      <c r="I44" s="107"/>
      <c r="J44" s="107"/>
    </row>
    <row r="45" spans="2:10">
      <c r="B45" s="107"/>
      <c r="C45" s="107"/>
      <c r="D45" s="107"/>
      <c r="E45" s="107"/>
      <c r="F45" s="107"/>
      <c r="G45" s="107"/>
      <c r="H45" s="107"/>
      <c r="I45" s="107"/>
      <c r="J45" s="107"/>
    </row>
    <row r="46" spans="2:10">
      <c r="B46" s="107"/>
      <c r="C46" s="107"/>
      <c r="D46" s="107"/>
      <c r="E46" s="107"/>
      <c r="F46" s="107"/>
      <c r="G46" s="107"/>
      <c r="H46" s="107"/>
      <c r="I46" s="107"/>
      <c r="J46" s="107"/>
    </row>
    <row r="47" spans="2:10">
      <c r="B47" s="107"/>
      <c r="C47" s="107"/>
      <c r="D47" s="107"/>
      <c r="E47" s="107"/>
      <c r="F47" s="107"/>
      <c r="G47" s="107"/>
      <c r="H47" s="107"/>
      <c r="I47" s="107"/>
      <c r="J47" s="107"/>
    </row>
    <row r="48" spans="2:10">
      <c r="B48" s="107"/>
      <c r="C48" s="107"/>
      <c r="D48" s="107"/>
      <c r="E48" s="107"/>
      <c r="F48" s="107"/>
      <c r="G48" s="107"/>
      <c r="H48" s="107"/>
      <c r="I48" s="107"/>
      <c r="J48" s="107"/>
    </row>
    <row r="49" spans="2:10">
      <c r="B49" s="107"/>
      <c r="C49" s="107"/>
      <c r="D49" s="107"/>
      <c r="E49" s="107"/>
      <c r="F49" s="107"/>
      <c r="G49" s="107"/>
      <c r="H49" s="107"/>
      <c r="I49" s="107"/>
      <c r="J49" s="107"/>
    </row>
    <row r="50" spans="2:10">
      <c r="B50" s="107"/>
      <c r="C50" s="107"/>
      <c r="D50" s="107"/>
      <c r="E50" s="107"/>
      <c r="F50" s="107"/>
      <c r="G50" s="107"/>
      <c r="H50" s="107"/>
      <c r="I50" s="107"/>
      <c r="J50" s="107"/>
    </row>
    <row r="51" spans="2:10">
      <c r="B51" s="107"/>
      <c r="C51" s="107"/>
      <c r="D51" s="107"/>
      <c r="E51" s="107"/>
      <c r="F51" s="107"/>
      <c r="G51" s="107"/>
      <c r="H51" s="107"/>
      <c r="I51" s="107"/>
      <c r="J51" s="107"/>
    </row>
    <row r="52" spans="2:10">
      <c r="B52" s="107"/>
      <c r="C52" s="107"/>
      <c r="D52" s="107"/>
      <c r="E52" s="107"/>
      <c r="F52" s="107"/>
      <c r="G52" s="107"/>
      <c r="H52" s="107"/>
      <c r="I52" s="107"/>
      <c r="J52" s="107"/>
    </row>
    <row r="53" spans="2:10">
      <c r="B53" s="107"/>
      <c r="C53" s="107"/>
      <c r="D53" s="107"/>
      <c r="E53" s="107"/>
      <c r="F53" s="107"/>
      <c r="G53" s="107"/>
      <c r="H53" s="107"/>
      <c r="I53" s="107"/>
      <c r="J53" s="107"/>
    </row>
    <row r="54" spans="2:10">
      <c r="B54" s="107"/>
      <c r="C54" s="107"/>
      <c r="D54" s="107"/>
      <c r="E54" s="107"/>
      <c r="F54" s="107"/>
      <c r="G54" s="107"/>
      <c r="H54" s="107"/>
      <c r="I54" s="107"/>
      <c r="J54" s="107"/>
    </row>
    <row r="55" spans="2:10">
      <c r="B55" s="107"/>
      <c r="C55" s="107"/>
      <c r="D55" s="107"/>
      <c r="E55" s="107"/>
      <c r="F55" s="107"/>
      <c r="G55" s="107"/>
      <c r="H55" s="107"/>
      <c r="I55" s="107"/>
      <c r="J55" s="107"/>
    </row>
    <row r="56" spans="2:10">
      <c r="B56" s="107"/>
      <c r="C56" s="107"/>
      <c r="D56" s="107"/>
      <c r="E56" s="107"/>
      <c r="F56" s="107"/>
      <c r="G56" s="107"/>
      <c r="H56" s="107"/>
      <c r="I56" s="107"/>
      <c r="J56" s="107"/>
    </row>
    <row r="57" spans="2:10">
      <c r="B57" s="107"/>
      <c r="C57" s="107"/>
      <c r="D57" s="107"/>
      <c r="E57" s="107"/>
      <c r="F57" s="107"/>
      <c r="G57" s="107"/>
      <c r="H57" s="107"/>
      <c r="I57" s="107"/>
      <c r="J57" s="107"/>
    </row>
    <row r="58" spans="2:10">
      <c r="B58" s="107"/>
      <c r="C58" s="107"/>
      <c r="D58" s="107"/>
      <c r="E58" s="107"/>
      <c r="F58" s="107"/>
      <c r="G58" s="107"/>
      <c r="H58" s="107"/>
      <c r="I58" s="107"/>
      <c r="J58" s="107"/>
    </row>
    <row r="59" spans="2:10">
      <c r="B59" s="107"/>
      <c r="C59" s="107"/>
      <c r="D59" s="107"/>
      <c r="E59" s="107"/>
      <c r="F59" s="107"/>
      <c r="G59" s="107"/>
      <c r="H59" s="107"/>
      <c r="I59" s="107"/>
      <c r="J59" s="107"/>
    </row>
    <row r="60" spans="2:10">
      <c r="B60" s="107"/>
      <c r="C60" s="107"/>
      <c r="D60" s="107"/>
      <c r="E60" s="107"/>
      <c r="F60" s="107"/>
      <c r="G60" s="107"/>
      <c r="H60" s="107"/>
      <c r="I60" s="107"/>
      <c r="J60" s="107"/>
    </row>
    <row r="61" spans="2:10">
      <c r="B61" s="107"/>
      <c r="C61" s="107"/>
      <c r="D61" s="107"/>
      <c r="E61" s="107"/>
      <c r="F61" s="107"/>
      <c r="G61" s="107"/>
      <c r="H61" s="107"/>
      <c r="I61" s="107"/>
      <c r="J61" s="107"/>
    </row>
    <row r="62" spans="2:10">
      <c r="B62" s="107"/>
      <c r="C62" s="107"/>
      <c r="D62" s="107"/>
      <c r="E62" s="107"/>
      <c r="F62" s="107"/>
      <c r="G62" s="107"/>
      <c r="H62" s="107"/>
      <c r="I62" s="107"/>
      <c r="J62" s="107"/>
    </row>
    <row r="63" spans="2:10">
      <c r="B63" s="107"/>
      <c r="C63" s="107"/>
      <c r="D63" s="107"/>
      <c r="E63" s="107"/>
      <c r="F63" s="107"/>
      <c r="G63" s="107"/>
      <c r="H63" s="107"/>
      <c r="I63" s="107"/>
      <c r="J63" s="107"/>
    </row>
    <row r="64" spans="2:10">
      <c r="B64" s="107"/>
      <c r="C64" s="107"/>
      <c r="D64" s="107"/>
      <c r="E64" s="107"/>
      <c r="F64" s="107"/>
      <c r="G64" s="107"/>
      <c r="H64" s="107"/>
      <c r="I64" s="107"/>
      <c r="J64" s="107"/>
    </row>
    <row r="65" spans="2:10">
      <c r="B65" s="107"/>
      <c r="C65" s="107"/>
      <c r="D65" s="107"/>
      <c r="E65" s="107"/>
      <c r="F65" s="107"/>
      <c r="G65" s="107"/>
      <c r="H65" s="107"/>
      <c r="I65" s="107"/>
      <c r="J65" s="107"/>
    </row>
    <row r="66" spans="2:10">
      <c r="B66" s="107"/>
      <c r="C66" s="107"/>
      <c r="D66" s="107"/>
      <c r="E66" s="107"/>
      <c r="F66" s="107"/>
      <c r="G66" s="107"/>
      <c r="H66" s="107"/>
      <c r="I66" s="107"/>
      <c r="J66" s="107"/>
    </row>
    <row r="67" spans="2:10">
      <c r="B67" s="107"/>
      <c r="C67" s="107"/>
      <c r="D67" s="107"/>
      <c r="E67" s="107"/>
      <c r="F67" s="107"/>
      <c r="G67" s="107"/>
      <c r="H67" s="107"/>
      <c r="I67" s="107"/>
      <c r="J67" s="107"/>
    </row>
    <row r="68" spans="2:10">
      <c r="B68" s="107"/>
      <c r="C68" s="107"/>
      <c r="D68" s="107"/>
      <c r="E68" s="107"/>
      <c r="F68" s="107"/>
      <c r="G68" s="107"/>
      <c r="H68" s="107"/>
      <c r="I68" s="107"/>
      <c r="J68" s="107"/>
    </row>
    <row r="69" spans="2:10">
      <c r="B69" s="107"/>
      <c r="C69" s="107"/>
      <c r="D69" s="107"/>
      <c r="E69" s="107"/>
      <c r="F69" s="107"/>
      <c r="G69" s="107"/>
      <c r="H69" s="107"/>
      <c r="I69" s="107"/>
      <c r="J69" s="107"/>
    </row>
    <row r="70" spans="2:10">
      <c r="B70" s="107"/>
      <c r="C70" s="107"/>
      <c r="D70" s="107"/>
      <c r="E70" s="107"/>
      <c r="F70" s="107"/>
      <c r="G70" s="107"/>
      <c r="H70" s="107"/>
      <c r="I70" s="107"/>
      <c r="J70" s="107"/>
    </row>
    <row r="71" spans="2:10">
      <c r="B71" s="107"/>
      <c r="C71" s="107"/>
      <c r="D71" s="107"/>
      <c r="E71" s="107"/>
      <c r="F71" s="107"/>
      <c r="G71" s="107"/>
      <c r="H71" s="107"/>
      <c r="I71" s="107"/>
      <c r="J71" s="107"/>
    </row>
    <row r="72" spans="2:10">
      <c r="B72" s="107"/>
      <c r="C72" s="107"/>
      <c r="D72" s="107"/>
      <c r="E72" s="107"/>
      <c r="F72" s="107"/>
      <c r="G72" s="107"/>
      <c r="H72" s="107"/>
      <c r="I72" s="107"/>
      <c r="J72" s="107"/>
    </row>
    <row r="73" spans="2:10">
      <c r="B73" s="107"/>
      <c r="C73" s="107"/>
      <c r="D73" s="107"/>
      <c r="E73" s="107"/>
      <c r="F73" s="107"/>
      <c r="G73" s="107"/>
      <c r="H73" s="107"/>
      <c r="I73" s="107"/>
      <c r="J73" s="107"/>
    </row>
    <row r="74" spans="2:10">
      <c r="B74" s="107"/>
      <c r="C74" s="107"/>
      <c r="D74" s="107"/>
      <c r="E74" s="107"/>
      <c r="F74" s="107"/>
      <c r="G74" s="107"/>
      <c r="H74" s="107"/>
      <c r="I74" s="107"/>
      <c r="J74" s="107"/>
    </row>
    <row r="75" spans="2:10">
      <c r="B75" s="107"/>
      <c r="C75" s="107"/>
      <c r="D75" s="107"/>
      <c r="E75" s="107"/>
      <c r="F75" s="107"/>
      <c r="G75" s="107"/>
      <c r="H75" s="107"/>
      <c r="I75" s="107"/>
      <c r="J75" s="107"/>
    </row>
    <row r="76" spans="2:10">
      <c r="B76" s="107"/>
      <c r="C76" s="107"/>
      <c r="D76" s="107"/>
      <c r="E76" s="107"/>
      <c r="F76" s="107"/>
      <c r="G76" s="107"/>
      <c r="H76" s="107"/>
      <c r="I76" s="107"/>
      <c r="J76" s="107"/>
    </row>
    <row r="77" spans="2:10">
      <c r="B77" s="107"/>
      <c r="C77" s="107"/>
      <c r="D77" s="107"/>
      <c r="E77" s="107"/>
      <c r="F77" s="107"/>
      <c r="G77" s="107"/>
      <c r="H77" s="107"/>
      <c r="I77" s="107"/>
      <c r="J77" s="107"/>
    </row>
    <row r="78" spans="2:10">
      <c r="B78" s="107"/>
      <c r="C78" s="107"/>
      <c r="D78" s="107"/>
      <c r="E78" s="107"/>
      <c r="F78" s="107"/>
      <c r="G78" s="107"/>
      <c r="H78" s="107"/>
      <c r="I78" s="107"/>
      <c r="J78" s="107"/>
    </row>
    <row r="79" spans="2:10">
      <c r="B79" s="107"/>
      <c r="C79" s="107"/>
      <c r="D79" s="107"/>
      <c r="E79" s="107"/>
      <c r="F79" s="107"/>
      <c r="G79" s="107"/>
      <c r="H79" s="107"/>
      <c r="I79" s="107"/>
      <c r="J79" s="107"/>
    </row>
    <row r="80" spans="2:10">
      <c r="B80" s="107"/>
      <c r="C80" s="107"/>
      <c r="D80" s="107"/>
      <c r="E80" s="107"/>
      <c r="F80" s="107"/>
      <c r="G80" s="107"/>
      <c r="H80" s="107"/>
      <c r="I80" s="107"/>
      <c r="J80" s="107"/>
    </row>
    <row r="81" spans="2:10">
      <c r="B81" s="107"/>
      <c r="C81" s="107"/>
      <c r="D81" s="107"/>
      <c r="E81" s="107"/>
      <c r="F81" s="107"/>
      <c r="G81" s="107"/>
      <c r="H81" s="107"/>
      <c r="I81" s="107"/>
      <c r="J81" s="107"/>
    </row>
    <row r="82" spans="2:10">
      <c r="B82" s="107"/>
      <c r="C82" s="107"/>
      <c r="D82" s="107"/>
      <c r="E82" s="107"/>
      <c r="F82" s="107"/>
      <c r="G82" s="107"/>
      <c r="H82" s="107"/>
      <c r="I82" s="107"/>
      <c r="J82" s="107"/>
    </row>
    <row r="83" spans="2:10">
      <c r="B83" s="107"/>
      <c r="C83" s="107"/>
      <c r="D83" s="107"/>
      <c r="E83" s="107"/>
      <c r="F83" s="107"/>
      <c r="G83" s="107"/>
      <c r="H83" s="107"/>
      <c r="I83" s="107"/>
      <c r="J83" s="107"/>
    </row>
    <row r="84" spans="2:10">
      <c r="B84" s="107"/>
      <c r="C84" s="107"/>
      <c r="D84" s="107"/>
      <c r="E84" s="107"/>
      <c r="F84" s="107"/>
      <c r="G84" s="107"/>
      <c r="H84" s="107"/>
      <c r="I84" s="107"/>
      <c r="J84" s="107"/>
    </row>
    <row r="85" spans="2:10">
      <c r="B85" s="107"/>
      <c r="C85" s="107"/>
      <c r="D85" s="107"/>
      <c r="E85" s="107"/>
      <c r="F85" s="107"/>
      <c r="G85" s="107"/>
      <c r="H85" s="107"/>
      <c r="I85" s="107"/>
      <c r="J85" s="107"/>
    </row>
    <row r="86" spans="2:10">
      <c r="B86" s="107"/>
      <c r="C86" s="107"/>
      <c r="D86" s="107"/>
      <c r="E86" s="107"/>
      <c r="F86" s="107"/>
      <c r="G86" s="107"/>
      <c r="H86" s="107"/>
      <c r="I86" s="107"/>
      <c r="J86" s="107"/>
    </row>
    <row r="87" spans="2:10">
      <c r="B87" s="107"/>
      <c r="C87" s="107"/>
      <c r="D87" s="107"/>
      <c r="E87" s="107"/>
      <c r="F87" s="107"/>
      <c r="G87" s="107"/>
      <c r="H87" s="107"/>
      <c r="I87" s="107"/>
      <c r="J87" s="107"/>
    </row>
    <row r="88" spans="2:10">
      <c r="B88" s="107"/>
      <c r="C88" s="107"/>
      <c r="D88" s="107"/>
      <c r="E88" s="107"/>
      <c r="F88" s="107"/>
      <c r="G88" s="107"/>
      <c r="H88" s="107"/>
      <c r="I88" s="107"/>
      <c r="J88" s="107"/>
    </row>
    <row r="89" spans="2:10">
      <c r="B89" s="107"/>
      <c r="C89" s="107"/>
      <c r="D89" s="107"/>
      <c r="E89" s="107"/>
      <c r="F89" s="107"/>
      <c r="G89" s="107"/>
      <c r="H89" s="107"/>
      <c r="I89" s="107"/>
      <c r="J89" s="107"/>
    </row>
    <row r="90" spans="2:10">
      <c r="B90" s="107"/>
      <c r="C90" s="107"/>
      <c r="D90" s="107"/>
      <c r="E90" s="107"/>
      <c r="F90" s="107"/>
      <c r="G90" s="107"/>
      <c r="H90" s="107"/>
      <c r="I90" s="107"/>
      <c r="J90" s="107"/>
    </row>
    <row r="91" spans="2:10">
      <c r="B91" s="107"/>
      <c r="C91" s="107"/>
      <c r="D91" s="107"/>
      <c r="E91" s="107"/>
      <c r="F91" s="107"/>
      <c r="G91" s="107"/>
      <c r="H91" s="107"/>
      <c r="I91" s="107"/>
      <c r="J91" s="107"/>
    </row>
    <row r="92" spans="2:10">
      <c r="B92" s="107"/>
      <c r="C92" s="107"/>
      <c r="D92" s="107"/>
      <c r="E92" s="107"/>
      <c r="F92" s="107"/>
      <c r="G92" s="107"/>
      <c r="H92" s="107"/>
      <c r="I92" s="107"/>
      <c r="J92" s="107"/>
    </row>
    <row r="93" spans="2:10">
      <c r="B93" s="107"/>
      <c r="C93" s="107"/>
      <c r="D93" s="107"/>
      <c r="E93" s="107"/>
      <c r="F93" s="107"/>
      <c r="G93" s="107"/>
      <c r="H93" s="107"/>
      <c r="I93" s="107"/>
      <c r="J93" s="107"/>
    </row>
    <row r="94" spans="2:10">
      <c r="B94" s="107"/>
      <c r="C94" s="107"/>
      <c r="D94" s="107"/>
      <c r="E94" s="107"/>
      <c r="F94" s="107"/>
      <c r="G94" s="107"/>
      <c r="H94" s="107"/>
      <c r="I94" s="107"/>
      <c r="J94" s="107"/>
    </row>
    <row r="95" spans="2:10">
      <c r="B95" s="107"/>
      <c r="C95" s="107"/>
      <c r="D95" s="107"/>
      <c r="E95" s="107"/>
      <c r="F95" s="107"/>
      <c r="G95" s="107"/>
      <c r="H95" s="107"/>
      <c r="I95" s="107"/>
      <c r="J95" s="107"/>
    </row>
    <row r="96" spans="2:10">
      <c r="B96" s="107"/>
      <c r="C96" s="107"/>
      <c r="D96" s="107"/>
      <c r="E96" s="107"/>
      <c r="F96" s="107"/>
      <c r="G96" s="107"/>
      <c r="H96" s="107"/>
      <c r="I96" s="107"/>
      <c r="J96" s="107"/>
    </row>
    <row r="97" spans="2:10">
      <c r="B97" s="107"/>
      <c r="C97" s="107"/>
      <c r="D97" s="107"/>
      <c r="E97" s="107"/>
      <c r="F97" s="107"/>
      <c r="G97" s="107"/>
      <c r="H97" s="107"/>
      <c r="I97" s="107"/>
      <c r="J97" s="107"/>
    </row>
    <row r="98" spans="2:10">
      <c r="B98" s="107"/>
      <c r="C98" s="107"/>
      <c r="D98" s="107"/>
      <c r="E98" s="107"/>
      <c r="F98" s="107"/>
      <c r="G98" s="107"/>
      <c r="H98" s="107"/>
      <c r="I98" s="107"/>
      <c r="J98" s="107"/>
    </row>
    <row r="99" spans="2:10">
      <c r="B99" s="107"/>
      <c r="C99" s="107"/>
      <c r="D99" s="107"/>
      <c r="E99" s="107"/>
      <c r="F99" s="107"/>
      <c r="G99" s="107"/>
      <c r="H99" s="107"/>
      <c r="I99" s="107"/>
      <c r="J99" s="107"/>
    </row>
    <row r="100" spans="2:10">
      <c r="B100" s="107"/>
      <c r="C100" s="107"/>
      <c r="D100" s="107"/>
      <c r="E100" s="107"/>
      <c r="F100" s="107"/>
      <c r="G100" s="107"/>
      <c r="H100" s="107"/>
      <c r="I100" s="107"/>
      <c r="J100" s="107"/>
    </row>
    <row r="101" spans="2:10">
      <c r="B101" s="107"/>
      <c r="C101" s="107"/>
      <c r="D101" s="107"/>
      <c r="E101" s="107"/>
      <c r="F101" s="107"/>
      <c r="G101" s="107"/>
      <c r="H101" s="107"/>
      <c r="I101" s="107"/>
      <c r="J101" s="107"/>
    </row>
    <row r="102" spans="2:10">
      <c r="B102" s="107"/>
      <c r="C102" s="107"/>
      <c r="D102" s="107"/>
      <c r="E102" s="107"/>
      <c r="F102" s="107"/>
      <c r="G102" s="107"/>
      <c r="H102" s="107"/>
      <c r="I102" s="107"/>
      <c r="J102" s="107"/>
    </row>
    <row r="103" spans="2:10">
      <c r="B103" s="107"/>
      <c r="C103" s="107"/>
      <c r="D103" s="107"/>
      <c r="E103" s="107"/>
      <c r="F103" s="107"/>
      <c r="G103" s="107"/>
      <c r="H103" s="107"/>
      <c r="I103" s="107"/>
      <c r="J103" s="107"/>
    </row>
    <row r="104" spans="2:10">
      <c r="B104" s="107"/>
      <c r="C104" s="107"/>
      <c r="D104" s="107"/>
      <c r="E104" s="107"/>
      <c r="F104" s="107"/>
      <c r="G104" s="107"/>
      <c r="H104" s="107"/>
      <c r="I104" s="107"/>
      <c r="J104" s="107"/>
    </row>
    <row r="105" spans="2:10">
      <c r="B105" s="107"/>
      <c r="C105" s="107"/>
      <c r="D105" s="107"/>
      <c r="E105" s="107"/>
      <c r="F105" s="107"/>
      <c r="G105" s="107"/>
      <c r="H105" s="107"/>
      <c r="I105" s="107"/>
      <c r="J105" s="107"/>
    </row>
    <row r="106" spans="2:10">
      <c r="B106" s="107"/>
      <c r="C106" s="107"/>
      <c r="D106" s="107"/>
      <c r="E106" s="107"/>
      <c r="F106" s="107"/>
      <c r="G106" s="107"/>
      <c r="H106" s="107"/>
      <c r="I106" s="107"/>
      <c r="J106" s="107"/>
    </row>
    <row r="107" spans="2:10">
      <c r="B107" s="107"/>
      <c r="C107" s="107"/>
      <c r="D107" s="107"/>
      <c r="E107" s="107"/>
      <c r="F107" s="107"/>
      <c r="G107" s="107"/>
      <c r="H107" s="107"/>
      <c r="I107" s="107"/>
      <c r="J107" s="107"/>
    </row>
    <row r="108" spans="2:10">
      <c r="B108" s="107"/>
      <c r="C108" s="107"/>
      <c r="D108" s="107"/>
      <c r="E108" s="107"/>
      <c r="F108" s="107"/>
      <c r="G108" s="107"/>
      <c r="H108" s="107"/>
      <c r="I108" s="107"/>
      <c r="J108" s="107"/>
    </row>
    <row r="109" spans="2:10">
      <c r="B109" s="107"/>
      <c r="C109" s="107"/>
      <c r="D109" s="107"/>
      <c r="E109" s="107"/>
      <c r="F109" s="107"/>
      <c r="G109" s="107"/>
      <c r="H109" s="107"/>
      <c r="I109" s="107"/>
      <c r="J109" s="107"/>
    </row>
    <row r="110" spans="2:10">
      <c r="B110" s="107"/>
      <c r="C110" s="107"/>
      <c r="D110" s="107"/>
      <c r="E110" s="107"/>
      <c r="F110" s="107"/>
      <c r="G110" s="107"/>
      <c r="H110" s="107"/>
      <c r="I110" s="107"/>
      <c r="J110" s="107"/>
    </row>
    <row r="111" spans="2:10">
      <c r="B111" s="107"/>
      <c r="C111" s="107"/>
      <c r="D111" s="107"/>
      <c r="E111" s="107"/>
      <c r="F111" s="107"/>
      <c r="G111" s="107"/>
      <c r="H111" s="107"/>
      <c r="I111" s="107"/>
      <c r="J111" s="107"/>
    </row>
    <row r="112" spans="2:10">
      <c r="B112" s="107"/>
      <c r="C112" s="107"/>
      <c r="D112" s="107"/>
      <c r="E112" s="107"/>
      <c r="F112" s="107"/>
      <c r="G112" s="107"/>
      <c r="H112" s="107"/>
      <c r="I112" s="107"/>
      <c r="J112" s="107"/>
    </row>
    <row r="113" spans="2:10">
      <c r="B113" s="107"/>
      <c r="C113" s="107"/>
      <c r="D113" s="107"/>
      <c r="E113" s="107"/>
      <c r="F113" s="107"/>
      <c r="G113" s="107"/>
      <c r="H113" s="107"/>
      <c r="I113" s="107"/>
      <c r="J113" s="107"/>
    </row>
    <row r="114" spans="2:10">
      <c r="B114" s="107"/>
      <c r="C114" s="107"/>
      <c r="D114" s="107"/>
      <c r="E114" s="107"/>
      <c r="F114" s="107"/>
      <c r="G114" s="107"/>
      <c r="H114" s="107"/>
      <c r="I114" s="107"/>
      <c r="J114" s="107"/>
    </row>
    <row r="115" spans="2:10">
      <c r="B115" s="107"/>
      <c r="C115" s="107"/>
      <c r="D115" s="107"/>
      <c r="E115" s="107"/>
      <c r="F115" s="107"/>
      <c r="G115" s="107"/>
      <c r="H115" s="107"/>
      <c r="I115" s="107"/>
      <c r="J115" s="107"/>
    </row>
    <row r="116" spans="2:10">
      <c r="B116" s="107"/>
      <c r="C116" s="107"/>
      <c r="D116" s="107"/>
      <c r="E116" s="107"/>
      <c r="F116" s="107"/>
      <c r="G116" s="107"/>
      <c r="H116" s="107"/>
      <c r="I116" s="107"/>
      <c r="J116" s="107"/>
    </row>
    <row r="117" spans="2:10">
      <c r="B117" s="107"/>
      <c r="C117" s="107"/>
      <c r="D117" s="107"/>
      <c r="E117" s="107"/>
      <c r="F117" s="107"/>
      <c r="G117" s="107"/>
      <c r="H117" s="107"/>
      <c r="I117" s="107"/>
      <c r="J117" s="107"/>
    </row>
    <row r="118" spans="2:10">
      <c r="B118" s="107"/>
      <c r="C118" s="107"/>
      <c r="D118" s="107"/>
      <c r="E118" s="107"/>
      <c r="F118" s="107"/>
      <c r="G118" s="107"/>
      <c r="H118" s="107"/>
      <c r="I118" s="107"/>
      <c r="J118" s="107"/>
    </row>
    <row r="119" spans="2:10">
      <c r="B119" s="107"/>
      <c r="C119" s="107"/>
      <c r="D119" s="107"/>
      <c r="E119" s="107"/>
      <c r="F119" s="107"/>
      <c r="G119" s="107"/>
      <c r="H119" s="107"/>
      <c r="I119" s="107"/>
      <c r="J119" s="107"/>
    </row>
    <row r="120" spans="2:10">
      <c r="B120" s="107"/>
      <c r="C120" s="107"/>
      <c r="D120" s="107"/>
      <c r="E120" s="107"/>
      <c r="F120" s="107"/>
      <c r="G120" s="107"/>
      <c r="H120" s="107"/>
      <c r="I120" s="107"/>
      <c r="J120" s="107"/>
    </row>
    <row r="121" spans="2:10">
      <c r="B121" s="107"/>
      <c r="C121" s="107"/>
      <c r="D121" s="107"/>
      <c r="E121" s="107"/>
      <c r="F121" s="107"/>
      <c r="G121" s="107"/>
      <c r="H121" s="107"/>
      <c r="I121" s="107"/>
      <c r="J121" s="107"/>
    </row>
    <row r="122" spans="2:10">
      <c r="B122" s="107"/>
      <c r="C122" s="107"/>
      <c r="D122" s="107"/>
      <c r="E122" s="107"/>
      <c r="F122" s="107"/>
      <c r="G122" s="107"/>
      <c r="H122" s="107"/>
      <c r="I122" s="107"/>
      <c r="J122" s="107"/>
    </row>
    <row r="123" spans="2:10">
      <c r="B123" s="107"/>
      <c r="C123" s="107"/>
      <c r="D123" s="107"/>
      <c r="E123" s="107"/>
      <c r="F123" s="107"/>
      <c r="G123" s="107"/>
      <c r="H123" s="107"/>
      <c r="I123" s="107"/>
      <c r="J123" s="107"/>
    </row>
    <row r="124" spans="2:10">
      <c r="B124" s="107"/>
      <c r="C124" s="107"/>
      <c r="D124" s="107"/>
      <c r="E124" s="107"/>
      <c r="F124" s="107"/>
      <c r="G124" s="107"/>
      <c r="H124" s="107"/>
      <c r="I124" s="107"/>
      <c r="J124" s="107"/>
    </row>
    <row r="125" spans="2:10">
      <c r="B125" s="107"/>
      <c r="C125" s="107"/>
      <c r="D125" s="107"/>
      <c r="E125" s="107"/>
      <c r="F125" s="107"/>
      <c r="G125" s="107"/>
      <c r="H125" s="107"/>
      <c r="I125" s="107"/>
      <c r="J125" s="107"/>
    </row>
    <row r="126" spans="2:10">
      <c r="B126" s="107"/>
      <c r="C126" s="107"/>
      <c r="D126" s="107"/>
      <c r="E126" s="107"/>
      <c r="F126" s="107"/>
      <c r="G126" s="107"/>
      <c r="H126" s="107"/>
      <c r="I126" s="107"/>
      <c r="J126" s="107"/>
    </row>
    <row r="127" spans="2:10">
      <c r="B127" s="107"/>
      <c r="C127" s="107"/>
      <c r="D127" s="107"/>
      <c r="E127" s="107"/>
      <c r="F127" s="107"/>
      <c r="G127" s="107"/>
      <c r="H127" s="107"/>
      <c r="I127" s="107"/>
      <c r="J127" s="107"/>
    </row>
    <row r="128" spans="2:10">
      <c r="B128" s="107"/>
      <c r="C128" s="107"/>
      <c r="D128" s="107"/>
      <c r="E128" s="107"/>
      <c r="F128" s="107"/>
      <c r="G128" s="107"/>
      <c r="H128" s="107"/>
      <c r="I128" s="107"/>
      <c r="J128" s="107"/>
    </row>
    <row r="129" spans="2:10">
      <c r="B129" s="107"/>
      <c r="C129" s="107"/>
      <c r="D129" s="107"/>
      <c r="E129" s="107"/>
      <c r="F129" s="107"/>
      <c r="G129" s="107"/>
      <c r="H129" s="107"/>
      <c r="I129" s="107"/>
      <c r="J129" s="107"/>
    </row>
    <row r="130" spans="2:10">
      <c r="B130" s="107"/>
      <c r="C130" s="107"/>
      <c r="D130" s="107"/>
      <c r="E130" s="107"/>
      <c r="F130" s="107"/>
      <c r="G130" s="107"/>
      <c r="H130" s="107"/>
      <c r="I130" s="107"/>
      <c r="J130" s="107"/>
    </row>
    <row r="131" spans="2:10">
      <c r="B131" s="107"/>
      <c r="C131" s="107"/>
      <c r="D131" s="107"/>
      <c r="E131" s="107"/>
      <c r="F131" s="107"/>
      <c r="G131" s="107"/>
      <c r="H131" s="107"/>
      <c r="I131" s="107"/>
      <c r="J131" s="107"/>
    </row>
    <row r="132" spans="2:10">
      <c r="B132" s="107"/>
      <c r="C132" s="107"/>
      <c r="D132" s="107"/>
      <c r="E132" s="107"/>
      <c r="F132" s="107"/>
      <c r="G132" s="107"/>
      <c r="H132" s="107"/>
      <c r="I132" s="107"/>
      <c r="J132" s="107"/>
    </row>
    <row r="133" spans="2:10">
      <c r="B133" s="107"/>
      <c r="C133" s="107"/>
      <c r="D133" s="107"/>
      <c r="E133" s="107"/>
      <c r="F133" s="107"/>
      <c r="G133" s="107"/>
      <c r="H133" s="107"/>
      <c r="I133" s="107"/>
      <c r="J133" s="107"/>
    </row>
    <row r="134" spans="2:10">
      <c r="B134" s="107"/>
      <c r="C134" s="107"/>
      <c r="D134" s="107"/>
      <c r="E134" s="107"/>
      <c r="F134" s="107"/>
      <c r="G134" s="107"/>
      <c r="H134" s="107"/>
      <c r="I134" s="107"/>
      <c r="J134" s="107"/>
    </row>
    <row r="135" spans="2:10">
      <c r="B135" s="107"/>
      <c r="C135" s="107"/>
      <c r="D135" s="107"/>
      <c r="E135" s="107"/>
      <c r="F135" s="107"/>
      <c r="G135" s="107"/>
      <c r="H135" s="107"/>
      <c r="I135" s="107"/>
      <c r="J135" s="107"/>
    </row>
    <row r="136" spans="2:10">
      <c r="B136" s="107"/>
      <c r="C136" s="107"/>
      <c r="D136" s="107"/>
      <c r="E136" s="107"/>
      <c r="F136" s="107"/>
      <c r="G136" s="107"/>
      <c r="H136" s="107"/>
      <c r="I136" s="107"/>
      <c r="J136" s="107"/>
    </row>
    <row r="137" spans="2:10">
      <c r="B137" s="107"/>
      <c r="C137" s="107"/>
      <c r="D137" s="107"/>
      <c r="E137" s="107"/>
      <c r="F137" s="107"/>
      <c r="G137" s="107"/>
      <c r="H137" s="107"/>
      <c r="I137" s="107"/>
      <c r="J137" s="107"/>
    </row>
    <row r="138" spans="2:10">
      <c r="B138" s="107"/>
      <c r="C138" s="107"/>
      <c r="D138" s="107"/>
      <c r="E138" s="107"/>
      <c r="F138" s="107"/>
      <c r="G138" s="107"/>
      <c r="H138" s="107"/>
      <c r="I138" s="107"/>
      <c r="J138" s="107"/>
    </row>
    <row r="139" spans="2:10">
      <c r="B139" s="107"/>
      <c r="C139" s="107"/>
      <c r="D139" s="107"/>
      <c r="E139" s="107"/>
      <c r="F139" s="107"/>
      <c r="G139" s="107"/>
      <c r="H139" s="107"/>
      <c r="I139" s="107"/>
      <c r="J139" s="107"/>
    </row>
    <row r="140" spans="2:10">
      <c r="B140" s="107"/>
      <c r="C140" s="107"/>
      <c r="D140" s="107"/>
      <c r="E140" s="107"/>
      <c r="F140" s="107"/>
      <c r="G140" s="107"/>
      <c r="H140" s="107"/>
      <c r="I140" s="107"/>
      <c r="J140" s="107"/>
    </row>
    <row r="141" spans="2:10">
      <c r="B141" s="107"/>
      <c r="C141" s="107"/>
      <c r="D141" s="107"/>
      <c r="E141" s="107"/>
      <c r="F141" s="107"/>
      <c r="G141" s="107"/>
      <c r="H141" s="107"/>
      <c r="I141" s="107"/>
      <c r="J141" s="107"/>
    </row>
    <row r="142" spans="2:10">
      <c r="B142" s="107"/>
      <c r="C142" s="107"/>
      <c r="D142" s="107"/>
      <c r="E142" s="107"/>
      <c r="F142" s="107"/>
      <c r="G142" s="107"/>
      <c r="H142" s="107"/>
      <c r="I142" s="107"/>
      <c r="J142" s="107"/>
    </row>
    <row r="143" spans="2:10">
      <c r="B143" s="107"/>
      <c r="C143" s="107"/>
      <c r="D143" s="107"/>
      <c r="E143" s="107"/>
      <c r="F143" s="107"/>
      <c r="G143" s="107"/>
      <c r="H143" s="107"/>
      <c r="I143" s="107"/>
      <c r="J143" s="107"/>
    </row>
    <row r="144" spans="2:10">
      <c r="B144" s="107"/>
      <c r="C144" s="107"/>
      <c r="D144" s="107"/>
      <c r="E144" s="107"/>
      <c r="F144" s="107"/>
      <c r="G144" s="107"/>
      <c r="H144" s="107"/>
      <c r="I144" s="107"/>
      <c r="J144" s="107"/>
    </row>
    <row r="145" spans="2:10">
      <c r="B145" s="107"/>
      <c r="C145" s="107"/>
      <c r="D145" s="107"/>
      <c r="E145" s="107"/>
      <c r="F145" s="107"/>
      <c r="G145" s="107"/>
      <c r="H145" s="107"/>
      <c r="I145" s="107"/>
      <c r="J145" s="107"/>
    </row>
    <row r="146" spans="2:10">
      <c r="B146" s="107"/>
      <c r="C146" s="107"/>
      <c r="D146" s="107"/>
      <c r="E146" s="107"/>
      <c r="F146" s="107"/>
      <c r="G146" s="107"/>
      <c r="H146" s="107"/>
      <c r="I146" s="107"/>
      <c r="J146" s="107"/>
    </row>
    <row r="147" spans="2:10">
      <c r="B147" s="107"/>
      <c r="C147" s="107"/>
      <c r="D147" s="107"/>
      <c r="E147" s="107"/>
      <c r="F147" s="107"/>
      <c r="G147" s="107"/>
      <c r="H147" s="107"/>
      <c r="I147" s="107"/>
      <c r="J147" s="107"/>
    </row>
    <row r="148" spans="2:10">
      <c r="B148" s="107"/>
      <c r="C148" s="107"/>
      <c r="D148" s="107"/>
      <c r="E148" s="107"/>
      <c r="F148" s="107"/>
      <c r="G148" s="107"/>
      <c r="H148" s="107"/>
      <c r="I148" s="107"/>
      <c r="J148" s="107"/>
    </row>
    <row r="149" spans="2:10">
      <c r="B149" s="107"/>
      <c r="C149" s="107"/>
      <c r="D149" s="107"/>
      <c r="E149" s="107"/>
      <c r="F149" s="107"/>
      <c r="G149" s="107"/>
      <c r="H149" s="107"/>
      <c r="I149" s="107"/>
      <c r="J149" s="107"/>
    </row>
    <row r="150" spans="2:10">
      <c r="B150" s="107"/>
      <c r="C150" s="107"/>
      <c r="D150" s="107"/>
      <c r="E150" s="107"/>
      <c r="F150" s="107"/>
      <c r="G150" s="107"/>
      <c r="H150" s="107"/>
      <c r="I150" s="107"/>
      <c r="J150" s="107"/>
    </row>
    <row r="151" spans="2:10">
      <c r="B151" s="107"/>
      <c r="C151" s="107"/>
      <c r="D151" s="107"/>
      <c r="E151" s="107"/>
      <c r="F151" s="107"/>
      <c r="G151" s="107"/>
      <c r="H151" s="107"/>
      <c r="I151" s="107"/>
      <c r="J151" s="107"/>
    </row>
    <row r="152" spans="2:10">
      <c r="B152" s="107"/>
      <c r="C152" s="107"/>
      <c r="D152" s="107"/>
      <c r="E152" s="107"/>
      <c r="F152" s="107"/>
      <c r="G152" s="107"/>
      <c r="H152" s="107"/>
      <c r="I152" s="107"/>
      <c r="J152" s="107"/>
    </row>
    <row r="153" spans="2:10">
      <c r="B153" s="107"/>
      <c r="C153" s="107"/>
      <c r="D153" s="107"/>
      <c r="E153" s="107"/>
      <c r="F153" s="107"/>
      <c r="G153" s="107"/>
      <c r="H153" s="107"/>
      <c r="I153" s="107"/>
      <c r="J153" s="107"/>
    </row>
    <row r="154" spans="2:10">
      <c r="B154" s="107"/>
      <c r="C154" s="107"/>
      <c r="D154" s="107"/>
      <c r="E154" s="107"/>
      <c r="F154" s="107"/>
      <c r="G154" s="107"/>
      <c r="H154" s="107"/>
      <c r="I154" s="107"/>
      <c r="J154" s="107"/>
    </row>
    <row r="155" spans="2:10">
      <c r="B155" s="107"/>
      <c r="C155" s="107"/>
      <c r="D155" s="107"/>
      <c r="E155" s="107"/>
      <c r="F155" s="107"/>
      <c r="G155" s="107"/>
      <c r="H155" s="107"/>
      <c r="I155" s="107"/>
      <c r="J155" s="107"/>
    </row>
    <row r="156" spans="2:10">
      <c r="B156" s="107"/>
      <c r="C156" s="107"/>
      <c r="D156" s="107"/>
      <c r="E156" s="107"/>
      <c r="F156" s="107"/>
      <c r="G156" s="107"/>
      <c r="H156" s="107"/>
      <c r="I156" s="107"/>
      <c r="J156" s="107"/>
    </row>
    <row r="157" spans="2:10">
      <c r="B157" s="107"/>
      <c r="C157" s="107"/>
      <c r="D157" s="107"/>
      <c r="E157" s="107"/>
      <c r="F157" s="107"/>
      <c r="G157" s="107"/>
      <c r="H157" s="107"/>
      <c r="I157" s="107"/>
      <c r="J157" s="107"/>
    </row>
    <row r="158" spans="2:10">
      <c r="B158" s="107"/>
      <c r="C158" s="107"/>
      <c r="D158" s="107"/>
      <c r="E158" s="107"/>
      <c r="F158" s="107"/>
      <c r="G158" s="107"/>
      <c r="H158" s="107"/>
      <c r="I158" s="107"/>
      <c r="J158" s="107"/>
    </row>
    <row r="159" spans="2:10">
      <c r="B159" s="107"/>
      <c r="C159" s="107"/>
      <c r="D159" s="107"/>
      <c r="E159" s="107"/>
      <c r="F159" s="107"/>
      <c r="G159" s="107"/>
      <c r="H159" s="107"/>
      <c r="I159" s="107"/>
      <c r="J159" s="107"/>
    </row>
    <row r="160" spans="2:10">
      <c r="B160" s="107"/>
      <c r="C160" s="107"/>
      <c r="D160" s="107"/>
      <c r="E160" s="107"/>
      <c r="F160" s="107"/>
      <c r="G160" s="107"/>
      <c r="H160" s="107"/>
      <c r="I160" s="107"/>
      <c r="J160" s="107"/>
    </row>
    <row r="161" spans="2:10">
      <c r="B161" s="107"/>
      <c r="C161" s="107"/>
      <c r="D161" s="107"/>
      <c r="E161" s="107"/>
      <c r="F161" s="107"/>
      <c r="G161" s="107"/>
      <c r="H161" s="107"/>
      <c r="I161" s="107"/>
      <c r="J161" s="107"/>
    </row>
    <row r="162" spans="2:10">
      <c r="B162" s="107"/>
      <c r="C162" s="107"/>
      <c r="D162" s="107"/>
      <c r="E162" s="107"/>
      <c r="F162" s="107"/>
      <c r="G162" s="107"/>
      <c r="H162" s="107"/>
      <c r="I162" s="107"/>
      <c r="J162" s="107"/>
    </row>
    <row r="163" spans="2:10">
      <c r="B163" s="107"/>
      <c r="C163" s="107"/>
      <c r="D163" s="107"/>
      <c r="E163" s="107"/>
      <c r="F163" s="107"/>
      <c r="G163" s="107"/>
      <c r="H163" s="107"/>
      <c r="I163" s="107"/>
      <c r="J163" s="107"/>
    </row>
    <row r="164" spans="2:10">
      <c r="B164" s="107"/>
      <c r="C164" s="107"/>
      <c r="D164" s="107"/>
      <c r="E164" s="107"/>
      <c r="F164" s="107"/>
      <c r="G164" s="107"/>
      <c r="H164" s="107"/>
      <c r="I164" s="107"/>
      <c r="J164" s="107"/>
    </row>
    <row r="165" spans="2:10">
      <c r="B165" s="107"/>
      <c r="C165" s="107"/>
      <c r="D165" s="107"/>
      <c r="E165" s="107"/>
      <c r="F165" s="107"/>
      <c r="G165" s="107"/>
      <c r="H165" s="107"/>
      <c r="I165" s="107"/>
      <c r="J165" s="107"/>
    </row>
    <row r="166" spans="2:10">
      <c r="B166" s="107"/>
      <c r="C166" s="107"/>
      <c r="D166" s="107"/>
      <c r="E166" s="107"/>
      <c r="F166" s="107"/>
      <c r="G166" s="107"/>
      <c r="H166" s="107"/>
      <c r="I166" s="107"/>
      <c r="J166" s="107"/>
    </row>
    <row r="167" spans="2:10">
      <c r="B167" s="107"/>
      <c r="C167" s="107"/>
      <c r="D167" s="107"/>
      <c r="E167" s="107"/>
      <c r="F167" s="107"/>
      <c r="G167" s="107"/>
      <c r="H167" s="107"/>
      <c r="I167" s="107"/>
      <c r="J167" s="107"/>
    </row>
    <row r="168" spans="2:10">
      <c r="B168" s="107"/>
      <c r="C168" s="107"/>
      <c r="D168" s="107"/>
      <c r="E168" s="107"/>
      <c r="F168" s="107"/>
      <c r="G168" s="107"/>
      <c r="H168" s="107"/>
      <c r="I168" s="107"/>
      <c r="J168" s="107"/>
    </row>
    <row r="169" spans="2:10">
      <c r="B169" s="107"/>
      <c r="C169" s="107"/>
      <c r="D169" s="107"/>
      <c r="E169" s="107"/>
      <c r="F169" s="107"/>
      <c r="G169" s="107"/>
      <c r="H169" s="107"/>
      <c r="I169" s="107"/>
      <c r="J169" s="107"/>
    </row>
    <row r="170" spans="2:10">
      <c r="B170" s="107"/>
      <c r="C170" s="107"/>
      <c r="D170" s="107"/>
      <c r="E170" s="107"/>
      <c r="F170" s="107"/>
      <c r="G170" s="107"/>
      <c r="H170" s="107"/>
      <c r="I170" s="107"/>
      <c r="J170" s="107"/>
    </row>
    <row r="171" spans="2:10">
      <c r="B171" s="107"/>
      <c r="C171" s="107"/>
      <c r="D171" s="107"/>
      <c r="E171" s="107"/>
      <c r="F171" s="107"/>
      <c r="G171" s="107"/>
      <c r="H171" s="107"/>
      <c r="I171" s="107"/>
      <c r="J171" s="107"/>
    </row>
    <row r="172" spans="2:10">
      <c r="B172" s="107"/>
      <c r="C172" s="107"/>
      <c r="D172" s="107"/>
      <c r="E172" s="107"/>
      <c r="F172" s="107"/>
      <c r="G172" s="107"/>
      <c r="H172" s="107"/>
      <c r="I172" s="107"/>
      <c r="J172" s="107"/>
    </row>
    <row r="173" spans="2:10">
      <c r="B173" s="107"/>
      <c r="C173" s="107"/>
      <c r="D173" s="107"/>
      <c r="E173" s="107"/>
      <c r="F173" s="107"/>
      <c r="G173" s="107"/>
      <c r="H173" s="107"/>
      <c r="I173" s="107"/>
      <c r="J173" s="107"/>
    </row>
    <row r="174" spans="2:10">
      <c r="B174" s="107"/>
      <c r="C174" s="107"/>
      <c r="D174" s="107"/>
      <c r="E174" s="107"/>
      <c r="F174" s="107"/>
      <c r="G174" s="107"/>
      <c r="H174" s="107"/>
      <c r="I174" s="107"/>
      <c r="J174" s="107"/>
    </row>
    <row r="175" spans="2:10">
      <c r="B175" s="107"/>
      <c r="C175" s="107"/>
      <c r="D175" s="107"/>
      <c r="E175" s="107"/>
      <c r="F175" s="107"/>
      <c r="G175" s="107"/>
      <c r="H175" s="107"/>
      <c r="I175" s="107"/>
      <c r="J175" s="107"/>
    </row>
    <row r="176" spans="2:10">
      <c r="B176" s="107"/>
      <c r="C176" s="107"/>
      <c r="D176" s="107"/>
      <c r="E176" s="107"/>
      <c r="F176" s="107"/>
      <c r="G176" s="107"/>
      <c r="H176" s="107"/>
      <c r="I176" s="107"/>
      <c r="J176" s="107"/>
    </row>
    <row r="177" spans="2:10">
      <c r="B177" s="107"/>
      <c r="C177" s="107"/>
      <c r="D177" s="107"/>
      <c r="E177" s="107"/>
      <c r="F177" s="107"/>
      <c r="G177" s="107"/>
      <c r="H177" s="107"/>
      <c r="I177" s="107"/>
      <c r="J177" s="107"/>
    </row>
    <row r="178" spans="2:10">
      <c r="B178" s="107"/>
      <c r="C178" s="107"/>
      <c r="D178" s="107"/>
      <c r="E178" s="107"/>
      <c r="F178" s="107"/>
      <c r="G178" s="107"/>
      <c r="H178" s="107"/>
      <c r="I178" s="107"/>
      <c r="J178" s="107"/>
    </row>
    <row r="179" spans="2:10">
      <c r="B179" s="107"/>
      <c r="C179" s="107"/>
      <c r="D179" s="107"/>
      <c r="E179" s="107"/>
      <c r="F179" s="107"/>
      <c r="G179" s="107"/>
      <c r="H179" s="107"/>
      <c r="I179" s="107"/>
      <c r="J179" s="107"/>
    </row>
    <row r="180" spans="2:10">
      <c r="B180" s="107"/>
      <c r="C180" s="107"/>
      <c r="D180" s="107"/>
      <c r="E180" s="107"/>
      <c r="F180" s="107"/>
      <c r="G180" s="107"/>
      <c r="H180" s="107"/>
      <c r="I180" s="107"/>
      <c r="J180" s="107"/>
    </row>
    <row r="181" spans="2:10">
      <c r="B181" s="107"/>
      <c r="C181" s="107"/>
      <c r="D181" s="107"/>
      <c r="E181" s="107"/>
      <c r="F181" s="107"/>
      <c r="G181" s="107"/>
      <c r="H181" s="107"/>
      <c r="I181" s="107"/>
      <c r="J181" s="107"/>
    </row>
    <row r="182" spans="2:10">
      <c r="B182" s="107"/>
      <c r="C182" s="107"/>
      <c r="D182" s="107"/>
      <c r="E182" s="107"/>
      <c r="F182" s="107"/>
      <c r="G182" s="107"/>
      <c r="H182" s="107"/>
      <c r="I182" s="107"/>
      <c r="J182" s="107"/>
    </row>
    <row r="183" spans="2:10">
      <c r="B183" s="107"/>
      <c r="C183" s="107"/>
      <c r="D183" s="107"/>
      <c r="E183" s="107"/>
      <c r="F183" s="107"/>
      <c r="G183" s="107"/>
      <c r="H183" s="107"/>
      <c r="I183" s="107"/>
      <c r="J183" s="107"/>
    </row>
    <row r="184" spans="2:10">
      <c r="B184" s="107"/>
      <c r="C184" s="107"/>
      <c r="D184" s="107"/>
      <c r="E184" s="107"/>
      <c r="F184" s="107"/>
      <c r="G184" s="107"/>
      <c r="H184" s="107"/>
      <c r="I184" s="107"/>
      <c r="J184" s="107"/>
    </row>
    <row r="185" spans="2:10">
      <c r="B185" s="107"/>
      <c r="C185" s="107"/>
      <c r="D185" s="107"/>
      <c r="E185" s="107"/>
      <c r="F185" s="107"/>
      <c r="G185" s="107"/>
      <c r="H185" s="107"/>
      <c r="I185" s="107"/>
      <c r="J185" s="107"/>
    </row>
    <row r="186" spans="2:10">
      <c r="B186" s="107"/>
      <c r="C186" s="107"/>
      <c r="D186" s="107"/>
      <c r="E186" s="107"/>
      <c r="F186" s="107"/>
      <c r="G186" s="107"/>
      <c r="H186" s="107"/>
      <c r="I186" s="107"/>
      <c r="J186" s="107"/>
    </row>
    <row r="187" spans="2:10">
      <c r="B187" s="107"/>
      <c r="C187" s="107"/>
      <c r="D187" s="107"/>
      <c r="E187" s="107"/>
      <c r="F187" s="107"/>
      <c r="G187" s="107"/>
      <c r="H187" s="107"/>
      <c r="I187" s="107"/>
      <c r="J187" s="107"/>
    </row>
    <row r="188" spans="2:10">
      <c r="B188" s="107"/>
      <c r="C188" s="107"/>
      <c r="D188" s="107"/>
      <c r="E188" s="107"/>
      <c r="F188" s="107"/>
      <c r="G188" s="107"/>
      <c r="H188" s="107"/>
      <c r="I188" s="107"/>
      <c r="J188" s="107"/>
    </row>
    <row r="189" spans="2:10">
      <c r="B189" s="107"/>
      <c r="C189" s="107"/>
      <c r="D189" s="107"/>
      <c r="E189" s="107"/>
      <c r="F189" s="107"/>
      <c r="G189" s="107"/>
      <c r="H189" s="107"/>
      <c r="I189" s="107"/>
      <c r="J189" s="107"/>
    </row>
    <row r="190" spans="2:10">
      <c r="B190" s="107"/>
      <c r="C190" s="107"/>
      <c r="D190" s="107"/>
      <c r="E190" s="107"/>
      <c r="F190" s="107"/>
      <c r="G190" s="107"/>
      <c r="H190" s="107"/>
      <c r="I190" s="107"/>
      <c r="J190" s="107"/>
    </row>
    <row r="191" spans="2:10">
      <c r="B191" s="107"/>
      <c r="C191" s="107"/>
      <c r="D191" s="107"/>
      <c r="E191" s="107"/>
      <c r="F191" s="107"/>
      <c r="G191" s="107"/>
      <c r="H191" s="107"/>
      <c r="I191" s="107"/>
      <c r="J191" s="107"/>
    </row>
    <row r="192" spans="2:10">
      <c r="B192" s="107"/>
      <c r="C192" s="107"/>
      <c r="D192" s="107"/>
      <c r="E192" s="107"/>
      <c r="F192" s="107"/>
      <c r="G192" s="107"/>
      <c r="H192" s="107"/>
      <c r="I192" s="107"/>
      <c r="J192" s="107"/>
    </row>
    <row r="193" spans="2:10">
      <c r="B193" s="107"/>
      <c r="C193" s="107"/>
      <c r="D193" s="107"/>
      <c r="E193" s="107"/>
      <c r="F193" s="107"/>
      <c r="G193" s="107"/>
      <c r="H193" s="107"/>
      <c r="I193" s="107"/>
      <c r="J193" s="107"/>
    </row>
    <row r="194" spans="2:10">
      <c r="B194" s="107"/>
      <c r="C194" s="107"/>
      <c r="D194" s="107"/>
      <c r="E194" s="107"/>
      <c r="F194" s="107"/>
      <c r="G194" s="107"/>
      <c r="H194" s="107"/>
      <c r="I194" s="107"/>
      <c r="J194" s="107"/>
    </row>
    <row r="195" spans="2:10">
      <c r="B195" s="107"/>
      <c r="C195" s="107"/>
      <c r="D195" s="107"/>
      <c r="E195" s="107"/>
      <c r="F195" s="107"/>
      <c r="G195" s="107"/>
      <c r="H195" s="107"/>
      <c r="I195" s="107"/>
      <c r="J195" s="107"/>
    </row>
    <row r="196" spans="2:10">
      <c r="B196" s="107"/>
      <c r="C196" s="107"/>
      <c r="D196" s="107"/>
      <c r="E196" s="107"/>
      <c r="F196" s="107"/>
      <c r="G196" s="107"/>
      <c r="H196" s="107"/>
      <c r="I196" s="107"/>
      <c r="J196" s="107"/>
    </row>
    <row r="197" spans="2:10">
      <c r="B197" s="107"/>
      <c r="C197" s="107"/>
      <c r="D197" s="107"/>
      <c r="E197" s="107"/>
      <c r="F197" s="107"/>
      <c r="G197" s="107"/>
      <c r="H197" s="107"/>
      <c r="I197" s="107"/>
      <c r="J197" s="107"/>
    </row>
    <row r="198" spans="2:10">
      <c r="B198" s="107"/>
      <c r="C198" s="107"/>
      <c r="D198" s="107"/>
      <c r="E198" s="107"/>
      <c r="F198" s="107"/>
      <c r="G198" s="107"/>
      <c r="H198" s="107"/>
      <c r="I198" s="107"/>
      <c r="J198" s="107"/>
    </row>
    <row r="199" spans="2:10">
      <c r="B199" s="107"/>
      <c r="C199" s="107"/>
      <c r="D199" s="107"/>
      <c r="E199" s="107"/>
      <c r="F199" s="107"/>
      <c r="G199" s="107"/>
      <c r="H199" s="107"/>
      <c r="I199" s="107"/>
      <c r="J199" s="107"/>
    </row>
    <row r="200" spans="2:10">
      <c r="B200" s="107"/>
      <c r="C200" s="107"/>
      <c r="D200" s="107"/>
      <c r="E200" s="107"/>
      <c r="F200" s="107"/>
      <c r="G200" s="107"/>
      <c r="H200" s="107"/>
      <c r="I200" s="107"/>
      <c r="J200" s="107"/>
    </row>
    <row r="201" spans="2:10">
      <c r="B201" s="107"/>
      <c r="C201" s="107"/>
      <c r="D201" s="107"/>
      <c r="E201" s="107"/>
      <c r="F201" s="107"/>
      <c r="G201" s="107"/>
      <c r="H201" s="107"/>
      <c r="I201" s="107"/>
      <c r="J201" s="107"/>
    </row>
    <row r="202" spans="2:10">
      <c r="B202" s="107"/>
      <c r="C202" s="107"/>
      <c r="D202" s="107"/>
      <c r="E202" s="107"/>
      <c r="F202" s="107"/>
      <c r="G202" s="107"/>
      <c r="H202" s="107"/>
      <c r="I202" s="107"/>
      <c r="J202" s="107"/>
    </row>
    <row r="203" spans="2:10">
      <c r="B203" s="107"/>
      <c r="C203" s="107"/>
      <c r="D203" s="107"/>
      <c r="E203" s="107"/>
      <c r="F203" s="107"/>
      <c r="G203" s="107"/>
      <c r="H203" s="107"/>
      <c r="I203" s="107"/>
      <c r="J203" s="107"/>
    </row>
    <row r="204" spans="2:10">
      <c r="B204" s="107"/>
      <c r="C204" s="107"/>
      <c r="D204" s="107"/>
      <c r="E204" s="107"/>
      <c r="F204" s="107"/>
      <c r="G204" s="107"/>
      <c r="H204" s="107"/>
      <c r="I204" s="107"/>
      <c r="J204" s="107"/>
    </row>
    <row r="205" spans="2:10">
      <c r="B205" s="107"/>
      <c r="C205" s="107"/>
      <c r="D205" s="107"/>
      <c r="E205" s="107"/>
      <c r="F205" s="107"/>
      <c r="G205" s="107"/>
      <c r="H205" s="107"/>
      <c r="I205" s="107"/>
      <c r="J205" s="107"/>
    </row>
    <row r="206" spans="2:10">
      <c r="B206" s="107"/>
      <c r="C206" s="107"/>
      <c r="D206" s="107"/>
      <c r="E206" s="107"/>
      <c r="F206" s="107"/>
      <c r="G206" s="107"/>
      <c r="H206" s="107"/>
      <c r="I206" s="107"/>
      <c r="J206" s="107"/>
    </row>
    <row r="207" spans="2:10">
      <c r="B207" s="107"/>
      <c r="C207" s="107"/>
      <c r="D207" s="107"/>
      <c r="E207" s="107"/>
      <c r="F207" s="107"/>
      <c r="G207" s="107"/>
      <c r="H207" s="107"/>
      <c r="I207" s="107"/>
      <c r="J207" s="107"/>
    </row>
    <row r="208" spans="2:10">
      <c r="B208" s="107"/>
      <c r="C208" s="107"/>
      <c r="D208" s="107"/>
      <c r="E208" s="107"/>
      <c r="F208" s="107"/>
      <c r="G208" s="107"/>
      <c r="H208" s="107"/>
      <c r="I208" s="107"/>
      <c r="J208" s="107"/>
    </row>
    <row r="209" spans="2:10">
      <c r="B209" s="107"/>
      <c r="C209" s="107"/>
      <c r="D209" s="107"/>
      <c r="E209" s="107"/>
      <c r="F209" s="107"/>
      <c r="G209" s="107"/>
      <c r="H209" s="107"/>
      <c r="I209" s="107"/>
      <c r="J209" s="107"/>
    </row>
    <row r="210" spans="2:10">
      <c r="B210" s="107"/>
      <c r="C210" s="107"/>
      <c r="D210" s="107"/>
      <c r="E210" s="107"/>
      <c r="F210" s="107"/>
      <c r="G210" s="107"/>
      <c r="H210" s="107"/>
      <c r="I210" s="107"/>
      <c r="J210" s="107"/>
    </row>
    <row r="211" spans="2:10">
      <c r="B211" s="107"/>
      <c r="C211" s="107"/>
      <c r="D211" s="107"/>
      <c r="E211" s="107"/>
      <c r="F211" s="107"/>
      <c r="G211" s="107"/>
      <c r="H211" s="107"/>
      <c r="I211" s="107"/>
      <c r="J211" s="107"/>
    </row>
    <row r="212" spans="2:10">
      <c r="B212" s="107"/>
      <c r="C212" s="107"/>
      <c r="D212" s="107"/>
      <c r="E212" s="107"/>
      <c r="F212" s="107"/>
      <c r="G212" s="107"/>
      <c r="H212" s="107"/>
      <c r="I212" s="107"/>
      <c r="J212" s="107"/>
    </row>
    <row r="213" spans="2:10">
      <c r="B213" s="107"/>
      <c r="C213" s="107"/>
      <c r="D213" s="107"/>
      <c r="E213" s="107"/>
      <c r="F213" s="107"/>
      <c r="G213" s="107"/>
      <c r="H213" s="107"/>
      <c r="I213" s="107"/>
      <c r="J213" s="107"/>
    </row>
    <row r="214" spans="2:10">
      <c r="B214" s="107"/>
      <c r="C214" s="107"/>
      <c r="D214" s="107"/>
      <c r="E214" s="107"/>
      <c r="F214" s="107"/>
      <c r="G214" s="107"/>
      <c r="H214" s="107"/>
      <c r="I214" s="107"/>
      <c r="J214" s="107"/>
    </row>
    <row r="215" spans="2:10">
      <c r="B215" s="107"/>
      <c r="C215" s="107"/>
      <c r="D215" s="107"/>
      <c r="E215" s="107"/>
      <c r="F215" s="107"/>
      <c r="G215" s="107"/>
      <c r="H215" s="107"/>
      <c r="I215" s="107"/>
      <c r="J215" s="107"/>
    </row>
    <row r="216" spans="2:10">
      <c r="B216" s="107"/>
      <c r="C216" s="107"/>
      <c r="D216" s="107"/>
      <c r="E216" s="107"/>
      <c r="F216" s="107"/>
      <c r="G216" s="107"/>
      <c r="H216" s="107"/>
      <c r="I216" s="107"/>
      <c r="J216" s="107"/>
    </row>
    <row r="217" spans="2:10">
      <c r="B217" s="107"/>
      <c r="C217" s="107"/>
      <c r="D217" s="107"/>
      <c r="E217" s="107"/>
      <c r="F217" s="107"/>
      <c r="G217" s="107"/>
      <c r="H217" s="107"/>
      <c r="I217" s="107"/>
      <c r="J217" s="107"/>
    </row>
    <row r="218" spans="2:10">
      <c r="B218" s="107"/>
      <c r="C218" s="107"/>
      <c r="D218" s="107"/>
      <c r="E218" s="107"/>
      <c r="F218" s="107"/>
      <c r="G218" s="107"/>
      <c r="H218" s="107"/>
      <c r="I218" s="107"/>
      <c r="J218" s="107"/>
    </row>
    <row r="219" spans="2:10">
      <c r="B219" s="107"/>
      <c r="C219" s="107"/>
      <c r="D219" s="107"/>
      <c r="E219" s="107"/>
      <c r="F219" s="107"/>
      <c r="G219" s="107"/>
      <c r="H219" s="107"/>
      <c r="I219" s="107"/>
      <c r="J219" s="107"/>
    </row>
    <row r="220" spans="2:10">
      <c r="B220" s="107"/>
      <c r="C220" s="107"/>
      <c r="D220" s="107"/>
      <c r="E220" s="107"/>
      <c r="F220" s="107"/>
      <c r="G220" s="107"/>
      <c r="H220" s="107"/>
      <c r="I220" s="107"/>
      <c r="J220" s="107"/>
    </row>
    <row r="221" spans="2:10">
      <c r="B221" s="107"/>
      <c r="C221" s="107"/>
      <c r="D221" s="107"/>
      <c r="E221" s="107"/>
      <c r="F221" s="107"/>
      <c r="G221" s="107"/>
      <c r="H221" s="107"/>
      <c r="I221" s="107"/>
      <c r="J221" s="107"/>
    </row>
    <row r="222" spans="2:10">
      <c r="B222" s="107"/>
      <c r="C222" s="107"/>
      <c r="D222" s="107"/>
      <c r="E222" s="107"/>
      <c r="F222" s="107"/>
      <c r="G222" s="107"/>
      <c r="H222" s="107"/>
      <c r="I222" s="107"/>
      <c r="J222" s="107"/>
    </row>
    <row r="223" spans="2:10">
      <c r="B223" s="107"/>
      <c r="C223" s="107"/>
      <c r="D223" s="107"/>
      <c r="E223" s="107"/>
      <c r="F223" s="107"/>
      <c r="G223" s="107"/>
      <c r="H223" s="107"/>
      <c r="I223" s="107"/>
      <c r="J223" s="107"/>
    </row>
    <row r="224" spans="2:10">
      <c r="B224" s="107"/>
      <c r="C224" s="107"/>
      <c r="D224" s="107"/>
      <c r="E224" s="107"/>
      <c r="F224" s="107"/>
      <c r="G224" s="107"/>
      <c r="H224" s="107"/>
      <c r="I224" s="107"/>
      <c r="J224" s="107"/>
    </row>
    <row r="225" spans="2:10">
      <c r="B225" s="107"/>
      <c r="C225" s="107"/>
      <c r="D225" s="107"/>
      <c r="E225" s="107"/>
      <c r="F225" s="107"/>
      <c r="G225" s="107"/>
      <c r="H225" s="107"/>
      <c r="I225" s="107"/>
      <c r="J225" s="107"/>
    </row>
    <row r="226" spans="2:10">
      <c r="B226" s="107"/>
      <c r="C226" s="107"/>
      <c r="D226" s="107"/>
      <c r="E226" s="107"/>
      <c r="F226" s="107"/>
      <c r="G226" s="107"/>
      <c r="H226" s="107"/>
      <c r="I226" s="107"/>
      <c r="J226" s="107"/>
    </row>
    <row r="227" spans="2:10">
      <c r="B227" s="107"/>
      <c r="C227" s="107"/>
      <c r="D227" s="107"/>
      <c r="E227" s="107"/>
      <c r="F227" s="107"/>
      <c r="G227" s="107"/>
      <c r="H227" s="107"/>
      <c r="I227" s="107"/>
      <c r="J227" s="107"/>
    </row>
    <row r="228" spans="2:10">
      <c r="B228" s="107"/>
      <c r="C228" s="107"/>
      <c r="D228" s="107"/>
      <c r="E228" s="107"/>
      <c r="F228" s="107"/>
      <c r="G228" s="107"/>
      <c r="H228" s="107"/>
      <c r="I228" s="107"/>
      <c r="J228" s="107"/>
    </row>
    <row r="229" spans="2:10">
      <c r="B229" s="107"/>
      <c r="C229" s="107"/>
      <c r="D229" s="107"/>
      <c r="E229" s="107"/>
      <c r="F229" s="107"/>
      <c r="G229" s="107"/>
      <c r="H229" s="107"/>
      <c r="I229" s="107"/>
      <c r="J229" s="107"/>
    </row>
    <row r="230" spans="2:10">
      <c r="B230" s="107"/>
      <c r="C230" s="107"/>
      <c r="D230" s="107"/>
      <c r="E230" s="107"/>
      <c r="F230" s="107"/>
      <c r="G230" s="107"/>
      <c r="H230" s="107"/>
      <c r="I230" s="107"/>
      <c r="J230" s="107"/>
    </row>
    <row r="231" spans="2:10">
      <c r="B231" s="107"/>
      <c r="C231" s="107"/>
      <c r="D231" s="107"/>
      <c r="E231" s="107"/>
      <c r="F231" s="107"/>
      <c r="G231" s="107"/>
      <c r="H231" s="107"/>
      <c r="I231" s="107"/>
      <c r="J231" s="107"/>
    </row>
    <row r="232" spans="2:10">
      <c r="B232" s="107"/>
      <c r="C232" s="107"/>
      <c r="D232" s="107"/>
      <c r="E232" s="107"/>
      <c r="F232" s="107"/>
      <c r="G232" s="107"/>
      <c r="H232" s="107"/>
      <c r="I232" s="107"/>
      <c r="J232" s="107"/>
    </row>
    <row r="233" spans="2:10">
      <c r="B233" s="107"/>
      <c r="C233" s="107"/>
      <c r="D233" s="107"/>
      <c r="E233" s="107"/>
      <c r="F233" s="107"/>
      <c r="G233" s="107"/>
      <c r="H233" s="107"/>
      <c r="I233" s="107"/>
      <c r="J233" s="107"/>
    </row>
    <row r="234" spans="2:10">
      <c r="B234" s="107"/>
      <c r="C234" s="107"/>
      <c r="D234" s="107"/>
      <c r="E234" s="107"/>
      <c r="F234" s="107"/>
      <c r="G234" s="107"/>
      <c r="H234" s="107"/>
      <c r="I234" s="107"/>
      <c r="J234" s="107"/>
    </row>
    <row r="235" spans="2:10">
      <c r="B235" s="107"/>
      <c r="C235" s="107"/>
      <c r="D235" s="107"/>
      <c r="E235" s="107"/>
      <c r="F235" s="107"/>
      <c r="G235" s="107"/>
      <c r="H235" s="107"/>
      <c r="I235" s="107"/>
      <c r="J235" s="107"/>
    </row>
    <row r="236" spans="2:10">
      <c r="B236" s="107"/>
      <c r="C236" s="107"/>
      <c r="D236" s="107"/>
      <c r="E236" s="107"/>
      <c r="F236" s="107"/>
      <c r="G236" s="107"/>
      <c r="H236" s="107"/>
      <c r="I236" s="107"/>
      <c r="J236" s="107"/>
    </row>
    <row r="237" spans="2:10">
      <c r="B237" s="107"/>
      <c r="C237" s="107"/>
      <c r="D237" s="107"/>
      <c r="E237" s="107"/>
      <c r="F237" s="107"/>
      <c r="G237" s="107"/>
      <c r="H237" s="107"/>
      <c r="I237" s="107"/>
      <c r="J237" s="107"/>
    </row>
    <row r="238" spans="2:10">
      <c r="B238" s="107"/>
      <c r="C238" s="107"/>
      <c r="D238" s="107"/>
      <c r="E238" s="107"/>
      <c r="F238" s="107"/>
      <c r="G238" s="107"/>
      <c r="H238" s="107"/>
      <c r="I238" s="107"/>
      <c r="J238" s="107"/>
    </row>
    <row r="239" spans="2:10">
      <c r="B239" s="107"/>
      <c r="C239" s="107"/>
      <c r="D239" s="107"/>
      <c r="E239" s="107"/>
      <c r="F239" s="107"/>
      <c r="G239" s="107"/>
      <c r="H239" s="107"/>
      <c r="I239" s="107"/>
      <c r="J239" s="107"/>
    </row>
    <row r="240" spans="2:10">
      <c r="B240" s="107"/>
      <c r="C240" s="107"/>
      <c r="D240" s="107"/>
      <c r="E240" s="107"/>
      <c r="F240" s="107"/>
      <c r="G240" s="107"/>
      <c r="H240" s="107"/>
      <c r="I240" s="107"/>
      <c r="J240" s="107"/>
    </row>
    <row r="241" spans="2:10">
      <c r="B241" s="107"/>
      <c r="C241" s="107"/>
      <c r="D241" s="107"/>
      <c r="E241" s="107"/>
      <c r="F241" s="107"/>
      <c r="G241" s="107"/>
      <c r="H241" s="107"/>
      <c r="I241" s="107"/>
      <c r="J241" s="107"/>
    </row>
    <row r="242" spans="2:10">
      <c r="B242" s="107"/>
      <c r="C242" s="107"/>
      <c r="D242" s="107"/>
      <c r="E242" s="107"/>
      <c r="F242" s="107"/>
      <c r="G242" s="107"/>
      <c r="H242" s="107"/>
      <c r="I242" s="107"/>
      <c r="J242" s="107"/>
    </row>
    <row r="243" spans="2:10">
      <c r="B243" s="107"/>
      <c r="C243" s="107"/>
      <c r="D243" s="107"/>
      <c r="E243" s="107"/>
      <c r="F243" s="107"/>
      <c r="G243" s="107"/>
      <c r="H243" s="107"/>
      <c r="I243" s="107"/>
      <c r="J243" s="107"/>
    </row>
    <row r="244" spans="2:10">
      <c r="B244" s="107"/>
      <c r="C244" s="107"/>
      <c r="D244" s="107"/>
      <c r="E244" s="107"/>
      <c r="F244" s="107"/>
      <c r="G244" s="107"/>
      <c r="H244" s="107"/>
      <c r="I244" s="107"/>
      <c r="J244" s="107"/>
    </row>
    <row r="245" spans="2:10">
      <c r="B245" s="107"/>
      <c r="C245" s="107"/>
      <c r="D245" s="107"/>
      <c r="E245" s="107"/>
      <c r="F245" s="107"/>
      <c r="G245" s="107"/>
      <c r="H245" s="107"/>
      <c r="I245" s="107"/>
      <c r="J245" s="107"/>
    </row>
    <row r="246" spans="2:10">
      <c r="B246" s="107"/>
      <c r="C246" s="107"/>
      <c r="D246" s="107"/>
      <c r="E246" s="107"/>
      <c r="F246" s="107"/>
      <c r="G246" s="107"/>
      <c r="H246" s="107"/>
      <c r="I246" s="107"/>
      <c r="J246" s="107"/>
    </row>
    <row r="247" spans="2:10">
      <c r="B247" s="107"/>
      <c r="C247" s="107"/>
      <c r="D247" s="107"/>
      <c r="E247" s="107"/>
      <c r="F247" s="107"/>
      <c r="G247" s="107"/>
      <c r="H247" s="107"/>
      <c r="I247" s="107"/>
      <c r="J247" s="107"/>
    </row>
    <row r="248" spans="2:10">
      <c r="B248" s="107"/>
      <c r="C248" s="107"/>
      <c r="D248" s="107"/>
      <c r="E248" s="107"/>
      <c r="F248" s="107"/>
      <c r="G248" s="107"/>
      <c r="H248" s="107"/>
      <c r="I248" s="107"/>
      <c r="J248" s="107"/>
    </row>
    <row r="249" spans="2:10">
      <c r="B249" s="107"/>
      <c r="C249" s="107"/>
      <c r="D249" s="107"/>
      <c r="E249" s="107"/>
      <c r="F249" s="107"/>
      <c r="G249" s="107"/>
      <c r="H249" s="107"/>
      <c r="I249" s="107"/>
      <c r="J249" s="107"/>
    </row>
    <row r="250" spans="2:10">
      <c r="B250" s="107"/>
      <c r="C250" s="107"/>
      <c r="D250" s="107"/>
      <c r="E250" s="107"/>
      <c r="F250" s="107"/>
      <c r="G250" s="107"/>
      <c r="H250" s="107"/>
      <c r="I250" s="107"/>
      <c r="J250" s="107"/>
    </row>
    <row r="251" spans="2:10">
      <c r="B251" s="107"/>
      <c r="C251" s="107"/>
      <c r="D251" s="107"/>
      <c r="E251" s="107"/>
      <c r="F251" s="107"/>
      <c r="G251" s="107"/>
      <c r="H251" s="107"/>
      <c r="I251" s="107"/>
      <c r="J251" s="107"/>
    </row>
    <row r="252" spans="2:10">
      <c r="B252" s="107"/>
      <c r="C252" s="107"/>
      <c r="D252" s="107"/>
      <c r="E252" s="107"/>
      <c r="F252" s="107"/>
      <c r="G252" s="107"/>
      <c r="H252" s="107"/>
      <c r="I252" s="107"/>
      <c r="J252" s="107"/>
    </row>
    <row r="253" spans="2:10">
      <c r="B253" s="107"/>
      <c r="C253" s="107"/>
      <c r="D253" s="107"/>
      <c r="E253" s="107"/>
      <c r="F253" s="107"/>
      <c r="G253" s="107"/>
      <c r="H253" s="107"/>
      <c r="I253" s="107"/>
      <c r="J253" s="107"/>
    </row>
    <row r="254" spans="2:10">
      <c r="B254" s="107"/>
      <c r="C254" s="107"/>
      <c r="D254" s="107"/>
      <c r="E254" s="107"/>
      <c r="F254" s="107"/>
      <c r="G254" s="107"/>
      <c r="H254" s="107"/>
      <c r="I254" s="107"/>
      <c r="J254" s="107"/>
    </row>
    <row r="255" spans="2:10">
      <c r="B255" s="107"/>
      <c r="C255" s="107"/>
      <c r="D255" s="107"/>
      <c r="E255" s="107"/>
      <c r="F255" s="107"/>
      <c r="G255" s="107"/>
      <c r="H255" s="107"/>
      <c r="I255" s="107"/>
      <c r="J255" s="107"/>
    </row>
    <row r="256" spans="2:10">
      <c r="B256" s="107"/>
      <c r="C256" s="107"/>
      <c r="D256" s="107"/>
      <c r="E256" s="107"/>
      <c r="F256" s="107"/>
      <c r="G256" s="107"/>
      <c r="H256" s="107"/>
      <c r="I256" s="107"/>
      <c r="J256" s="107"/>
    </row>
    <row r="257" spans="2:10">
      <c r="B257" s="107"/>
      <c r="C257" s="107"/>
      <c r="D257" s="107"/>
      <c r="E257" s="107"/>
      <c r="F257" s="107"/>
      <c r="G257" s="107"/>
      <c r="H257" s="107"/>
      <c r="I257" s="107"/>
      <c r="J257" s="107"/>
    </row>
    <row r="258" spans="2:10">
      <c r="B258" s="107"/>
      <c r="C258" s="107"/>
      <c r="D258" s="107"/>
      <c r="E258" s="107"/>
      <c r="F258" s="107"/>
      <c r="G258" s="107"/>
      <c r="H258" s="107"/>
      <c r="I258" s="107"/>
      <c r="J258" s="107"/>
    </row>
    <row r="259" spans="2:10">
      <c r="B259" s="107"/>
      <c r="C259" s="107"/>
      <c r="D259" s="107"/>
      <c r="E259" s="107"/>
      <c r="F259" s="107"/>
      <c r="G259" s="107"/>
      <c r="H259" s="107"/>
      <c r="I259" s="107"/>
      <c r="J259" s="107"/>
    </row>
    <row r="260" spans="2:10">
      <c r="B260" s="107"/>
      <c r="C260" s="107"/>
      <c r="D260" s="107"/>
      <c r="E260" s="107"/>
      <c r="F260" s="107"/>
      <c r="G260" s="107"/>
      <c r="H260" s="107"/>
      <c r="I260" s="107"/>
      <c r="J260" s="107"/>
    </row>
    <row r="261" spans="2:10">
      <c r="B261" s="107"/>
      <c r="C261" s="107"/>
      <c r="D261" s="107"/>
      <c r="E261" s="107"/>
      <c r="F261" s="107"/>
      <c r="G261" s="107"/>
      <c r="H261" s="107"/>
      <c r="I261" s="107"/>
      <c r="J261" s="107"/>
    </row>
    <row r="262" spans="2:10">
      <c r="B262" s="107"/>
      <c r="C262" s="107"/>
      <c r="D262" s="107"/>
      <c r="E262" s="107"/>
      <c r="F262" s="107"/>
      <c r="G262" s="107"/>
      <c r="H262" s="107"/>
      <c r="I262" s="107"/>
      <c r="J262" s="107"/>
    </row>
    <row r="263" spans="2:10">
      <c r="B263" s="107"/>
      <c r="C263" s="107"/>
      <c r="D263" s="107"/>
      <c r="E263" s="107"/>
      <c r="F263" s="107"/>
      <c r="G263" s="107"/>
      <c r="H263" s="107"/>
      <c r="I263" s="107"/>
      <c r="J263" s="107"/>
    </row>
    <row r="264" spans="2:10">
      <c r="B264" s="107"/>
      <c r="C264" s="107"/>
      <c r="D264" s="107"/>
      <c r="E264" s="107"/>
      <c r="F264" s="107"/>
      <c r="G264" s="107"/>
      <c r="H264" s="107"/>
      <c r="I264" s="107"/>
      <c r="J264" s="107"/>
    </row>
    <row r="265" spans="2:10">
      <c r="B265" s="107"/>
      <c r="C265" s="107"/>
      <c r="D265" s="107"/>
      <c r="E265" s="107"/>
      <c r="F265" s="107"/>
      <c r="G265" s="107"/>
      <c r="H265" s="107"/>
      <c r="I265" s="107"/>
      <c r="J265" s="107"/>
    </row>
    <row r="266" spans="2:10">
      <c r="B266" s="107"/>
      <c r="C266" s="107"/>
      <c r="D266" s="107"/>
      <c r="E266" s="107"/>
      <c r="F266" s="107"/>
      <c r="G266" s="107"/>
      <c r="H266" s="107"/>
      <c r="I266" s="107"/>
      <c r="J266" s="107"/>
    </row>
    <row r="267" spans="2:10">
      <c r="B267" s="107"/>
      <c r="C267" s="107"/>
      <c r="D267" s="107"/>
      <c r="E267" s="107"/>
      <c r="F267" s="107"/>
      <c r="G267" s="107"/>
      <c r="H267" s="107"/>
      <c r="I267" s="107"/>
      <c r="J267" s="107"/>
    </row>
    <row r="268" spans="2:10">
      <c r="B268" s="107"/>
      <c r="C268" s="107"/>
      <c r="D268" s="107"/>
      <c r="E268" s="107"/>
      <c r="F268" s="107"/>
      <c r="G268" s="107"/>
      <c r="H268" s="107"/>
      <c r="I268" s="107"/>
      <c r="J268" s="107"/>
    </row>
    <row r="269" spans="2:10">
      <c r="B269" s="107"/>
      <c r="C269" s="107"/>
      <c r="D269" s="107"/>
      <c r="E269" s="107"/>
      <c r="F269" s="107"/>
      <c r="G269" s="107"/>
      <c r="H269" s="107"/>
      <c r="I269" s="107"/>
      <c r="J269" s="107"/>
    </row>
    <row r="270" spans="2:10">
      <c r="B270" s="107"/>
      <c r="C270" s="107"/>
      <c r="D270" s="107"/>
      <c r="E270" s="107"/>
      <c r="F270" s="107"/>
      <c r="G270" s="107"/>
      <c r="H270" s="107"/>
      <c r="I270" s="107"/>
      <c r="J270" s="107"/>
    </row>
    <row r="271" spans="2:10">
      <c r="B271" s="107"/>
      <c r="C271" s="107"/>
      <c r="D271" s="107"/>
      <c r="E271" s="107"/>
      <c r="F271" s="107"/>
      <c r="G271" s="107"/>
      <c r="H271" s="107"/>
      <c r="I271" s="107"/>
      <c r="J271" s="107"/>
    </row>
    <row r="272" spans="2:10">
      <c r="B272" s="107"/>
      <c r="C272" s="107"/>
      <c r="D272" s="107"/>
      <c r="E272" s="107"/>
      <c r="F272" s="107"/>
      <c r="G272" s="107"/>
      <c r="H272" s="107"/>
      <c r="I272" s="107"/>
      <c r="J272" s="107"/>
    </row>
    <row r="273" spans="2:10">
      <c r="B273" s="107"/>
      <c r="C273" s="107"/>
      <c r="D273" s="107"/>
      <c r="E273" s="107"/>
      <c r="F273" s="107"/>
      <c r="G273" s="107"/>
      <c r="H273" s="107"/>
      <c r="I273" s="107"/>
      <c r="J273" s="107"/>
    </row>
    <row r="274" spans="2:10">
      <c r="B274" s="107"/>
      <c r="C274" s="107"/>
      <c r="D274" s="107"/>
      <c r="E274" s="107"/>
      <c r="F274" s="107"/>
      <c r="G274" s="107"/>
      <c r="H274" s="107"/>
      <c r="I274" s="107"/>
      <c r="J274" s="107"/>
    </row>
    <row r="275" spans="2:10">
      <c r="B275" s="107"/>
      <c r="C275" s="107"/>
      <c r="D275" s="107"/>
      <c r="E275" s="107"/>
      <c r="F275" s="107"/>
      <c r="G275" s="107"/>
      <c r="H275" s="107"/>
      <c r="I275" s="107"/>
      <c r="J275" s="107"/>
    </row>
    <row r="276" spans="2:10">
      <c r="B276" s="107"/>
      <c r="C276" s="107"/>
      <c r="D276" s="107"/>
      <c r="E276" s="107"/>
      <c r="F276" s="107"/>
      <c r="G276" s="107"/>
      <c r="H276" s="107"/>
      <c r="I276" s="107"/>
      <c r="J276" s="107"/>
    </row>
    <row r="277" spans="2:10">
      <c r="B277" s="107"/>
      <c r="C277" s="107"/>
      <c r="D277" s="107"/>
      <c r="E277" s="107"/>
      <c r="F277" s="107"/>
      <c r="G277" s="107"/>
      <c r="H277" s="107"/>
      <c r="I277" s="107"/>
      <c r="J277" s="107"/>
    </row>
    <row r="278" spans="2:10">
      <c r="B278" s="107"/>
      <c r="C278" s="107"/>
      <c r="D278" s="107"/>
      <c r="E278" s="107"/>
      <c r="F278" s="107"/>
      <c r="G278" s="107"/>
      <c r="H278" s="107"/>
      <c r="I278" s="107"/>
      <c r="J278" s="107"/>
    </row>
    <row r="279" spans="2:10">
      <c r="B279" s="107"/>
      <c r="C279" s="107"/>
      <c r="D279" s="107"/>
      <c r="E279" s="107"/>
      <c r="F279" s="107"/>
      <c r="G279" s="107"/>
      <c r="H279" s="107"/>
      <c r="I279" s="107"/>
      <c r="J279" s="107"/>
    </row>
    <row r="280" spans="2:10">
      <c r="B280" s="107"/>
      <c r="C280" s="107"/>
      <c r="D280" s="107"/>
      <c r="E280" s="107"/>
      <c r="F280" s="107"/>
      <c r="G280" s="107"/>
      <c r="H280" s="107"/>
      <c r="I280" s="107"/>
      <c r="J280" s="107"/>
    </row>
    <row r="281" spans="2:10">
      <c r="B281" s="107"/>
      <c r="C281" s="107"/>
      <c r="D281" s="107"/>
      <c r="E281" s="107"/>
      <c r="F281" s="107"/>
      <c r="G281" s="107"/>
      <c r="H281" s="107"/>
      <c r="I281" s="107"/>
      <c r="J281" s="107"/>
    </row>
    <row r="282" spans="2:10">
      <c r="B282" s="107"/>
      <c r="C282" s="107"/>
      <c r="D282" s="107"/>
      <c r="E282" s="107"/>
      <c r="F282" s="107"/>
      <c r="G282" s="107"/>
      <c r="H282" s="107"/>
      <c r="I282" s="107"/>
      <c r="J282" s="107"/>
    </row>
    <row r="283" spans="2:10">
      <c r="B283" s="107"/>
      <c r="C283" s="107"/>
      <c r="D283" s="107"/>
      <c r="E283" s="107"/>
      <c r="F283" s="107"/>
      <c r="G283" s="107"/>
      <c r="H283" s="107"/>
      <c r="I283" s="107"/>
      <c r="J283" s="107"/>
    </row>
    <row r="284" spans="2:10">
      <c r="B284" s="107"/>
      <c r="C284" s="107"/>
      <c r="D284" s="107"/>
      <c r="E284" s="107"/>
      <c r="F284" s="107"/>
      <c r="G284" s="107"/>
      <c r="H284" s="107"/>
      <c r="I284" s="107"/>
      <c r="J284" s="107"/>
    </row>
    <row r="285" spans="2:10">
      <c r="B285" s="107"/>
      <c r="C285" s="107"/>
      <c r="D285" s="107"/>
      <c r="E285" s="107"/>
      <c r="F285" s="107"/>
      <c r="G285" s="107"/>
      <c r="H285" s="107"/>
      <c r="I285" s="107"/>
      <c r="J285" s="107"/>
    </row>
    <row r="286" spans="2:10">
      <c r="B286" s="107"/>
      <c r="C286" s="107"/>
      <c r="D286" s="107"/>
      <c r="E286" s="107"/>
      <c r="F286" s="107"/>
      <c r="G286" s="107"/>
      <c r="H286" s="107"/>
      <c r="I286" s="107"/>
      <c r="J286" s="107"/>
    </row>
    <row r="287" spans="2:10">
      <c r="B287" s="107"/>
      <c r="C287" s="107"/>
      <c r="D287" s="107"/>
      <c r="E287" s="107"/>
      <c r="F287" s="107"/>
      <c r="G287" s="107"/>
      <c r="H287" s="107"/>
      <c r="I287" s="107"/>
      <c r="J287" s="107"/>
    </row>
    <row r="288" spans="2:10">
      <c r="B288" s="107"/>
      <c r="C288" s="107"/>
      <c r="D288" s="107"/>
      <c r="E288" s="107"/>
      <c r="F288" s="107"/>
      <c r="G288" s="107"/>
      <c r="H288" s="107"/>
      <c r="I288" s="107"/>
      <c r="J288" s="107"/>
    </row>
    <row r="289" spans="2:10">
      <c r="B289" s="107"/>
      <c r="C289" s="107"/>
      <c r="D289" s="107"/>
      <c r="E289" s="107"/>
      <c r="F289" s="107"/>
      <c r="G289" s="107"/>
      <c r="H289" s="107"/>
      <c r="I289" s="107"/>
      <c r="J289" s="107"/>
    </row>
    <row r="290" spans="2:10">
      <c r="B290" s="107"/>
      <c r="C290" s="107"/>
      <c r="D290" s="107"/>
      <c r="E290" s="107"/>
      <c r="F290" s="107"/>
      <c r="G290" s="107"/>
      <c r="H290" s="107"/>
      <c r="I290" s="107"/>
      <c r="J290" s="107"/>
    </row>
    <row r="291" spans="2:10">
      <c r="B291" s="107"/>
      <c r="C291" s="107"/>
      <c r="D291" s="107"/>
      <c r="E291" s="107"/>
      <c r="F291" s="107"/>
      <c r="G291" s="107"/>
      <c r="H291" s="107"/>
      <c r="I291" s="107"/>
      <c r="J291" s="107"/>
    </row>
    <row r="292" spans="2:10">
      <c r="B292" s="107"/>
      <c r="C292" s="107"/>
      <c r="D292" s="107"/>
      <c r="E292" s="107"/>
      <c r="F292" s="107"/>
      <c r="G292" s="107"/>
      <c r="H292" s="107"/>
      <c r="I292" s="107"/>
      <c r="J292" s="107"/>
    </row>
    <row r="293" spans="2:10">
      <c r="B293" s="107"/>
      <c r="C293" s="107"/>
      <c r="D293" s="107"/>
      <c r="E293" s="107"/>
      <c r="F293" s="107"/>
      <c r="G293" s="107"/>
      <c r="H293" s="107"/>
      <c r="I293" s="107"/>
      <c r="J293" s="107"/>
    </row>
    <row r="294" spans="2:10">
      <c r="B294" s="107"/>
      <c r="C294" s="107"/>
      <c r="D294" s="107"/>
      <c r="E294" s="107"/>
      <c r="F294" s="107"/>
      <c r="G294" s="107"/>
      <c r="H294" s="107"/>
      <c r="I294" s="107"/>
      <c r="J294" s="107"/>
    </row>
    <row r="295" spans="2:10">
      <c r="B295" s="107"/>
      <c r="C295" s="107"/>
      <c r="D295" s="107"/>
      <c r="E295" s="107"/>
      <c r="F295" s="107"/>
      <c r="G295" s="107"/>
      <c r="H295" s="107"/>
      <c r="I295" s="107"/>
      <c r="J295" s="107"/>
    </row>
    <row r="296" spans="2:10">
      <c r="B296" s="107"/>
      <c r="C296" s="107"/>
      <c r="D296" s="107"/>
      <c r="E296" s="107"/>
      <c r="F296" s="107"/>
      <c r="G296" s="107"/>
      <c r="H296" s="107"/>
      <c r="I296" s="107"/>
      <c r="J296" s="107"/>
    </row>
    <row r="297" spans="2:10">
      <c r="B297" s="107"/>
      <c r="C297" s="107"/>
      <c r="D297" s="107"/>
      <c r="E297" s="107"/>
      <c r="F297" s="107"/>
      <c r="G297" s="107"/>
      <c r="H297" s="107"/>
      <c r="I297" s="107"/>
      <c r="J297" s="107"/>
    </row>
    <row r="298" spans="2:10">
      <c r="B298" s="107"/>
      <c r="C298" s="107"/>
      <c r="D298" s="107"/>
      <c r="E298" s="107"/>
      <c r="F298" s="107"/>
      <c r="G298" s="107"/>
      <c r="H298" s="107"/>
      <c r="I298" s="107"/>
      <c r="J298" s="107"/>
    </row>
    <row r="299" spans="2:10">
      <c r="B299" s="107"/>
      <c r="C299" s="107"/>
      <c r="D299" s="107"/>
      <c r="E299" s="107"/>
      <c r="F299" s="107"/>
      <c r="G299" s="107"/>
      <c r="H299" s="107"/>
      <c r="I299" s="107"/>
      <c r="J299" s="107"/>
    </row>
    <row r="300" spans="2:10">
      <c r="B300" s="107"/>
      <c r="C300" s="107"/>
      <c r="D300" s="107"/>
      <c r="E300" s="107"/>
      <c r="F300" s="107"/>
      <c r="G300" s="107"/>
      <c r="H300" s="107"/>
      <c r="I300" s="107"/>
      <c r="J300" s="107"/>
    </row>
    <row r="301" spans="2:10">
      <c r="B301" s="107"/>
      <c r="C301" s="107"/>
      <c r="D301" s="107"/>
      <c r="E301" s="107"/>
      <c r="F301" s="107"/>
      <c r="G301" s="107"/>
      <c r="H301" s="107"/>
      <c r="I301" s="107"/>
      <c r="J301" s="107"/>
    </row>
    <row r="302" spans="2:10">
      <c r="B302" s="107"/>
      <c r="C302" s="107"/>
      <c r="D302" s="107"/>
      <c r="E302" s="107"/>
      <c r="F302" s="107"/>
      <c r="G302" s="107"/>
      <c r="H302" s="107"/>
      <c r="I302" s="107"/>
      <c r="J302" s="107"/>
    </row>
    <row r="303" spans="2:10">
      <c r="B303" s="107"/>
      <c r="C303" s="107"/>
      <c r="D303" s="107"/>
      <c r="E303" s="107"/>
      <c r="F303" s="107"/>
      <c r="G303" s="107"/>
      <c r="H303" s="107"/>
      <c r="I303" s="107"/>
      <c r="J303" s="107"/>
    </row>
    <row r="304" spans="2:10">
      <c r="B304" s="107"/>
      <c r="C304" s="107"/>
      <c r="D304" s="107"/>
      <c r="E304" s="107"/>
      <c r="F304" s="107"/>
      <c r="G304" s="107"/>
      <c r="H304" s="107"/>
      <c r="I304" s="107"/>
      <c r="J304" s="107"/>
    </row>
    <row r="305" spans="2:10">
      <c r="B305" s="107"/>
      <c r="C305" s="107"/>
      <c r="D305" s="107"/>
      <c r="E305" s="107"/>
      <c r="F305" s="107"/>
      <c r="G305" s="107"/>
      <c r="H305" s="107"/>
      <c r="I305" s="107"/>
      <c r="J305" s="107"/>
    </row>
    <row r="306" spans="2:10">
      <c r="B306" s="107"/>
      <c r="C306" s="107"/>
      <c r="D306" s="107"/>
      <c r="E306" s="107"/>
      <c r="F306" s="107"/>
      <c r="G306" s="107"/>
      <c r="H306" s="107"/>
      <c r="I306" s="107"/>
      <c r="J306" s="107"/>
    </row>
    <row r="307" spans="2:10">
      <c r="B307" s="107"/>
      <c r="C307" s="107"/>
      <c r="D307" s="107"/>
      <c r="E307" s="107"/>
      <c r="F307" s="107"/>
      <c r="G307" s="107"/>
      <c r="H307" s="107"/>
      <c r="I307" s="107"/>
      <c r="J307" s="107"/>
    </row>
    <row r="308" spans="2:10">
      <c r="B308" s="107"/>
      <c r="C308" s="107"/>
      <c r="D308" s="107"/>
      <c r="E308" s="107"/>
      <c r="F308" s="107"/>
      <c r="G308" s="107"/>
      <c r="H308" s="107"/>
      <c r="I308" s="107"/>
      <c r="J308" s="107"/>
    </row>
    <row r="309" spans="2:10">
      <c r="B309" s="107"/>
      <c r="C309" s="107"/>
      <c r="D309" s="107"/>
      <c r="E309" s="107"/>
      <c r="F309" s="107"/>
      <c r="G309" s="107"/>
      <c r="H309" s="107"/>
      <c r="I309" s="107"/>
      <c r="J309" s="107"/>
    </row>
    <row r="310" spans="2:10">
      <c r="B310" s="107"/>
      <c r="C310" s="107"/>
      <c r="D310" s="107"/>
      <c r="E310" s="107"/>
      <c r="F310" s="107"/>
      <c r="G310" s="107"/>
      <c r="H310" s="107"/>
      <c r="I310" s="107"/>
      <c r="J310" s="107"/>
    </row>
    <row r="311" spans="2:10">
      <c r="B311" s="107"/>
      <c r="C311" s="107"/>
      <c r="D311" s="107"/>
      <c r="E311" s="107"/>
      <c r="F311" s="107"/>
      <c r="G311" s="107"/>
      <c r="H311" s="107"/>
      <c r="I311" s="107"/>
      <c r="J311" s="107"/>
    </row>
    <row r="312" spans="2:10">
      <c r="B312" s="107"/>
      <c r="C312" s="107"/>
      <c r="D312" s="107"/>
      <c r="E312" s="107"/>
      <c r="F312" s="107"/>
      <c r="G312" s="107"/>
      <c r="H312" s="107"/>
      <c r="I312" s="107"/>
      <c r="J312" s="107"/>
    </row>
    <row r="313" spans="2:10">
      <c r="B313" s="107"/>
      <c r="C313" s="107"/>
      <c r="D313" s="107"/>
      <c r="E313" s="107"/>
      <c r="F313" s="107"/>
      <c r="G313" s="107"/>
      <c r="H313" s="107"/>
      <c r="I313" s="107"/>
      <c r="J313" s="107"/>
    </row>
    <row r="314" spans="2:10">
      <c r="B314" s="107"/>
      <c r="C314" s="107"/>
      <c r="D314" s="107"/>
      <c r="E314" s="107"/>
      <c r="F314" s="107"/>
      <c r="G314" s="107"/>
      <c r="H314" s="107"/>
      <c r="I314" s="107"/>
      <c r="J314" s="107"/>
    </row>
    <row r="315" spans="2:10">
      <c r="B315" s="107"/>
      <c r="C315" s="107"/>
      <c r="D315" s="107"/>
      <c r="E315" s="107"/>
      <c r="F315" s="107"/>
      <c r="G315" s="107"/>
      <c r="H315" s="107"/>
      <c r="I315" s="107"/>
      <c r="J315" s="107"/>
    </row>
    <row r="316" spans="2:10">
      <c r="B316" s="107"/>
      <c r="C316" s="107"/>
      <c r="D316" s="107"/>
      <c r="E316" s="107"/>
      <c r="F316" s="107"/>
      <c r="G316" s="107"/>
      <c r="H316" s="107"/>
      <c r="I316" s="107"/>
      <c r="J316" s="107"/>
    </row>
    <row r="317" spans="2:10">
      <c r="B317" s="107"/>
      <c r="C317" s="107"/>
      <c r="D317" s="107"/>
      <c r="E317" s="107"/>
      <c r="F317" s="107"/>
      <c r="G317" s="107"/>
      <c r="H317" s="107"/>
      <c r="I317" s="107"/>
      <c r="J317" s="107"/>
    </row>
    <row r="318" spans="2:10">
      <c r="B318" s="107"/>
      <c r="C318" s="107"/>
      <c r="D318" s="107"/>
      <c r="E318" s="107"/>
      <c r="F318" s="107"/>
      <c r="G318" s="107"/>
      <c r="H318" s="107"/>
      <c r="I318" s="107"/>
      <c r="J318" s="107"/>
    </row>
    <row r="319" spans="2:10">
      <c r="B319" s="107"/>
      <c r="C319" s="107"/>
      <c r="D319" s="107"/>
      <c r="E319" s="107"/>
      <c r="F319" s="107"/>
      <c r="G319" s="107"/>
      <c r="H319" s="107"/>
      <c r="I319" s="107"/>
      <c r="J319" s="107"/>
    </row>
    <row r="320" spans="2:10">
      <c r="B320" s="107"/>
      <c r="C320" s="107"/>
      <c r="D320" s="107"/>
      <c r="E320" s="107"/>
      <c r="F320" s="107"/>
      <c r="G320" s="107"/>
      <c r="H320" s="107"/>
      <c r="I320" s="107"/>
      <c r="J320" s="107"/>
    </row>
    <row r="321" spans="2:10">
      <c r="B321" s="107"/>
      <c r="C321" s="107"/>
      <c r="D321" s="107"/>
      <c r="E321" s="107"/>
      <c r="F321" s="107"/>
      <c r="G321" s="107"/>
      <c r="H321" s="107"/>
      <c r="I321" s="107"/>
      <c r="J321" s="107"/>
    </row>
    <row r="322" spans="2:10">
      <c r="B322" s="107"/>
      <c r="C322" s="107"/>
      <c r="D322" s="107"/>
      <c r="E322" s="107"/>
      <c r="F322" s="107"/>
      <c r="G322" s="107"/>
      <c r="H322" s="107"/>
      <c r="I322" s="107"/>
      <c r="J322" s="107"/>
    </row>
    <row r="323" spans="2:10">
      <c r="B323" s="107"/>
      <c r="C323" s="107"/>
      <c r="D323" s="107"/>
      <c r="E323" s="107"/>
      <c r="F323" s="107"/>
      <c r="G323" s="107"/>
      <c r="H323" s="107"/>
      <c r="I323" s="107"/>
      <c r="J323" s="107"/>
    </row>
    <row r="324" spans="2:10">
      <c r="B324" s="107"/>
      <c r="C324" s="107"/>
      <c r="D324" s="107"/>
      <c r="E324" s="107"/>
      <c r="F324" s="107"/>
      <c r="G324" s="107"/>
      <c r="H324" s="107"/>
      <c r="I324" s="107"/>
      <c r="J324" s="107"/>
    </row>
    <row r="325" spans="2:10">
      <c r="B325" s="107"/>
      <c r="C325" s="107"/>
      <c r="D325" s="107"/>
      <c r="E325" s="107"/>
      <c r="F325" s="107"/>
      <c r="G325" s="107"/>
      <c r="H325" s="107"/>
      <c r="I325" s="107"/>
      <c r="J325" s="107"/>
    </row>
    <row r="326" spans="2:10">
      <c r="B326" s="107"/>
      <c r="C326" s="107"/>
      <c r="D326" s="107"/>
      <c r="E326" s="107"/>
      <c r="F326" s="107"/>
      <c r="G326" s="107"/>
      <c r="H326" s="107"/>
      <c r="I326" s="107"/>
      <c r="J326" s="107"/>
    </row>
    <row r="327" spans="2:10">
      <c r="B327" s="107"/>
      <c r="C327" s="107"/>
      <c r="D327" s="107"/>
      <c r="E327" s="107"/>
      <c r="F327" s="107"/>
      <c r="G327" s="107"/>
      <c r="H327" s="107"/>
      <c r="I327" s="107"/>
      <c r="J327" s="107"/>
    </row>
    <row r="328" spans="2:10">
      <c r="B328" s="107"/>
      <c r="C328" s="107"/>
      <c r="D328" s="107"/>
      <c r="E328" s="107"/>
      <c r="F328" s="107"/>
      <c r="G328" s="107"/>
      <c r="H328" s="107"/>
      <c r="I328" s="107"/>
      <c r="J328" s="107"/>
    </row>
    <row r="329" spans="2:10">
      <c r="B329" s="107"/>
      <c r="C329" s="107"/>
      <c r="D329" s="107"/>
      <c r="E329" s="107"/>
      <c r="F329" s="107"/>
      <c r="G329" s="107"/>
      <c r="H329" s="107"/>
      <c r="I329" s="107"/>
      <c r="J329" s="107"/>
    </row>
    <row r="330" spans="2:10">
      <c r="B330" s="107"/>
      <c r="C330" s="107"/>
      <c r="D330" s="107"/>
      <c r="E330" s="107"/>
      <c r="F330" s="107"/>
      <c r="G330" s="107"/>
      <c r="H330" s="107"/>
      <c r="I330" s="107"/>
      <c r="J330" s="107"/>
    </row>
    <row r="331" spans="2:10">
      <c r="B331" s="107"/>
      <c r="C331" s="107"/>
      <c r="D331" s="107"/>
      <c r="E331" s="107"/>
      <c r="F331" s="107"/>
      <c r="G331" s="107"/>
      <c r="H331" s="107"/>
      <c r="I331" s="107"/>
      <c r="J331" s="107"/>
    </row>
    <row r="332" spans="2:10">
      <c r="B332" s="107"/>
      <c r="C332" s="107"/>
      <c r="D332" s="107"/>
      <c r="E332" s="107"/>
      <c r="F332" s="107"/>
      <c r="G332" s="107"/>
      <c r="H332" s="107"/>
      <c r="I332" s="107"/>
      <c r="J332" s="107"/>
    </row>
    <row r="333" spans="2:10">
      <c r="B333" s="107"/>
      <c r="C333" s="107"/>
      <c r="D333" s="107"/>
      <c r="E333" s="107"/>
      <c r="F333" s="107"/>
      <c r="G333" s="107"/>
      <c r="H333" s="107"/>
      <c r="I333" s="107"/>
      <c r="J333" s="107"/>
    </row>
    <row r="334" spans="2:10">
      <c r="B334" s="107"/>
      <c r="C334" s="107"/>
      <c r="D334" s="107"/>
      <c r="E334" s="107"/>
      <c r="F334" s="107"/>
      <c r="G334" s="107"/>
      <c r="H334" s="107"/>
      <c r="I334" s="107"/>
      <c r="J334" s="107"/>
    </row>
    <row r="335" spans="2:10">
      <c r="B335" s="107"/>
      <c r="C335" s="107"/>
      <c r="D335" s="107"/>
      <c r="E335" s="107"/>
      <c r="F335" s="107"/>
      <c r="G335" s="107"/>
      <c r="H335" s="107"/>
      <c r="I335" s="107"/>
      <c r="J335" s="107"/>
    </row>
    <row r="336" spans="2:10">
      <c r="B336" s="107"/>
      <c r="C336" s="107"/>
      <c r="D336" s="107"/>
      <c r="E336" s="107"/>
      <c r="F336" s="107"/>
      <c r="G336" s="107"/>
      <c r="H336" s="107"/>
      <c r="I336" s="107"/>
      <c r="J336" s="107"/>
    </row>
    <row r="337" spans="2:10">
      <c r="B337" s="107"/>
      <c r="C337" s="107"/>
      <c r="D337" s="107"/>
      <c r="E337" s="107"/>
      <c r="F337" s="107"/>
      <c r="G337" s="107"/>
      <c r="H337" s="107"/>
      <c r="I337" s="107"/>
      <c r="J337" s="107"/>
    </row>
    <row r="338" spans="2:10">
      <c r="B338" s="107"/>
      <c r="C338" s="107"/>
      <c r="D338" s="107"/>
      <c r="E338" s="107"/>
      <c r="F338" s="107"/>
      <c r="G338" s="107"/>
      <c r="H338" s="107"/>
      <c r="I338" s="107"/>
      <c r="J338" s="107"/>
    </row>
    <row r="339" spans="2:10">
      <c r="B339" s="107"/>
      <c r="C339" s="107"/>
      <c r="D339" s="107"/>
      <c r="E339" s="107"/>
      <c r="F339" s="107"/>
      <c r="G339" s="107"/>
      <c r="H339" s="107"/>
      <c r="I339" s="107"/>
      <c r="J339" s="107"/>
    </row>
    <row r="340" spans="2:10">
      <c r="B340" s="107"/>
      <c r="C340" s="107"/>
      <c r="D340" s="107"/>
      <c r="E340" s="107"/>
      <c r="F340" s="107"/>
      <c r="G340" s="107"/>
      <c r="H340" s="107"/>
      <c r="I340" s="107"/>
      <c r="J340" s="107"/>
    </row>
    <row r="341" spans="2:10">
      <c r="B341" s="107"/>
      <c r="C341" s="107"/>
      <c r="D341" s="107"/>
      <c r="E341" s="107"/>
      <c r="F341" s="107"/>
      <c r="G341" s="107"/>
      <c r="H341" s="107"/>
      <c r="I341" s="107"/>
      <c r="J341" s="107"/>
    </row>
    <row r="342" spans="2:10">
      <c r="B342" s="107"/>
      <c r="C342" s="107"/>
      <c r="D342" s="107"/>
      <c r="E342" s="107"/>
      <c r="F342" s="107"/>
      <c r="G342" s="107"/>
      <c r="H342" s="107"/>
      <c r="I342" s="107"/>
      <c r="J342" s="107"/>
    </row>
    <row r="343" spans="2:10">
      <c r="B343" s="107"/>
      <c r="C343" s="107"/>
      <c r="D343" s="107"/>
      <c r="E343" s="107"/>
      <c r="F343" s="107"/>
      <c r="G343" s="107"/>
      <c r="H343" s="107"/>
      <c r="I343" s="107"/>
      <c r="J343" s="107"/>
    </row>
    <row r="344" spans="2:10">
      <c r="B344" s="107"/>
      <c r="C344" s="107"/>
      <c r="D344" s="107"/>
      <c r="E344" s="107"/>
      <c r="F344" s="107"/>
      <c r="G344" s="107"/>
      <c r="H344" s="107"/>
      <c r="I344" s="107"/>
      <c r="J344" s="107"/>
    </row>
    <row r="345" spans="2:10">
      <c r="B345" s="107"/>
      <c r="C345" s="107"/>
      <c r="D345" s="107"/>
      <c r="E345" s="107"/>
      <c r="F345" s="107"/>
      <c r="G345" s="107"/>
      <c r="H345" s="107"/>
      <c r="I345" s="107"/>
      <c r="J345" s="107"/>
    </row>
    <row r="346" spans="2:10">
      <c r="B346" s="107"/>
      <c r="C346" s="107"/>
      <c r="D346" s="107"/>
      <c r="E346" s="107"/>
      <c r="F346" s="107"/>
      <c r="G346" s="107"/>
      <c r="H346" s="107"/>
      <c r="I346" s="107"/>
      <c r="J346" s="107"/>
    </row>
    <row r="347" spans="2:10">
      <c r="B347" s="107"/>
      <c r="C347" s="107"/>
      <c r="D347" s="107"/>
      <c r="E347" s="107"/>
      <c r="F347" s="107"/>
      <c r="G347" s="107"/>
      <c r="H347" s="107"/>
      <c r="I347" s="107"/>
      <c r="J347" s="107"/>
    </row>
    <row r="348" spans="2:10">
      <c r="B348" s="107"/>
      <c r="C348" s="107"/>
      <c r="D348" s="107"/>
      <c r="E348" s="107"/>
      <c r="F348" s="107"/>
      <c r="G348" s="107"/>
      <c r="H348" s="107"/>
      <c r="I348" s="107"/>
      <c r="J348" s="107"/>
    </row>
    <row r="349" spans="2:10">
      <c r="B349" s="107"/>
      <c r="C349" s="107"/>
      <c r="D349" s="107"/>
      <c r="E349" s="107"/>
      <c r="F349" s="107"/>
      <c r="G349" s="107"/>
      <c r="H349" s="107"/>
      <c r="I349" s="107"/>
      <c r="J349" s="107"/>
    </row>
    <row r="350" spans="2:10">
      <c r="B350" s="107"/>
      <c r="C350" s="107"/>
      <c r="D350" s="107"/>
      <c r="E350" s="107"/>
      <c r="F350" s="107"/>
      <c r="G350" s="107"/>
      <c r="H350" s="107"/>
      <c r="I350" s="107"/>
      <c r="J350" s="107"/>
    </row>
    <row r="351" spans="2:10">
      <c r="B351" s="107"/>
      <c r="C351" s="107"/>
      <c r="D351" s="107"/>
      <c r="E351" s="107"/>
      <c r="F351" s="107"/>
      <c r="G351" s="107"/>
      <c r="H351" s="107"/>
      <c r="I351" s="107"/>
      <c r="J351" s="107"/>
    </row>
    <row r="352" spans="2:10">
      <c r="B352" s="107"/>
      <c r="C352" s="107"/>
      <c r="D352" s="107"/>
      <c r="E352" s="107"/>
      <c r="F352" s="107"/>
      <c r="G352" s="107"/>
      <c r="H352" s="107"/>
      <c r="I352" s="107"/>
      <c r="J352" s="107"/>
    </row>
    <row r="353" spans="2:10">
      <c r="B353" s="107"/>
      <c r="C353" s="107"/>
      <c r="D353" s="107"/>
      <c r="E353" s="107"/>
      <c r="F353" s="107"/>
      <c r="G353" s="107"/>
      <c r="H353" s="107"/>
      <c r="I353" s="107"/>
      <c r="J353" s="107"/>
    </row>
    <row r="354" spans="2:10">
      <c r="B354" s="107"/>
      <c r="C354" s="107"/>
      <c r="D354" s="107"/>
      <c r="E354" s="107"/>
      <c r="F354" s="107"/>
      <c r="G354" s="107"/>
      <c r="H354" s="107"/>
      <c r="I354" s="107"/>
      <c r="J354" s="107"/>
    </row>
    <row r="355" spans="2:10">
      <c r="B355" s="107"/>
      <c r="C355" s="107"/>
      <c r="D355" s="107"/>
      <c r="E355" s="107"/>
      <c r="F355" s="107"/>
      <c r="G355" s="107"/>
      <c r="H355" s="107"/>
      <c r="I355" s="107"/>
      <c r="J355" s="107"/>
    </row>
    <row r="356" spans="2:10">
      <c r="B356" s="107"/>
      <c r="C356" s="107"/>
      <c r="D356" s="107"/>
      <c r="E356" s="107"/>
      <c r="F356" s="107"/>
      <c r="G356" s="107"/>
      <c r="H356" s="107"/>
      <c r="I356" s="107"/>
      <c r="J356" s="107"/>
    </row>
  </sheetData>
  <mergeCells count="5">
    <mergeCell ref="C7:C9"/>
    <mergeCell ref="H12:H13"/>
    <mergeCell ref="H15:H16"/>
    <mergeCell ref="H18:H19"/>
    <mergeCell ref="H21:H22"/>
  </mergeCells>
  <hyperlinks>
    <hyperlink ref="C4" location="Indice!A1" display="Indice!A1" xr:uid="{00000000-0004-0000-27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34"/>
  <sheetViews>
    <sheetView showGridLines="0" showRowColHeaders="0" topLeftCell="A2" workbookViewId="0">
      <selection activeCell="C11" sqref="C11"/>
    </sheetView>
  </sheetViews>
  <sheetFormatPr baseColWidth="10" defaultRowHeight="12.75"/>
  <cols>
    <col min="1" max="1" width="0.140625" style="185" customWidth="1"/>
    <col min="2" max="2" width="2.7109375" style="185" customWidth="1"/>
    <col min="3" max="3" width="23.7109375" style="185" customWidth="1"/>
    <col min="4" max="4" width="1.28515625" style="185" customWidth="1"/>
    <col min="5" max="5" width="58.85546875" style="185" customWidth="1"/>
    <col min="6" max="16384" width="11.42578125" style="194"/>
  </cols>
  <sheetData>
    <row r="1" spans="2:10" hidden="1"/>
    <row r="2" spans="2:10" s="185" customFormat="1" ht="21" customHeight="1">
      <c r="E2" s="285" t="s">
        <v>86</v>
      </c>
    </row>
    <row r="3" spans="2:10" s="185" customFormat="1" ht="15" customHeight="1">
      <c r="E3" s="366" t="s">
        <v>337</v>
      </c>
    </row>
    <row r="4" spans="2:10" s="185" customFormat="1" ht="20.100000000000001" customHeight="1">
      <c r="C4" s="108" t="s">
        <v>268</v>
      </c>
    </row>
    <row r="5" spans="2:10" s="187" customFormat="1">
      <c r="B5" s="186"/>
    </row>
    <row r="6" spans="2:10" s="187" customFormat="1" ht="12.75" customHeight="1">
      <c r="B6" s="186"/>
      <c r="C6" s="188"/>
    </row>
    <row r="7" spans="2:10" s="187" customFormat="1" ht="12.75" customHeight="1">
      <c r="B7" s="186"/>
      <c r="C7" s="511" t="s">
        <v>414</v>
      </c>
      <c r="D7" s="190"/>
      <c r="E7" s="190"/>
      <c r="G7" s="390"/>
      <c r="H7" s="390"/>
      <c r="I7" s="390"/>
      <c r="J7" s="390"/>
    </row>
    <row r="8" spans="2:10" s="187" customFormat="1" ht="12.75" customHeight="1">
      <c r="B8" s="186"/>
      <c r="C8" s="511"/>
      <c r="D8" s="190"/>
      <c r="E8" s="191"/>
      <c r="G8" s="390"/>
      <c r="H8" s="390"/>
      <c r="I8" s="390"/>
      <c r="J8" s="390"/>
    </row>
    <row r="9" spans="2:10" s="187" customFormat="1" ht="12.75" customHeight="1">
      <c r="B9" s="186"/>
      <c r="C9" s="511"/>
      <c r="D9" s="190"/>
      <c r="E9" s="191"/>
      <c r="G9" s="390"/>
      <c r="H9" s="390"/>
      <c r="I9" s="390"/>
      <c r="J9" s="390"/>
    </row>
    <row r="10" spans="2:10" s="187" customFormat="1" ht="12.75" customHeight="1">
      <c r="B10" s="186"/>
      <c r="C10" s="357"/>
      <c r="D10" s="190"/>
      <c r="E10" s="191"/>
      <c r="G10" s="390"/>
      <c r="H10" s="390"/>
      <c r="I10" s="390"/>
      <c r="J10" s="390"/>
    </row>
    <row r="11" spans="2:10" s="187" customFormat="1" ht="12.75" customHeight="1">
      <c r="B11" s="186"/>
      <c r="C11" s="214" t="str">
        <f>TEXT('Data 5'!E384,"#.##0")&amp;" MW"</f>
        <v>2.243 MW</v>
      </c>
      <c r="D11" s="190"/>
      <c r="E11" s="191"/>
      <c r="G11" s="390"/>
      <c r="H11" s="390"/>
      <c r="I11" s="390"/>
      <c r="J11" s="390"/>
    </row>
    <row r="12" spans="2:10" s="187" customFormat="1" ht="12.75" customHeight="1">
      <c r="B12" s="186"/>
      <c r="C12" s="192" t="s">
        <v>115</v>
      </c>
      <c r="D12" s="190"/>
      <c r="E12" s="190"/>
      <c r="G12" s="390"/>
      <c r="H12" s="390"/>
      <c r="I12" s="390"/>
      <c r="J12" s="390"/>
    </row>
    <row r="13" spans="2:10" s="187" customFormat="1" ht="12.75" customHeight="1">
      <c r="B13" s="186"/>
      <c r="D13" s="190"/>
      <c r="E13" s="190"/>
      <c r="G13" s="390"/>
      <c r="H13" s="390"/>
      <c r="I13" s="390"/>
      <c r="J13" s="390"/>
    </row>
    <row r="14" spans="2:10" s="187" customFormat="1" ht="12.75" customHeight="1">
      <c r="B14" s="186"/>
      <c r="C14" s="193"/>
      <c r="D14" s="190"/>
      <c r="E14" s="190"/>
      <c r="G14" s="390"/>
      <c r="H14" s="390"/>
      <c r="I14" s="390"/>
      <c r="J14" s="390"/>
    </row>
    <row r="15" spans="2:10" s="187" customFormat="1" ht="12.75" customHeight="1">
      <c r="B15" s="186"/>
      <c r="D15" s="190"/>
      <c r="E15" s="190"/>
      <c r="G15" s="390"/>
      <c r="H15" s="390"/>
      <c r="I15" s="390"/>
      <c r="J15" s="390"/>
    </row>
    <row r="16" spans="2:10" s="187" customFormat="1" ht="12.75" customHeight="1">
      <c r="B16" s="186"/>
      <c r="C16" s="189"/>
      <c r="D16" s="190"/>
      <c r="E16" s="190"/>
      <c r="G16" s="390"/>
      <c r="H16" s="390"/>
      <c r="I16" s="390"/>
      <c r="J16" s="390"/>
    </row>
    <row r="17" spans="2:10" s="187" customFormat="1" ht="12.75" customHeight="1">
      <c r="B17" s="186"/>
      <c r="C17" s="357"/>
      <c r="D17" s="190"/>
      <c r="E17" s="190"/>
      <c r="G17" s="390"/>
      <c r="H17" s="390"/>
      <c r="I17" s="390"/>
      <c r="J17" s="390"/>
    </row>
    <row r="18" spans="2:10" s="187" customFormat="1" ht="12.75" customHeight="1">
      <c r="B18" s="186"/>
      <c r="C18" s="357"/>
      <c r="D18" s="190"/>
      <c r="E18" s="190"/>
    </row>
    <row r="19" spans="2:10" s="187" customFormat="1" ht="12.75" customHeight="1">
      <c r="B19" s="186"/>
      <c r="C19" s="357"/>
      <c r="D19" s="190"/>
      <c r="E19" s="190"/>
    </row>
    <row r="20" spans="2:10" s="187" customFormat="1" ht="12.75" customHeight="1">
      <c r="B20" s="186"/>
      <c r="C20" s="357"/>
      <c r="D20" s="190"/>
      <c r="E20" s="190"/>
    </row>
    <row r="21" spans="2:10" s="187" customFormat="1" ht="12.75" customHeight="1">
      <c r="B21" s="186"/>
      <c r="C21" s="357"/>
      <c r="D21" s="190"/>
      <c r="E21" s="190"/>
    </row>
    <row r="22" spans="2:10" s="187" customFormat="1" ht="12.75" customHeight="1">
      <c r="B22" s="186"/>
      <c r="C22" s="357"/>
      <c r="D22" s="190"/>
      <c r="E22" s="190"/>
    </row>
    <row r="23" spans="2:10">
      <c r="C23" s="357"/>
      <c r="E23" s="196"/>
    </row>
    <row r="24" spans="2:10">
      <c r="C24" s="195"/>
      <c r="E24" s="360"/>
      <c r="F24" s="360"/>
      <c r="G24" s="360"/>
      <c r="H24" s="360"/>
    </row>
    <row r="25" spans="2:10">
      <c r="C25" s="195"/>
      <c r="E25" s="360"/>
      <c r="F25" s="360"/>
      <c r="G25" s="360"/>
      <c r="H25" s="360"/>
    </row>
    <row r="26" spans="2:10">
      <c r="C26" s="357"/>
      <c r="E26" s="360"/>
      <c r="F26" s="360"/>
      <c r="G26" s="360"/>
      <c r="H26" s="360"/>
    </row>
    <row r="27" spans="2:10">
      <c r="C27" s="357"/>
      <c r="E27" s="360"/>
      <c r="F27" s="360"/>
      <c r="G27" s="360"/>
      <c r="H27" s="360"/>
    </row>
    <row r="28" spans="2:10">
      <c r="C28" s="357"/>
      <c r="E28" s="360"/>
      <c r="F28" s="360"/>
      <c r="G28" s="360"/>
      <c r="H28" s="360"/>
    </row>
    <row r="29" spans="2:10" ht="12.75" customHeight="1">
      <c r="C29" s="357"/>
      <c r="E29" s="360"/>
      <c r="F29" s="360"/>
      <c r="G29" s="360"/>
      <c r="H29" s="360"/>
    </row>
    <row r="30" spans="2:10">
      <c r="E30" s="360"/>
      <c r="F30" s="360"/>
      <c r="G30" s="360"/>
      <c r="H30" s="360"/>
    </row>
    <row r="31" spans="2:10">
      <c r="E31" s="360"/>
      <c r="F31" s="360"/>
      <c r="G31" s="360"/>
      <c r="H31" s="360"/>
    </row>
    <row r="32" spans="2:10">
      <c r="E32" s="360"/>
      <c r="F32" s="360"/>
      <c r="G32" s="360"/>
      <c r="H32" s="360"/>
    </row>
    <row r="33" spans="5:8">
      <c r="E33" s="360"/>
      <c r="F33" s="360"/>
      <c r="G33" s="360"/>
      <c r="H33" s="360"/>
    </row>
    <row r="34" spans="5:8">
      <c r="E34" s="360"/>
      <c r="F34" s="360"/>
      <c r="G34" s="360"/>
      <c r="H34" s="360"/>
    </row>
  </sheetData>
  <mergeCells count="1">
    <mergeCell ref="C7:C9"/>
  </mergeCells>
  <hyperlinks>
    <hyperlink ref="C4" location="Indice!A1" display="Indice!A1" xr:uid="{00000000-0004-0000-2800-000000000000}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3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85" customWidth="1"/>
    <col min="2" max="2" width="2.7109375" style="185" customWidth="1"/>
    <col min="3" max="3" width="23.7109375" style="185" customWidth="1"/>
    <col min="4" max="4" width="1.28515625" style="185" customWidth="1"/>
    <col min="5" max="5" width="58.85546875" style="185" customWidth="1"/>
    <col min="6" max="16384" width="11.42578125" style="194"/>
  </cols>
  <sheetData>
    <row r="1" spans="2:10" hidden="1"/>
    <row r="2" spans="2:10" s="185" customFormat="1" ht="21" customHeight="1">
      <c r="E2" s="285" t="s">
        <v>86</v>
      </c>
    </row>
    <row r="3" spans="2:10" s="185" customFormat="1" ht="15" customHeight="1">
      <c r="E3" s="366" t="s">
        <v>337</v>
      </c>
    </row>
    <row r="4" spans="2:10" s="185" customFormat="1" ht="20.100000000000001" customHeight="1">
      <c r="C4" s="108" t="s">
        <v>268</v>
      </c>
    </row>
    <row r="5" spans="2:10" s="187" customFormat="1">
      <c r="B5" s="186"/>
    </row>
    <row r="6" spans="2:10" s="187" customFormat="1" ht="12.75" customHeight="1">
      <c r="B6" s="186"/>
      <c r="C6" s="188"/>
    </row>
    <row r="7" spans="2:10" s="187" customFormat="1" ht="12.75" customHeight="1">
      <c r="B7" s="186"/>
      <c r="C7" s="511" t="s">
        <v>354</v>
      </c>
      <c r="D7" s="190"/>
      <c r="E7" s="190"/>
      <c r="G7" s="390"/>
      <c r="H7" s="390"/>
      <c r="I7" s="390"/>
      <c r="J7" s="390"/>
    </row>
    <row r="8" spans="2:10" s="187" customFormat="1" ht="12.75" customHeight="1">
      <c r="B8" s="186"/>
      <c r="C8" s="511"/>
      <c r="D8" s="190"/>
      <c r="E8" s="191"/>
      <c r="G8" s="390"/>
      <c r="H8" s="390"/>
      <c r="I8" s="390"/>
      <c r="J8" s="390"/>
    </row>
    <row r="9" spans="2:10" s="187" customFormat="1" ht="12.75" customHeight="1">
      <c r="B9" s="186"/>
      <c r="C9" s="511"/>
      <c r="D9" s="190"/>
      <c r="E9" s="191"/>
      <c r="G9" s="390"/>
      <c r="H9" s="390"/>
      <c r="I9" s="390"/>
      <c r="J9" s="390"/>
    </row>
    <row r="10" spans="2:10" s="187" customFormat="1" ht="12.75" customHeight="1">
      <c r="B10" s="186"/>
      <c r="C10" s="511"/>
      <c r="D10" s="190"/>
      <c r="E10" s="191"/>
      <c r="G10" s="390"/>
      <c r="H10" s="390"/>
      <c r="I10" s="390"/>
      <c r="J10" s="390"/>
    </row>
    <row r="11" spans="2:10" s="187" customFormat="1" ht="12.75" customHeight="1">
      <c r="B11" s="186"/>
      <c r="C11" s="192" t="s">
        <v>115</v>
      </c>
      <c r="D11" s="190"/>
      <c r="E11" s="191"/>
      <c r="G11" s="390"/>
      <c r="H11" s="390"/>
      <c r="I11" s="390"/>
      <c r="J11" s="390"/>
    </row>
    <row r="12" spans="2:10" s="187" customFormat="1" ht="12.75" customHeight="1">
      <c r="B12" s="186"/>
      <c r="D12" s="190"/>
      <c r="E12" s="190"/>
      <c r="G12" s="390"/>
      <c r="H12" s="390"/>
      <c r="I12" s="390"/>
      <c r="J12" s="390"/>
    </row>
    <row r="13" spans="2:10" s="187" customFormat="1" ht="12.75" customHeight="1">
      <c r="B13" s="186"/>
      <c r="D13" s="190"/>
      <c r="E13" s="190"/>
      <c r="G13" s="390"/>
      <c r="H13" s="390"/>
      <c r="I13" s="390"/>
      <c r="J13" s="390"/>
    </row>
    <row r="14" spans="2:10" s="187" customFormat="1" ht="12.75" customHeight="1">
      <c r="B14" s="186"/>
      <c r="C14" s="193"/>
      <c r="D14" s="190"/>
      <c r="E14" s="190"/>
      <c r="G14" s="390"/>
      <c r="H14" s="390"/>
      <c r="I14" s="390"/>
      <c r="J14" s="390"/>
    </row>
    <row r="15" spans="2:10" s="187" customFormat="1" ht="12.75" customHeight="1">
      <c r="B15" s="186"/>
      <c r="D15" s="190"/>
      <c r="E15" s="190"/>
      <c r="G15" s="390"/>
      <c r="H15" s="390"/>
      <c r="I15" s="390"/>
      <c r="J15" s="390"/>
    </row>
    <row r="16" spans="2:10" s="187" customFormat="1" ht="12.75" customHeight="1">
      <c r="B16" s="186"/>
      <c r="C16" s="189"/>
      <c r="D16" s="190"/>
      <c r="E16" s="190"/>
      <c r="G16" s="390"/>
      <c r="H16" s="390"/>
      <c r="I16" s="390"/>
      <c r="J16" s="390"/>
    </row>
    <row r="17" spans="2:10" s="187" customFormat="1" ht="12.75" customHeight="1">
      <c r="B17" s="186"/>
      <c r="C17" s="189"/>
      <c r="D17" s="190"/>
      <c r="E17" s="190"/>
      <c r="G17" s="390"/>
      <c r="H17" s="390"/>
      <c r="I17" s="390"/>
      <c r="J17" s="390"/>
    </row>
    <row r="18" spans="2:10" s="187" customFormat="1" ht="12.75" customHeight="1">
      <c r="B18" s="186"/>
      <c r="C18" s="189"/>
      <c r="D18" s="190"/>
      <c r="E18" s="190"/>
      <c r="G18" s="390"/>
      <c r="H18" s="390"/>
      <c r="I18" s="390"/>
      <c r="J18" s="390"/>
    </row>
    <row r="19" spans="2:10" s="187" customFormat="1" ht="12.75" customHeight="1">
      <c r="B19" s="186"/>
      <c r="C19" s="189"/>
      <c r="D19" s="190"/>
      <c r="E19" s="190"/>
    </row>
    <row r="20" spans="2:10" s="187" customFormat="1" ht="12.75" customHeight="1">
      <c r="B20" s="186"/>
      <c r="C20" s="189"/>
      <c r="D20" s="190"/>
      <c r="E20" s="190"/>
    </row>
    <row r="21" spans="2:10" s="187" customFormat="1" ht="12.75" customHeight="1">
      <c r="B21" s="186"/>
      <c r="C21" s="189"/>
      <c r="D21" s="190"/>
      <c r="E21" s="190"/>
    </row>
    <row r="22" spans="2:10" s="187" customFormat="1" ht="12.75" customHeight="1">
      <c r="B22" s="186"/>
      <c r="C22" s="189"/>
      <c r="D22" s="190"/>
      <c r="E22" s="190"/>
    </row>
    <row r="23" spans="2:10" ht="12.75" customHeight="1">
      <c r="C23" s="511" t="s">
        <v>355</v>
      </c>
      <c r="E23" s="196"/>
    </row>
    <row r="24" spans="2:10">
      <c r="C24" s="511"/>
      <c r="E24" s="360"/>
      <c r="F24" s="360"/>
      <c r="G24" s="360"/>
      <c r="H24" s="360"/>
    </row>
    <row r="25" spans="2:10">
      <c r="C25" s="511"/>
      <c r="E25" s="360"/>
      <c r="F25" s="360"/>
      <c r="G25" s="360"/>
      <c r="H25" s="360"/>
    </row>
    <row r="26" spans="2:10">
      <c r="C26" s="511"/>
      <c r="E26" s="360"/>
      <c r="F26" s="360"/>
      <c r="G26" s="360"/>
      <c r="H26" s="360"/>
    </row>
    <row r="27" spans="2:10">
      <c r="C27" s="192" t="s">
        <v>115</v>
      </c>
      <c r="E27" s="360"/>
      <c r="F27" s="360"/>
      <c r="G27" s="360"/>
      <c r="H27" s="360"/>
    </row>
    <row r="28" spans="2:10">
      <c r="C28" s="357"/>
      <c r="E28" s="360"/>
      <c r="F28" s="360"/>
      <c r="G28" s="360"/>
      <c r="H28" s="360"/>
    </row>
    <row r="29" spans="2:10" ht="12.75" customHeight="1">
      <c r="E29" s="360"/>
      <c r="F29" s="360"/>
      <c r="G29" s="360"/>
      <c r="H29" s="360"/>
    </row>
    <row r="30" spans="2:10">
      <c r="E30" s="360"/>
      <c r="F30" s="360"/>
      <c r="G30" s="360"/>
      <c r="H30" s="360"/>
    </row>
    <row r="31" spans="2:10">
      <c r="E31" s="360"/>
      <c r="F31" s="360"/>
      <c r="G31" s="360"/>
      <c r="H31" s="360"/>
    </row>
    <row r="32" spans="2:10">
      <c r="E32" s="360"/>
      <c r="F32" s="360"/>
      <c r="G32" s="360"/>
      <c r="H32" s="360"/>
    </row>
    <row r="33" spans="5:8">
      <c r="E33" s="360"/>
      <c r="F33" s="360"/>
      <c r="G33" s="360"/>
      <c r="H33" s="360"/>
    </row>
    <row r="34" spans="5:8">
      <c r="E34" s="360"/>
      <c r="F34" s="360"/>
      <c r="G34" s="360"/>
      <c r="H34" s="360"/>
    </row>
  </sheetData>
  <mergeCells count="2">
    <mergeCell ref="C7:C10"/>
    <mergeCell ref="C23:C26"/>
  </mergeCells>
  <hyperlinks>
    <hyperlink ref="C4" location="Indice!A1" display="Indice!A1" xr:uid="{00000000-0004-0000-2900-000000000000}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34"/>
  <sheetViews>
    <sheetView showGridLines="0" showRowColHeaders="0" topLeftCell="A2" workbookViewId="0">
      <selection activeCell="C11" sqref="C11"/>
    </sheetView>
  </sheetViews>
  <sheetFormatPr baseColWidth="10" defaultRowHeight="12.75"/>
  <cols>
    <col min="1" max="1" width="0.140625" style="185" customWidth="1"/>
    <col min="2" max="2" width="2.7109375" style="185" customWidth="1"/>
    <col min="3" max="3" width="23.7109375" style="185" customWidth="1"/>
    <col min="4" max="4" width="1.28515625" style="185" customWidth="1"/>
    <col min="5" max="5" width="58.85546875" style="185" customWidth="1"/>
    <col min="6" max="16384" width="11.42578125" style="194"/>
  </cols>
  <sheetData>
    <row r="1" spans="2:5" hidden="1"/>
    <row r="2" spans="2:5" s="185" customFormat="1" ht="21" customHeight="1">
      <c r="E2" s="366" t="s">
        <v>86</v>
      </c>
    </row>
    <row r="3" spans="2:5" s="185" customFormat="1" ht="15" customHeight="1">
      <c r="E3" s="366" t="s">
        <v>337</v>
      </c>
    </row>
    <row r="4" spans="2:5" s="185" customFormat="1" ht="20.100000000000001" customHeight="1">
      <c r="C4" s="108" t="s">
        <v>268</v>
      </c>
    </row>
    <row r="5" spans="2:5" s="187" customFormat="1">
      <c r="B5" s="186"/>
    </row>
    <row r="6" spans="2:5" s="187" customFormat="1" ht="12.75" customHeight="1">
      <c r="B6" s="186"/>
      <c r="C6" s="188"/>
    </row>
    <row r="7" spans="2:5" s="187" customFormat="1" ht="12.75" customHeight="1">
      <c r="B7" s="186"/>
      <c r="C7" s="511" t="s">
        <v>356</v>
      </c>
      <c r="D7" s="190"/>
      <c r="E7" s="190"/>
    </row>
    <row r="8" spans="2:5" s="187" customFormat="1" ht="12.75" customHeight="1">
      <c r="B8" s="186"/>
      <c r="C8" s="511"/>
      <c r="D8" s="190"/>
      <c r="E8" s="191"/>
    </row>
    <row r="9" spans="2:5" s="187" customFormat="1" ht="12.75" customHeight="1">
      <c r="B9" s="186"/>
      <c r="C9" s="511"/>
      <c r="D9" s="190"/>
      <c r="E9" s="191"/>
    </row>
    <row r="10" spans="2:5" s="187" customFormat="1" ht="12.75" customHeight="1">
      <c r="B10" s="186"/>
      <c r="C10" s="357"/>
      <c r="D10" s="190"/>
      <c r="E10" s="191"/>
    </row>
    <row r="11" spans="2:5" s="187" customFormat="1" ht="12.75" customHeight="1">
      <c r="B11" s="186"/>
      <c r="C11" s="214" t="str">
        <f>TEXT('Data 5'!E430,"#.##0")&amp;" MW"</f>
        <v>3.012 MW</v>
      </c>
      <c r="D11" s="190"/>
      <c r="E11" s="191"/>
    </row>
    <row r="12" spans="2:5" s="187" customFormat="1" ht="12.75" customHeight="1">
      <c r="B12" s="186"/>
      <c r="C12" s="192" t="s">
        <v>115</v>
      </c>
      <c r="D12" s="190"/>
      <c r="E12" s="190"/>
    </row>
    <row r="13" spans="2:5" s="187" customFormat="1" ht="12.75" customHeight="1">
      <c r="B13" s="186"/>
      <c r="D13" s="190"/>
      <c r="E13" s="190"/>
    </row>
    <row r="14" spans="2:5" s="187" customFormat="1" ht="12.75" customHeight="1">
      <c r="B14" s="186"/>
      <c r="C14" s="193"/>
      <c r="D14" s="190"/>
      <c r="E14" s="190"/>
    </row>
    <row r="15" spans="2:5" s="187" customFormat="1" ht="12.75" customHeight="1">
      <c r="B15" s="186"/>
      <c r="D15" s="190"/>
      <c r="E15" s="190"/>
    </row>
    <row r="16" spans="2:5" s="187" customFormat="1" ht="12.75" customHeight="1">
      <c r="B16" s="186"/>
      <c r="C16" s="189"/>
      <c r="D16" s="190"/>
      <c r="E16" s="190"/>
    </row>
    <row r="17" spans="2:8" s="187" customFormat="1" ht="12.75" customHeight="1">
      <c r="B17" s="186"/>
      <c r="C17" s="189"/>
      <c r="D17" s="190"/>
      <c r="E17" s="190"/>
    </row>
    <row r="18" spans="2:8" s="187" customFormat="1" ht="12.75" customHeight="1">
      <c r="B18" s="186"/>
      <c r="C18" s="189"/>
      <c r="D18" s="190"/>
      <c r="E18" s="190"/>
    </row>
    <row r="19" spans="2:8" s="187" customFormat="1" ht="12.75" customHeight="1">
      <c r="B19" s="186"/>
      <c r="C19" s="189"/>
      <c r="D19" s="190"/>
      <c r="E19" s="190"/>
    </row>
    <row r="20" spans="2:8" s="187" customFormat="1" ht="12.75" customHeight="1">
      <c r="B20" s="186"/>
      <c r="C20" s="189"/>
      <c r="D20" s="190"/>
      <c r="E20" s="190"/>
    </row>
    <row r="21" spans="2:8" s="187" customFormat="1" ht="12.75" customHeight="1">
      <c r="B21" s="186"/>
      <c r="C21" s="189"/>
      <c r="D21" s="190"/>
      <c r="E21" s="190"/>
    </row>
    <row r="22" spans="2:8" s="187" customFormat="1" ht="12.75" customHeight="1">
      <c r="B22" s="186"/>
      <c r="C22" s="189"/>
      <c r="D22" s="190"/>
      <c r="E22" s="190"/>
    </row>
    <row r="23" spans="2:8">
      <c r="E23" s="196"/>
    </row>
    <row r="24" spans="2:8">
      <c r="C24" s="195"/>
      <c r="E24" s="360"/>
      <c r="F24" s="360"/>
      <c r="G24" s="360"/>
      <c r="H24" s="360"/>
    </row>
    <row r="25" spans="2:8">
      <c r="C25" s="195"/>
      <c r="E25" s="360"/>
      <c r="F25" s="360"/>
      <c r="G25" s="360"/>
      <c r="H25" s="360"/>
    </row>
    <row r="26" spans="2:8">
      <c r="C26" s="357"/>
      <c r="E26" s="360"/>
      <c r="F26" s="360"/>
      <c r="G26" s="360"/>
      <c r="H26" s="360"/>
    </row>
    <row r="27" spans="2:8">
      <c r="C27" s="357"/>
      <c r="E27" s="360"/>
      <c r="F27" s="360"/>
      <c r="G27" s="360"/>
      <c r="H27" s="360"/>
    </row>
    <row r="28" spans="2:8">
      <c r="C28" s="357"/>
      <c r="E28" s="360"/>
      <c r="F28" s="360"/>
      <c r="G28" s="360"/>
      <c r="H28" s="360"/>
    </row>
    <row r="29" spans="2:8" ht="12.75" customHeight="1">
      <c r="C29" s="357"/>
      <c r="E29" s="360"/>
      <c r="F29" s="360"/>
      <c r="G29" s="360"/>
      <c r="H29" s="360"/>
    </row>
    <row r="30" spans="2:8">
      <c r="E30" s="360"/>
      <c r="F30" s="360"/>
      <c r="G30" s="360"/>
      <c r="H30" s="360"/>
    </row>
    <row r="31" spans="2:8">
      <c r="E31" s="360"/>
      <c r="F31" s="360"/>
      <c r="G31" s="360"/>
      <c r="H31" s="360"/>
    </row>
    <row r="32" spans="2:8">
      <c r="E32" s="360"/>
      <c r="F32" s="360"/>
      <c r="G32" s="360"/>
      <c r="H32" s="360"/>
    </row>
    <row r="33" spans="5:8">
      <c r="E33" s="360"/>
      <c r="F33" s="360"/>
      <c r="G33" s="360"/>
      <c r="H33" s="360"/>
    </row>
    <row r="34" spans="5:8">
      <c r="E34" s="360"/>
      <c r="F34" s="360"/>
      <c r="G34" s="360"/>
      <c r="H34" s="360"/>
    </row>
  </sheetData>
  <mergeCells count="1">
    <mergeCell ref="C7:C9"/>
  </mergeCells>
  <hyperlinks>
    <hyperlink ref="C4" location="Indice!A1" display="Indice!A1" xr:uid="{00000000-0004-0000-2A00-000000000000}"/>
  </hyperlink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J3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85" customWidth="1"/>
    <col min="2" max="2" width="2.7109375" style="185" customWidth="1"/>
    <col min="3" max="3" width="23.7109375" style="185" customWidth="1"/>
    <col min="4" max="4" width="1.28515625" style="185" customWidth="1"/>
    <col min="5" max="5" width="58.85546875" style="185" customWidth="1"/>
    <col min="6" max="16384" width="11.42578125" style="194"/>
  </cols>
  <sheetData>
    <row r="1" spans="2:10" hidden="1"/>
    <row r="2" spans="2:10" s="185" customFormat="1" ht="21" customHeight="1">
      <c r="E2" s="366" t="s">
        <v>86</v>
      </c>
    </row>
    <row r="3" spans="2:10" s="185" customFormat="1" ht="15" customHeight="1">
      <c r="E3" s="366" t="s">
        <v>337</v>
      </c>
    </row>
    <row r="4" spans="2:10" s="185" customFormat="1" ht="20.100000000000001" customHeight="1">
      <c r="C4" s="108" t="s">
        <v>268</v>
      </c>
    </row>
    <row r="5" spans="2:10" s="187" customFormat="1">
      <c r="B5" s="186"/>
    </row>
    <row r="6" spans="2:10" s="187" customFormat="1" ht="12.75" customHeight="1">
      <c r="B6" s="186"/>
      <c r="C6" s="188"/>
    </row>
    <row r="7" spans="2:10" s="187" customFormat="1" ht="12.75" customHeight="1">
      <c r="B7" s="186"/>
      <c r="C7" s="511" t="s">
        <v>357</v>
      </c>
      <c r="D7" s="190"/>
      <c r="E7" s="190"/>
      <c r="G7" s="390"/>
      <c r="H7" s="390"/>
      <c r="I7" s="390"/>
      <c r="J7" s="390"/>
    </row>
    <row r="8" spans="2:10" s="187" customFormat="1" ht="12.75" customHeight="1">
      <c r="B8" s="186"/>
      <c r="C8" s="511"/>
      <c r="D8" s="190"/>
      <c r="E8" s="191"/>
      <c r="G8" s="390"/>
      <c r="H8" s="390"/>
      <c r="I8" s="390"/>
      <c r="J8" s="390"/>
    </row>
    <row r="9" spans="2:10" s="187" customFormat="1" ht="12.75" customHeight="1">
      <c r="B9" s="186"/>
      <c r="C9" s="511"/>
      <c r="D9" s="190"/>
      <c r="E9" s="191"/>
      <c r="G9" s="390"/>
      <c r="H9" s="390"/>
      <c r="I9" s="390"/>
      <c r="J9" s="390"/>
    </row>
    <row r="10" spans="2:10" s="187" customFormat="1" ht="12.75" customHeight="1">
      <c r="B10" s="186"/>
      <c r="C10" s="511"/>
      <c r="D10" s="190"/>
      <c r="E10" s="191"/>
      <c r="G10" s="390"/>
      <c r="H10" s="390"/>
      <c r="I10" s="390"/>
      <c r="J10" s="390"/>
    </row>
    <row r="11" spans="2:10" s="187" customFormat="1" ht="12.75" customHeight="1">
      <c r="B11" s="186"/>
      <c r="C11" s="192" t="s">
        <v>115</v>
      </c>
      <c r="D11" s="190"/>
      <c r="E11" s="191"/>
      <c r="G11" s="390"/>
      <c r="H11" s="390"/>
      <c r="I11" s="390"/>
      <c r="J11" s="390"/>
    </row>
    <row r="12" spans="2:10" s="187" customFormat="1" ht="12.75" customHeight="1">
      <c r="B12" s="186"/>
      <c r="C12" s="214"/>
      <c r="D12" s="190"/>
      <c r="E12" s="190"/>
      <c r="G12" s="390"/>
      <c r="H12" s="390"/>
      <c r="I12" s="390"/>
      <c r="J12" s="390"/>
    </row>
    <row r="13" spans="2:10" s="187" customFormat="1" ht="12.75" customHeight="1">
      <c r="B13" s="186"/>
      <c r="D13" s="190"/>
      <c r="E13" s="190"/>
      <c r="G13" s="390"/>
      <c r="H13" s="390"/>
      <c r="I13" s="390"/>
      <c r="J13" s="390"/>
    </row>
    <row r="14" spans="2:10" s="187" customFormat="1" ht="12.75" customHeight="1">
      <c r="B14" s="186"/>
      <c r="C14" s="193"/>
      <c r="D14" s="190"/>
      <c r="E14" s="190"/>
      <c r="G14" s="390"/>
      <c r="H14" s="390"/>
      <c r="I14" s="390"/>
      <c r="J14" s="390"/>
    </row>
    <row r="15" spans="2:10" s="187" customFormat="1" ht="12.75" customHeight="1">
      <c r="B15" s="186"/>
      <c r="C15" s="357"/>
      <c r="D15" s="190"/>
      <c r="E15" s="190"/>
      <c r="G15" s="390"/>
      <c r="H15" s="390"/>
      <c r="I15" s="390"/>
      <c r="J15" s="390"/>
    </row>
    <row r="16" spans="2:10" s="187" customFormat="1" ht="12.75" customHeight="1">
      <c r="B16" s="186"/>
      <c r="C16" s="357"/>
      <c r="D16" s="190"/>
      <c r="E16" s="190"/>
      <c r="G16" s="390"/>
      <c r="H16" s="390"/>
      <c r="I16" s="390"/>
      <c r="J16" s="390"/>
    </row>
    <row r="17" spans="2:8" s="187" customFormat="1" ht="12.75" customHeight="1">
      <c r="B17" s="186"/>
      <c r="C17" s="357"/>
      <c r="D17" s="190"/>
      <c r="E17" s="190"/>
    </row>
    <row r="18" spans="2:8" s="187" customFormat="1" ht="12.75" customHeight="1">
      <c r="B18" s="186"/>
      <c r="C18" s="357"/>
      <c r="D18" s="190"/>
      <c r="E18" s="190"/>
    </row>
    <row r="19" spans="2:8" s="187" customFormat="1" ht="12.75" customHeight="1">
      <c r="B19" s="186"/>
      <c r="C19" s="192"/>
      <c r="D19" s="190"/>
      <c r="E19" s="190"/>
    </row>
    <row r="20" spans="2:8" s="187" customFormat="1" ht="12.75" customHeight="1">
      <c r="B20" s="186"/>
      <c r="C20" s="189"/>
      <c r="D20" s="190"/>
      <c r="E20" s="190"/>
    </row>
    <row r="21" spans="2:8" s="187" customFormat="1" ht="12.75" customHeight="1">
      <c r="B21" s="186"/>
      <c r="C21" s="189"/>
      <c r="D21" s="190"/>
      <c r="E21" s="190"/>
    </row>
    <row r="22" spans="2:8" s="187" customFormat="1" ht="12.75" customHeight="1">
      <c r="B22" s="186"/>
      <c r="C22" s="189"/>
      <c r="D22" s="190"/>
      <c r="E22" s="190"/>
    </row>
    <row r="23" spans="2:8">
      <c r="C23" s="511" t="s">
        <v>312</v>
      </c>
      <c r="E23" s="196"/>
    </row>
    <row r="24" spans="2:8">
      <c r="C24" s="511"/>
      <c r="E24" s="360"/>
      <c r="F24" s="360"/>
      <c r="G24" s="360"/>
      <c r="H24" s="360"/>
    </row>
    <row r="25" spans="2:8">
      <c r="C25" s="511"/>
      <c r="E25" s="360"/>
      <c r="F25" s="360"/>
      <c r="G25" s="360"/>
      <c r="H25" s="360"/>
    </row>
    <row r="26" spans="2:8">
      <c r="C26" s="511"/>
      <c r="E26" s="360"/>
      <c r="F26" s="360"/>
      <c r="G26" s="360"/>
      <c r="H26" s="360"/>
    </row>
    <row r="27" spans="2:8">
      <c r="C27" s="357"/>
      <c r="E27" s="360"/>
      <c r="F27" s="360"/>
      <c r="G27" s="360"/>
      <c r="H27" s="360"/>
    </row>
    <row r="28" spans="2:8">
      <c r="C28" s="357"/>
      <c r="E28" s="360"/>
      <c r="F28" s="360"/>
      <c r="G28" s="360"/>
      <c r="H28" s="360"/>
    </row>
    <row r="29" spans="2:8" ht="12.75" customHeight="1">
      <c r="C29" s="357"/>
      <c r="E29" s="360"/>
      <c r="F29" s="360"/>
      <c r="G29" s="360"/>
      <c r="H29" s="360"/>
    </row>
    <row r="30" spans="2:8">
      <c r="E30" s="360"/>
      <c r="F30" s="360"/>
      <c r="G30" s="360"/>
      <c r="H30" s="360"/>
    </row>
    <row r="31" spans="2:8">
      <c r="E31" s="360"/>
      <c r="F31" s="360"/>
      <c r="G31" s="360"/>
      <c r="H31" s="360"/>
    </row>
    <row r="32" spans="2:8">
      <c r="E32" s="360"/>
      <c r="F32" s="360"/>
      <c r="G32" s="360"/>
      <c r="H32" s="360"/>
    </row>
    <row r="33" spans="5:8">
      <c r="E33" s="360"/>
      <c r="F33" s="360"/>
      <c r="G33" s="360"/>
      <c r="H33" s="360"/>
    </row>
    <row r="34" spans="5:8">
      <c r="E34" s="360"/>
      <c r="F34" s="360"/>
      <c r="G34" s="360"/>
      <c r="H34" s="360"/>
    </row>
  </sheetData>
  <mergeCells count="2">
    <mergeCell ref="C7:C10"/>
    <mergeCell ref="C23:C26"/>
  </mergeCells>
  <hyperlinks>
    <hyperlink ref="C4" location="Indice!A1" display="Indice!A1" xr:uid="{00000000-0004-0000-2B00-000000000000}"/>
  </hyperlink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C1:K22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07" customWidth="1"/>
    <col min="2" max="2" width="2.7109375" style="107" customWidth="1"/>
    <col min="3" max="3" width="23.7109375" style="107" customWidth="1"/>
    <col min="4" max="4" width="1.28515625" style="107" customWidth="1"/>
    <col min="5" max="5" width="26.7109375" style="107" bestFit="1" customWidth="1"/>
    <col min="6" max="9" width="11.42578125" style="107" customWidth="1"/>
    <col min="10" max="16384" width="11.42578125" style="107"/>
  </cols>
  <sheetData>
    <row r="1" spans="3:11" ht="0.6" customHeight="1"/>
    <row r="2" spans="3:11" ht="21" customHeight="1">
      <c r="K2" s="273" t="s">
        <v>86</v>
      </c>
    </row>
    <row r="3" spans="3:11" ht="15" customHeight="1">
      <c r="K3" s="366" t="s">
        <v>337</v>
      </c>
    </row>
    <row r="4" spans="3:11" ht="19.899999999999999" customHeight="1">
      <c r="C4" s="108" t="s">
        <v>268</v>
      </c>
    </row>
    <row r="5" spans="3:11" ht="12.6" customHeight="1"/>
    <row r="7" spans="3:11" ht="12.75" customHeight="1">
      <c r="C7" s="509" t="s">
        <v>277</v>
      </c>
      <c r="E7" s="109"/>
      <c r="F7" s="109"/>
      <c r="G7" s="276"/>
      <c r="H7" s="177"/>
      <c r="I7" s="292"/>
      <c r="J7" s="292"/>
      <c r="K7" s="292"/>
    </row>
    <row r="8" spans="3:11">
      <c r="C8" s="509"/>
      <c r="E8" s="110"/>
      <c r="F8" s="110"/>
      <c r="G8" s="293">
        <v>2015</v>
      </c>
      <c r="H8" s="294">
        <v>2016</v>
      </c>
      <c r="I8" s="294">
        <v>2017</v>
      </c>
      <c r="J8" s="295">
        <v>2018</v>
      </c>
      <c r="K8" s="295" t="s">
        <v>348</v>
      </c>
    </row>
    <row r="9" spans="3:11">
      <c r="C9" s="509"/>
      <c r="E9" s="521" t="s">
        <v>278</v>
      </c>
      <c r="F9" s="10" t="s">
        <v>37</v>
      </c>
      <c r="G9" s="278">
        <f>'Data 3'!F38</f>
        <v>431.36</v>
      </c>
      <c r="H9" s="278">
        <f>'Data 3'!G38</f>
        <v>432.214</v>
      </c>
      <c r="I9" s="278">
        <f>'Data 3'!H38</f>
        <v>432.214</v>
      </c>
      <c r="J9" s="278">
        <f>'Data 3'!I38</f>
        <v>432.214</v>
      </c>
      <c r="K9" s="278">
        <f>'Data 3'!J38</f>
        <v>447.66380000000004</v>
      </c>
    </row>
    <row r="10" spans="3:11">
      <c r="C10" s="275"/>
      <c r="E10" s="522"/>
      <c r="F10" s="10" t="s">
        <v>38</v>
      </c>
      <c r="G10" s="278">
        <f>'Data 3'!F39</f>
        <v>215.86700000000002</v>
      </c>
      <c r="H10" s="278">
        <f>'Data 3'!G39</f>
        <v>220.24300000000002</v>
      </c>
      <c r="I10" s="278">
        <f>'Data 3'!H39</f>
        <v>220.24300000000002</v>
      </c>
      <c r="J10" s="278">
        <f>'Data 3'!I39</f>
        <v>239.14500000000004</v>
      </c>
      <c r="K10" s="278">
        <f>'Data 3'!J39</f>
        <v>239.14500000000004</v>
      </c>
    </row>
    <row r="11" spans="3:11">
      <c r="C11" s="275"/>
      <c r="E11" s="522"/>
      <c r="F11" s="339" t="s">
        <v>32</v>
      </c>
      <c r="G11" s="340">
        <f>SUM(G9:G10)</f>
        <v>647.22700000000009</v>
      </c>
      <c r="H11" s="340">
        <f t="shared" ref="H11:J11" si="0">SUM(H9:H10)</f>
        <v>652.45699999999999</v>
      </c>
      <c r="I11" s="340">
        <f t="shared" si="0"/>
        <v>652.45699999999999</v>
      </c>
      <c r="J11" s="340">
        <f t="shared" si="0"/>
        <v>671.35900000000004</v>
      </c>
      <c r="K11" s="340">
        <f>SUM(K9:K10)</f>
        <v>686.80880000000002</v>
      </c>
    </row>
    <row r="12" spans="3:11">
      <c r="E12" s="522" t="s">
        <v>333</v>
      </c>
      <c r="F12" s="10" t="s">
        <v>37</v>
      </c>
      <c r="G12" s="278">
        <f>'Data 3'!F41</f>
        <v>346.05899999999997</v>
      </c>
      <c r="H12" s="278">
        <f>'Data 3'!G41</f>
        <v>472.13900000000001</v>
      </c>
      <c r="I12" s="278">
        <f>'Data 3'!H41</f>
        <v>472.13900000000001</v>
      </c>
      <c r="J12" s="278">
        <f>'Data 3'!I41</f>
        <v>516.86199999999997</v>
      </c>
      <c r="K12" s="278">
        <f>'Data 3'!J41</f>
        <v>519.93489999999997</v>
      </c>
    </row>
    <row r="13" spans="3:11">
      <c r="E13" s="522"/>
      <c r="F13" s="10" t="s">
        <v>38</v>
      </c>
      <c r="G13" s="278" t="str">
        <f>'Data 3'!F42</f>
        <v>-</v>
      </c>
      <c r="H13" s="278" t="str">
        <f>'Data 3'!G42</f>
        <v>-</v>
      </c>
      <c r="I13" s="278" t="str">
        <f>'Data 3'!H42</f>
        <v>-</v>
      </c>
      <c r="J13" s="278">
        <f>'Data 3'!I42</f>
        <v>67.02</v>
      </c>
      <c r="K13" s="278">
        <f>'Data 3'!J42</f>
        <v>125.31200000000001</v>
      </c>
    </row>
    <row r="14" spans="3:11">
      <c r="E14" s="522"/>
      <c r="F14" s="339" t="s">
        <v>32</v>
      </c>
      <c r="G14" s="340">
        <f>SUM(G12:G13)</f>
        <v>346.05899999999997</v>
      </c>
      <c r="H14" s="340">
        <f t="shared" ref="H14:K14" si="1">SUM(H12:H13)</f>
        <v>472.13900000000001</v>
      </c>
      <c r="I14" s="340">
        <f t="shared" si="1"/>
        <v>472.13900000000001</v>
      </c>
      <c r="J14" s="340">
        <f t="shared" si="1"/>
        <v>583.88199999999995</v>
      </c>
      <c r="K14" s="340">
        <f t="shared" si="1"/>
        <v>645.24689999999998</v>
      </c>
    </row>
    <row r="15" spans="3:11">
      <c r="E15" s="522" t="s">
        <v>334</v>
      </c>
      <c r="F15" s="10" t="s">
        <v>37</v>
      </c>
      <c r="G15" s="278">
        <f>'Data 3'!F44</f>
        <v>896.58300000000008</v>
      </c>
      <c r="H15" s="278">
        <f>'Data 3'!G44</f>
        <v>896.58300000000008</v>
      </c>
      <c r="I15" s="278">
        <f>'Data 3'!H44</f>
        <v>904.8660000000001</v>
      </c>
      <c r="J15" s="278">
        <f>'Data 3'!I44</f>
        <v>904.8660000000001</v>
      </c>
      <c r="K15" s="278">
        <f>'Data 3'!J44</f>
        <v>905.34600000000012</v>
      </c>
    </row>
    <row r="16" spans="3:11">
      <c r="E16" s="522"/>
      <c r="F16" s="10" t="s">
        <v>38</v>
      </c>
      <c r="G16" s="278">
        <f>'Data 3'!F45</f>
        <v>1131.0919999999999</v>
      </c>
      <c r="H16" s="278">
        <f>'Data 3'!G45</f>
        <v>1133.9219999999998</v>
      </c>
      <c r="I16" s="278">
        <f>'Data 3'!H45</f>
        <v>1134.8539999999998</v>
      </c>
      <c r="J16" s="278">
        <f>'Data 3'!I45</f>
        <v>1175.6709999999998</v>
      </c>
      <c r="K16" s="278">
        <f>'Data 3'!J45</f>
        <v>1184.3109999999999</v>
      </c>
    </row>
    <row r="17" spans="5:11">
      <c r="E17" s="522"/>
      <c r="F17" s="339" t="s">
        <v>32</v>
      </c>
      <c r="G17" s="340">
        <f>SUM(G15:G16)</f>
        <v>2027.675</v>
      </c>
      <c r="H17" s="340">
        <f t="shared" ref="H17:K17" si="2">SUM(H15:H16)</f>
        <v>2030.5049999999999</v>
      </c>
      <c r="I17" s="340">
        <f t="shared" si="2"/>
        <v>2039.7199999999998</v>
      </c>
      <c r="J17" s="340">
        <f t="shared" si="2"/>
        <v>2080.5369999999998</v>
      </c>
      <c r="K17" s="340">
        <f t="shared" si="2"/>
        <v>2089.6570000000002</v>
      </c>
    </row>
    <row r="18" spans="5:11">
      <c r="E18" s="523" t="s">
        <v>235</v>
      </c>
      <c r="F18" s="10" t="s">
        <v>37</v>
      </c>
      <c r="G18" s="278">
        <f>'Data 3'!F47</f>
        <v>3463</v>
      </c>
      <c r="H18" s="278">
        <f>'Data 3'!G47</f>
        <v>3463</v>
      </c>
      <c r="I18" s="278">
        <f>'Data 3'!H47</f>
        <v>3463</v>
      </c>
      <c r="J18" s="278">
        <f>'Data 3'!I47</f>
        <v>3463</v>
      </c>
      <c r="K18" s="278">
        <f>'Data 3'!J47</f>
        <v>3838</v>
      </c>
    </row>
    <row r="19" spans="5:11">
      <c r="E19" s="523"/>
      <c r="F19" s="10" t="s">
        <v>38</v>
      </c>
      <c r="G19" s="278">
        <f>'Data 3'!F48</f>
        <v>2250</v>
      </c>
      <c r="H19" s="278">
        <f>'Data 3'!G48</f>
        <v>2250</v>
      </c>
      <c r="I19" s="278">
        <f>'Data 3'!H48</f>
        <v>2810</v>
      </c>
      <c r="J19" s="278">
        <f>'Data 3'!I48</f>
        <v>3310</v>
      </c>
      <c r="K19" s="278">
        <f>'Data 3'!J48</f>
        <v>3470</v>
      </c>
    </row>
    <row r="20" spans="5:11">
      <c r="E20" s="523"/>
      <c r="F20" s="339" t="s">
        <v>32</v>
      </c>
      <c r="G20" s="282">
        <f>SUM(G18:G19)</f>
        <v>5713</v>
      </c>
      <c r="H20" s="282">
        <f t="shared" ref="H20:K20" si="3">SUM(H18:H19)</f>
        <v>5713</v>
      </c>
      <c r="I20" s="282">
        <f t="shared" si="3"/>
        <v>6273</v>
      </c>
      <c r="J20" s="282">
        <f t="shared" si="3"/>
        <v>6773</v>
      </c>
      <c r="K20" s="282">
        <f t="shared" si="3"/>
        <v>7308</v>
      </c>
    </row>
    <row r="21" spans="5:11">
      <c r="E21" s="515" t="s">
        <v>233</v>
      </c>
      <c r="F21" s="515"/>
      <c r="G21" s="515"/>
      <c r="H21" s="515"/>
      <c r="I21" s="515"/>
      <c r="J21" s="515"/>
      <c r="K21" s="515"/>
    </row>
    <row r="22" spans="5:11" ht="24" customHeight="1">
      <c r="E22" s="520" t="s">
        <v>336</v>
      </c>
      <c r="F22" s="520"/>
      <c r="G22" s="520"/>
      <c r="H22" s="520"/>
      <c r="I22" s="520"/>
      <c r="J22" s="520"/>
      <c r="K22" s="520"/>
    </row>
  </sheetData>
  <mergeCells count="7">
    <mergeCell ref="C7:C9"/>
    <mergeCell ref="E21:K21"/>
    <mergeCell ref="E22:K22"/>
    <mergeCell ref="E9:E11"/>
    <mergeCell ref="E12:E14"/>
    <mergeCell ref="E15:E17"/>
    <mergeCell ref="E18:E20"/>
  </mergeCells>
  <hyperlinks>
    <hyperlink ref="C4" location="Indice!A1" display="Indice!A1" xr:uid="{00000000-0004-0000-2C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>
    <pageSetUpPr autoPageBreaks="0"/>
  </sheetPr>
  <dimension ref="B1:K28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59" customWidth="1"/>
    <col min="2" max="2" width="2.7109375" style="59" customWidth="1"/>
    <col min="3" max="3" width="23.7109375" style="59" customWidth="1"/>
    <col min="4" max="4" width="1.28515625" style="59" customWidth="1"/>
    <col min="5" max="5" width="105.7109375" style="59" customWidth="1"/>
    <col min="6" max="16384" width="11.42578125" style="59"/>
  </cols>
  <sheetData>
    <row r="1" spans="2:11" ht="0.75" customHeight="1"/>
    <row r="2" spans="2:11" ht="21" customHeight="1">
      <c r="E2" s="4" t="s">
        <v>86</v>
      </c>
    </row>
    <row r="3" spans="2:11" ht="15" customHeight="1">
      <c r="E3" s="366" t="s">
        <v>337</v>
      </c>
    </row>
    <row r="4" spans="2:11" s="61" customFormat="1" ht="20.25" customHeight="1">
      <c r="B4" s="60"/>
      <c r="C4" s="108" t="s">
        <v>111</v>
      </c>
    </row>
    <row r="5" spans="2:11" s="61" customFormat="1" ht="12.6" customHeight="1">
      <c r="B5" s="60"/>
      <c r="C5" s="62"/>
    </row>
    <row r="6" spans="2:11" s="61" customFormat="1" ht="12.6" customHeight="1">
      <c r="B6" s="60"/>
      <c r="C6" s="63"/>
      <c r="D6" s="64"/>
      <c r="E6" s="64"/>
    </row>
    <row r="7" spans="2:11" s="61" customFormat="1" ht="12.75" customHeight="1">
      <c r="B7" s="60"/>
      <c r="C7" s="504" t="s">
        <v>109</v>
      </c>
      <c r="D7" s="64"/>
      <c r="E7" s="65"/>
    </row>
    <row r="8" spans="2:11" s="61" customFormat="1" ht="12.75" customHeight="1">
      <c r="B8" s="60"/>
      <c r="C8" s="504"/>
      <c r="D8" s="64"/>
      <c r="E8" s="65"/>
    </row>
    <row r="9" spans="2:11" s="61" customFormat="1" ht="12.75" customHeight="1">
      <c r="B9" s="60"/>
      <c r="C9" s="504"/>
      <c r="D9" s="64"/>
      <c r="E9" s="65"/>
    </row>
    <row r="10" spans="2:11" s="61" customFormat="1" ht="12.75" customHeight="1">
      <c r="B10" s="60"/>
      <c r="C10" s="8" t="s">
        <v>110</v>
      </c>
      <c r="D10" s="64"/>
      <c r="E10" s="65"/>
    </row>
    <row r="11" spans="2:11" s="61" customFormat="1" ht="12.75" customHeight="1">
      <c r="B11" s="60"/>
      <c r="D11" s="64"/>
      <c r="E11" s="66"/>
      <c r="G11" s="67"/>
      <c r="H11" s="67"/>
      <c r="I11" s="67"/>
      <c r="J11" s="67"/>
      <c r="K11" s="67"/>
    </row>
    <row r="12" spans="2:11" s="61" customFormat="1" ht="12.75" customHeight="1">
      <c r="B12" s="60"/>
      <c r="D12" s="68"/>
      <c r="E12" s="66"/>
    </row>
    <row r="13" spans="2:11" s="61" customFormat="1" ht="12.75" customHeight="1">
      <c r="B13" s="60"/>
      <c r="C13" s="63"/>
      <c r="D13" s="64"/>
      <c r="E13" s="66"/>
      <c r="F13" s="69"/>
    </row>
    <row r="14" spans="2:11" s="61" customFormat="1" ht="12.75" customHeight="1">
      <c r="B14" s="60"/>
      <c r="C14" s="63"/>
      <c r="D14" s="64"/>
      <c r="E14" s="66"/>
      <c r="F14" s="69"/>
    </row>
    <row r="15" spans="2:11" s="61" customFormat="1" ht="12.75" customHeight="1">
      <c r="B15" s="60"/>
      <c r="C15" s="63"/>
      <c r="D15" s="64"/>
      <c r="E15" s="66"/>
      <c r="F15" s="69"/>
    </row>
    <row r="16" spans="2:11" s="61" customFormat="1" ht="12.75" customHeight="1">
      <c r="B16" s="60"/>
      <c r="C16" s="63"/>
      <c r="D16" s="64"/>
      <c r="E16" s="66"/>
      <c r="F16" s="69"/>
    </row>
    <row r="17" spans="2:11" s="61" customFormat="1" ht="12.75" customHeight="1">
      <c r="B17" s="60"/>
      <c r="C17" s="63"/>
      <c r="D17" s="64"/>
      <c r="E17" s="66"/>
      <c r="F17" s="69"/>
    </row>
    <row r="18" spans="2:11" s="61" customFormat="1" ht="12.75" customHeight="1">
      <c r="B18" s="60"/>
      <c r="C18" s="63"/>
      <c r="D18" s="64"/>
      <c r="E18" s="66"/>
    </row>
    <row r="19" spans="2:11" s="61" customFormat="1" ht="12.75" customHeight="1">
      <c r="B19" s="60"/>
      <c r="C19" s="63"/>
      <c r="D19" s="64"/>
      <c r="E19" s="66"/>
    </row>
    <row r="20" spans="2:11" s="61" customFormat="1" ht="12.75" customHeight="1">
      <c r="B20" s="60"/>
      <c r="C20" s="63"/>
      <c r="D20" s="64"/>
      <c r="E20" s="66"/>
    </row>
    <row r="21" spans="2:11" s="61" customFormat="1" ht="12.75" customHeight="1">
      <c r="B21" s="60"/>
      <c r="C21" s="63"/>
      <c r="D21" s="64"/>
      <c r="E21" s="66"/>
    </row>
    <row r="22" spans="2:11" ht="15" customHeight="1">
      <c r="E22" s="237"/>
    </row>
    <row r="23" spans="2:11">
      <c r="C23" s="71"/>
      <c r="D23" s="235"/>
      <c r="E23" s="238"/>
      <c r="F23" s="72"/>
      <c r="G23" s="72"/>
      <c r="H23" s="72"/>
    </row>
    <row r="24" spans="2:11">
      <c r="E24" s="237"/>
    </row>
    <row r="25" spans="2:11">
      <c r="E25" s="70" t="s">
        <v>233</v>
      </c>
    </row>
    <row r="26" spans="2:11">
      <c r="E26" s="288" t="s">
        <v>335</v>
      </c>
      <c r="F26" s="288"/>
      <c r="G26" s="288"/>
      <c r="H26" s="288"/>
      <c r="I26" s="288"/>
      <c r="J26" s="288"/>
      <c r="K26" s="288"/>
    </row>
    <row r="28" spans="2:11">
      <c r="B28" s="236"/>
      <c r="C28" s="236"/>
    </row>
  </sheetData>
  <mergeCells count="1">
    <mergeCell ref="C7:C9"/>
  </mergeCells>
  <hyperlinks>
    <hyperlink ref="C4" location="Indice!A1" display="Balance eléctrico, potencia instalada y red de transporte" xr:uid="{00000000-0004-0000-07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Hoja34">
    <pageSetUpPr autoPageBreaks="0" fitToPage="1"/>
  </sheetPr>
  <dimension ref="A1:AS391"/>
  <sheetViews>
    <sheetView showOutlineSymbols="0" topLeftCell="H11" zoomScaleNormal="100" workbookViewId="0">
      <selection activeCell="D309" sqref="D309"/>
    </sheetView>
  </sheetViews>
  <sheetFormatPr baseColWidth="10" defaultRowHeight="11.25"/>
  <cols>
    <col min="1" max="1" width="0.140625" style="13" customWidth="1"/>
    <col min="2" max="2" width="2.7109375" style="13" customWidth="1"/>
    <col min="3" max="3" width="21.7109375" style="17" customWidth="1"/>
    <col min="4" max="4" width="17.28515625" style="17" customWidth="1"/>
    <col min="5" max="5" width="12.7109375" style="17" customWidth="1"/>
    <col min="6" max="6" width="15.42578125" style="17" customWidth="1"/>
    <col min="7" max="11" width="12.5703125" style="17" customWidth="1"/>
    <col min="12" max="13" width="11.28515625" style="17" bestFit="1" customWidth="1"/>
    <col min="14" max="14" width="11" style="17" bestFit="1" customWidth="1"/>
    <col min="15" max="18" width="11.28515625" style="17" bestFit="1" customWidth="1"/>
    <col min="19" max="19" width="11" style="17" bestFit="1" customWidth="1"/>
    <col min="20" max="23" width="11.28515625" style="17" bestFit="1" customWidth="1"/>
    <col min="24" max="256" width="11.42578125" style="17"/>
    <col min="257" max="257" width="0.140625" style="17" customWidth="1"/>
    <col min="258" max="258" width="2.7109375" style="17" customWidth="1"/>
    <col min="259" max="259" width="42.5703125" style="17" customWidth="1"/>
    <col min="260" max="260" width="12.85546875" style="17" customWidth="1"/>
    <col min="261" max="261" width="12.7109375" style="17" customWidth="1"/>
    <col min="262" max="262" width="15.42578125" style="17" customWidth="1"/>
    <col min="263" max="267" width="12.5703125" style="17" customWidth="1"/>
    <col min="268" max="269" width="11.28515625" style="17" bestFit="1" customWidth="1"/>
    <col min="270" max="270" width="11" style="17" bestFit="1" customWidth="1"/>
    <col min="271" max="271" width="10.85546875" style="17" bestFit="1" customWidth="1"/>
    <col min="272" max="272" width="11.28515625" style="17" bestFit="1" customWidth="1"/>
    <col min="273" max="273" width="7.85546875" style="17" bestFit="1" customWidth="1"/>
    <col min="274" max="274" width="7" style="17" customWidth="1"/>
    <col min="275" max="275" width="17.42578125" style="17" customWidth="1"/>
    <col min="276" max="276" width="7.140625" style="17" customWidth="1"/>
    <col min="277" max="277" width="9.5703125" style="17" customWidth="1"/>
    <col min="278" max="279" width="15.5703125" style="17" customWidth="1"/>
    <col min="280" max="280" width="1.85546875" style="17" customWidth="1"/>
    <col min="281" max="281" width="1.7109375" style="17" customWidth="1"/>
    <col min="282" max="282" width="1.85546875" style="17" customWidth="1"/>
    <col min="283" max="286" width="12.140625" style="17" customWidth="1"/>
    <col min="287" max="287" width="1.85546875" style="17" customWidth="1"/>
    <col min="288" max="289" width="1.42578125" style="17" customWidth="1"/>
    <col min="290" max="290" width="11.42578125" style="17"/>
    <col min="291" max="293" width="18.7109375" style="17" customWidth="1"/>
    <col min="294" max="512" width="11.42578125" style="17"/>
    <col min="513" max="513" width="0.140625" style="17" customWidth="1"/>
    <col min="514" max="514" width="2.7109375" style="17" customWidth="1"/>
    <col min="515" max="515" width="42.5703125" style="17" customWidth="1"/>
    <col min="516" max="516" width="12.85546875" style="17" customWidth="1"/>
    <col min="517" max="517" width="12.7109375" style="17" customWidth="1"/>
    <col min="518" max="518" width="15.42578125" style="17" customWidth="1"/>
    <col min="519" max="523" width="12.5703125" style="17" customWidth="1"/>
    <col min="524" max="525" width="11.28515625" style="17" bestFit="1" customWidth="1"/>
    <col min="526" max="526" width="11" style="17" bestFit="1" customWidth="1"/>
    <col min="527" max="527" width="10.85546875" style="17" bestFit="1" customWidth="1"/>
    <col min="528" max="528" width="11.28515625" style="17" bestFit="1" customWidth="1"/>
    <col min="529" max="529" width="7.85546875" style="17" bestFit="1" customWidth="1"/>
    <col min="530" max="530" width="7" style="17" customWidth="1"/>
    <col min="531" max="531" width="17.42578125" style="17" customWidth="1"/>
    <col min="532" max="532" width="7.140625" style="17" customWidth="1"/>
    <col min="533" max="533" width="9.5703125" style="17" customWidth="1"/>
    <col min="534" max="535" width="15.5703125" style="17" customWidth="1"/>
    <col min="536" max="536" width="1.85546875" style="17" customWidth="1"/>
    <col min="537" max="537" width="1.7109375" style="17" customWidth="1"/>
    <col min="538" max="538" width="1.85546875" style="17" customWidth="1"/>
    <col min="539" max="542" width="12.140625" style="17" customWidth="1"/>
    <col min="543" max="543" width="1.85546875" style="17" customWidth="1"/>
    <col min="544" max="545" width="1.42578125" style="17" customWidth="1"/>
    <col min="546" max="546" width="11.42578125" style="17"/>
    <col min="547" max="549" width="18.7109375" style="17" customWidth="1"/>
    <col min="550" max="768" width="11.42578125" style="17"/>
    <col min="769" max="769" width="0.140625" style="17" customWidth="1"/>
    <col min="770" max="770" width="2.7109375" style="17" customWidth="1"/>
    <col min="771" max="771" width="42.5703125" style="17" customWidth="1"/>
    <col min="772" max="772" width="12.85546875" style="17" customWidth="1"/>
    <col min="773" max="773" width="12.7109375" style="17" customWidth="1"/>
    <col min="774" max="774" width="15.42578125" style="17" customWidth="1"/>
    <col min="775" max="779" width="12.5703125" style="17" customWidth="1"/>
    <col min="780" max="781" width="11.28515625" style="17" bestFit="1" customWidth="1"/>
    <col min="782" max="782" width="11" style="17" bestFit="1" customWidth="1"/>
    <col min="783" max="783" width="10.85546875" style="17" bestFit="1" customWidth="1"/>
    <col min="784" max="784" width="11.28515625" style="17" bestFit="1" customWidth="1"/>
    <col min="785" max="785" width="7.85546875" style="17" bestFit="1" customWidth="1"/>
    <col min="786" max="786" width="7" style="17" customWidth="1"/>
    <col min="787" max="787" width="17.42578125" style="17" customWidth="1"/>
    <col min="788" max="788" width="7.140625" style="17" customWidth="1"/>
    <col min="789" max="789" width="9.5703125" style="17" customWidth="1"/>
    <col min="790" max="791" width="15.5703125" style="17" customWidth="1"/>
    <col min="792" max="792" width="1.85546875" style="17" customWidth="1"/>
    <col min="793" max="793" width="1.7109375" style="17" customWidth="1"/>
    <col min="794" max="794" width="1.85546875" style="17" customWidth="1"/>
    <col min="795" max="798" width="12.140625" style="17" customWidth="1"/>
    <col min="799" max="799" width="1.85546875" style="17" customWidth="1"/>
    <col min="800" max="801" width="1.42578125" style="17" customWidth="1"/>
    <col min="802" max="802" width="11.42578125" style="17"/>
    <col min="803" max="805" width="18.7109375" style="17" customWidth="1"/>
    <col min="806" max="1024" width="11.42578125" style="17"/>
    <col min="1025" max="1025" width="0.140625" style="17" customWidth="1"/>
    <col min="1026" max="1026" width="2.7109375" style="17" customWidth="1"/>
    <col min="1027" max="1027" width="42.5703125" style="17" customWidth="1"/>
    <col min="1028" max="1028" width="12.85546875" style="17" customWidth="1"/>
    <col min="1029" max="1029" width="12.7109375" style="17" customWidth="1"/>
    <col min="1030" max="1030" width="15.42578125" style="17" customWidth="1"/>
    <col min="1031" max="1035" width="12.5703125" style="17" customWidth="1"/>
    <col min="1036" max="1037" width="11.28515625" style="17" bestFit="1" customWidth="1"/>
    <col min="1038" max="1038" width="11" style="17" bestFit="1" customWidth="1"/>
    <col min="1039" max="1039" width="10.85546875" style="17" bestFit="1" customWidth="1"/>
    <col min="1040" max="1040" width="11.28515625" style="17" bestFit="1" customWidth="1"/>
    <col min="1041" max="1041" width="7.85546875" style="17" bestFit="1" customWidth="1"/>
    <col min="1042" max="1042" width="7" style="17" customWidth="1"/>
    <col min="1043" max="1043" width="17.42578125" style="17" customWidth="1"/>
    <col min="1044" max="1044" width="7.140625" style="17" customWidth="1"/>
    <col min="1045" max="1045" width="9.5703125" style="17" customWidth="1"/>
    <col min="1046" max="1047" width="15.5703125" style="17" customWidth="1"/>
    <col min="1048" max="1048" width="1.85546875" style="17" customWidth="1"/>
    <col min="1049" max="1049" width="1.7109375" style="17" customWidth="1"/>
    <col min="1050" max="1050" width="1.85546875" style="17" customWidth="1"/>
    <col min="1051" max="1054" width="12.140625" style="17" customWidth="1"/>
    <col min="1055" max="1055" width="1.85546875" style="17" customWidth="1"/>
    <col min="1056" max="1057" width="1.42578125" style="17" customWidth="1"/>
    <col min="1058" max="1058" width="11.42578125" style="17"/>
    <col min="1059" max="1061" width="18.7109375" style="17" customWidth="1"/>
    <col min="1062" max="1280" width="11.42578125" style="17"/>
    <col min="1281" max="1281" width="0.140625" style="17" customWidth="1"/>
    <col min="1282" max="1282" width="2.7109375" style="17" customWidth="1"/>
    <col min="1283" max="1283" width="42.5703125" style="17" customWidth="1"/>
    <col min="1284" max="1284" width="12.85546875" style="17" customWidth="1"/>
    <col min="1285" max="1285" width="12.7109375" style="17" customWidth="1"/>
    <col min="1286" max="1286" width="15.42578125" style="17" customWidth="1"/>
    <col min="1287" max="1291" width="12.5703125" style="17" customWidth="1"/>
    <col min="1292" max="1293" width="11.28515625" style="17" bestFit="1" customWidth="1"/>
    <col min="1294" max="1294" width="11" style="17" bestFit="1" customWidth="1"/>
    <col min="1295" max="1295" width="10.85546875" style="17" bestFit="1" customWidth="1"/>
    <col min="1296" max="1296" width="11.28515625" style="17" bestFit="1" customWidth="1"/>
    <col min="1297" max="1297" width="7.85546875" style="17" bestFit="1" customWidth="1"/>
    <col min="1298" max="1298" width="7" style="17" customWidth="1"/>
    <col min="1299" max="1299" width="17.42578125" style="17" customWidth="1"/>
    <col min="1300" max="1300" width="7.140625" style="17" customWidth="1"/>
    <col min="1301" max="1301" width="9.5703125" style="17" customWidth="1"/>
    <col min="1302" max="1303" width="15.5703125" style="17" customWidth="1"/>
    <col min="1304" max="1304" width="1.85546875" style="17" customWidth="1"/>
    <col min="1305" max="1305" width="1.7109375" style="17" customWidth="1"/>
    <col min="1306" max="1306" width="1.85546875" style="17" customWidth="1"/>
    <col min="1307" max="1310" width="12.140625" style="17" customWidth="1"/>
    <col min="1311" max="1311" width="1.85546875" style="17" customWidth="1"/>
    <col min="1312" max="1313" width="1.42578125" style="17" customWidth="1"/>
    <col min="1314" max="1314" width="11.42578125" style="17"/>
    <col min="1315" max="1317" width="18.7109375" style="17" customWidth="1"/>
    <col min="1318" max="1536" width="11.42578125" style="17"/>
    <col min="1537" max="1537" width="0.140625" style="17" customWidth="1"/>
    <col min="1538" max="1538" width="2.7109375" style="17" customWidth="1"/>
    <col min="1539" max="1539" width="42.5703125" style="17" customWidth="1"/>
    <col min="1540" max="1540" width="12.85546875" style="17" customWidth="1"/>
    <col min="1541" max="1541" width="12.7109375" style="17" customWidth="1"/>
    <col min="1542" max="1542" width="15.42578125" style="17" customWidth="1"/>
    <col min="1543" max="1547" width="12.5703125" style="17" customWidth="1"/>
    <col min="1548" max="1549" width="11.28515625" style="17" bestFit="1" customWidth="1"/>
    <col min="1550" max="1550" width="11" style="17" bestFit="1" customWidth="1"/>
    <col min="1551" max="1551" width="10.85546875" style="17" bestFit="1" customWidth="1"/>
    <col min="1552" max="1552" width="11.28515625" style="17" bestFit="1" customWidth="1"/>
    <col min="1553" max="1553" width="7.85546875" style="17" bestFit="1" customWidth="1"/>
    <col min="1554" max="1554" width="7" style="17" customWidth="1"/>
    <col min="1555" max="1555" width="17.42578125" style="17" customWidth="1"/>
    <col min="1556" max="1556" width="7.140625" style="17" customWidth="1"/>
    <col min="1557" max="1557" width="9.5703125" style="17" customWidth="1"/>
    <col min="1558" max="1559" width="15.5703125" style="17" customWidth="1"/>
    <col min="1560" max="1560" width="1.85546875" style="17" customWidth="1"/>
    <col min="1561" max="1561" width="1.7109375" style="17" customWidth="1"/>
    <col min="1562" max="1562" width="1.85546875" style="17" customWidth="1"/>
    <col min="1563" max="1566" width="12.140625" style="17" customWidth="1"/>
    <col min="1567" max="1567" width="1.85546875" style="17" customWidth="1"/>
    <col min="1568" max="1569" width="1.42578125" style="17" customWidth="1"/>
    <col min="1570" max="1570" width="11.42578125" style="17"/>
    <col min="1571" max="1573" width="18.7109375" style="17" customWidth="1"/>
    <col min="1574" max="1792" width="11.42578125" style="17"/>
    <col min="1793" max="1793" width="0.140625" style="17" customWidth="1"/>
    <col min="1794" max="1794" width="2.7109375" style="17" customWidth="1"/>
    <col min="1795" max="1795" width="42.5703125" style="17" customWidth="1"/>
    <col min="1796" max="1796" width="12.85546875" style="17" customWidth="1"/>
    <col min="1797" max="1797" width="12.7109375" style="17" customWidth="1"/>
    <col min="1798" max="1798" width="15.42578125" style="17" customWidth="1"/>
    <col min="1799" max="1803" width="12.5703125" style="17" customWidth="1"/>
    <col min="1804" max="1805" width="11.28515625" style="17" bestFit="1" customWidth="1"/>
    <col min="1806" max="1806" width="11" style="17" bestFit="1" customWidth="1"/>
    <col min="1807" max="1807" width="10.85546875" style="17" bestFit="1" customWidth="1"/>
    <col min="1808" max="1808" width="11.28515625" style="17" bestFit="1" customWidth="1"/>
    <col min="1809" max="1809" width="7.85546875" style="17" bestFit="1" customWidth="1"/>
    <col min="1810" max="1810" width="7" style="17" customWidth="1"/>
    <col min="1811" max="1811" width="17.42578125" style="17" customWidth="1"/>
    <col min="1812" max="1812" width="7.140625" style="17" customWidth="1"/>
    <col min="1813" max="1813" width="9.5703125" style="17" customWidth="1"/>
    <col min="1814" max="1815" width="15.5703125" style="17" customWidth="1"/>
    <col min="1816" max="1816" width="1.85546875" style="17" customWidth="1"/>
    <col min="1817" max="1817" width="1.7109375" style="17" customWidth="1"/>
    <col min="1818" max="1818" width="1.85546875" style="17" customWidth="1"/>
    <col min="1819" max="1822" width="12.140625" style="17" customWidth="1"/>
    <col min="1823" max="1823" width="1.85546875" style="17" customWidth="1"/>
    <col min="1824" max="1825" width="1.42578125" style="17" customWidth="1"/>
    <col min="1826" max="1826" width="11.42578125" style="17"/>
    <col min="1827" max="1829" width="18.7109375" style="17" customWidth="1"/>
    <col min="1830" max="2048" width="11.42578125" style="17"/>
    <col min="2049" max="2049" width="0.140625" style="17" customWidth="1"/>
    <col min="2050" max="2050" width="2.7109375" style="17" customWidth="1"/>
    <col min="2051" max="2051" width="42.5703125" style="17" customWidth="1"/>
    <col min="2052" max="2052" width="12.85546875" style="17" customWidth="1"/>
    <col min="2053" max="2053" width="12.7109375" style="17" customWidth="1"/>
    <col min="2054" max="2054" width="15.42578125" style="17" customWidth="1"/>
    <col min="2055" max="2059" width="12.5703125" style="17" customWidth="1"/>
    <col min="2060" max="2061" width="11.28515625" style="17" bestFit="1" customWidth="1"/>
    <col min="2062" max="2062" width="11" style="17" bestFit="1" customWidth="1"/>
    <col min="2063" max="2063" width="10.85546875" style="17" bestFit="1" customWidth="1"/>
    <col min="2064" max="2064" width="11.28515625" style="17" bestFit="1" customWidth="1"/>
    <col min="2065" max="2065" width="7.85546875" style="17" bestFit="1" customWidth="1"/>
    <col min="2066" max="2066" width="7" style="17" customWidth="1"/>
    <col min="2067" max="2067" width="17.42578125" style="17" customWidth="1"/>
    <col min="2068" max="2068" width="7.140625" style="17" customWidth="1"/>
    <col min="2069" max="2069" width="9.5703125" style="17" customWidth="1"/>
    <col min="2070" max="2071" width="15.5703125" style="17" customWidth="1"/>
    <col min="2072" max="2072" width="1.85546875" style="17" customWidth="1"/>
    <col min="2073" max="2073" width="1.7109375" style="17" customWidth="1"/>
    <col min="2074" max="2074" width="1.85546875" style="17" customWidth="1"/>
    <col min="2075" max="2078" width="12.140625" style="17" customWidth="1"/>
    <col min="2079" max="2079" width="1.85546875" style="17" customWidth="1"/>
    <col min="2080" max="2081" width="1.42578125" style="17" customWidth="1"/>
    <col min="2082" max="2082" width="11.42578125" style="17"/>
    <col min="2083" max="2085" width="18.7109375" style="17" customWidth="1"/>
    <col min="2086" max="2304" width="11.42578125" style="17"/>
    <col min="2305" max="2305" width="0.140625" style="17" customWidth="1"/>
    <col min="2306" max="2306" width="2.7109375" style="17" customWidth="1"/>
    <col min="2307" max="2307" width="42.5703125" style="17" customWidth="1"/>
    <col min="2308" max="2308" width="12.85546875" style="17" customWidth="1"/>
    <col min="2309" max="2309" width="12.7109375" style="17" customWidth="1"/>
    <col min="2310" max="2310" width="15.42578125" style="17" customWidth="1"/>
    <col min="2311" max="2315" width="12.5703125" style="17" customWidth="1"/>
    <col min="2316" max="2317" width="11.28515625" style="17" bestFit="1" customWidth="1"/>
    <col min="2318" max="2318" width="11" style="17" bestFit="1" customWidth="1"/>
    <col min="2319" max="2319" width="10.85546875" style="17" bestFit="1" customWidth="1"/>
    <col min="2320" max="2320" width="11.28515625" style="17" bestFit="1" customWidth="1"/>
    <col min="2321" max="2321" width="7.85546875" style="17" bestFit="1" customWidth="1"/>
    <col min="2322" max="2322" width="7" style="17" customWidth="1"/>
    <col min="2323" max="2323" width="17.42578125" style="17" customWidth="1"/>
    <col min="2324" max="2324" width="7.140625" style="17" customWidth="1"/>
    <col min="2325" max="2325" width="9.5703125" style="17" customWidth="1"/>
    <col min="2326" max="2327" width="15.5703125" style="17" customWidth="1"/>
    <col min="2328" max="2328" width="1.85546875" style="17" customWidth="1"/>
    <col min="2329" max="2329" width="1.7109375" style="17" customWidth="1"/>
    <col min="2330" max="2330" width="1.85546875" style="17" customWidth="1"/>
    <col min="2331" max="2334" width="12.140625" style="17" customWidth="1"/>
    <col min="2335" max="2335" width="1.85546875" style="17" customWidth="1"/>
    <col min="2336" max="2337" width="1.42578125" style="17" customWidth="1"/>
    <col min="2338" max="2338" width="11.42578125" style="17"/>
    <col min="2339" max="2341" width="18.7109375" style="17" customWidth="1"/>
    <col min="2342" max="2560" width="11.42578125" style="17"/>
    <col min="2561" max="2561" width="0.140625" style="17" customWidth="1"/>
    <col min="2562" max="2562" width="2.7109375" style="17" customWidth="1"/>
    <col min="2563" max="2563" width="42.5703125" style="17" customWidth="1"/>
    <col min="2564" max="2564" width="12.85546875" style="17" customWidth="1"/>
    <col min="2565" max="2565" width="12.7109375" style="17" customWidth="1"/>
    <col min="2566" max="2566" width="15.42578125" style="17" customWidth="1"/>
    <col min="2567" max="2571" width="12.5703125" style="17" customWidth="1"/>
    <col min="2572" max="2573" width="11.28515625" style="17" bestFit="1" customWidth="1"/>
    <col min="2574" max="2574" width="11" style="17" bestFit="1" customWidth="1"/>
    <col min="2575" max="2575" width="10.85546875" style="17" bestFit="1" customWidth="1"/>
    <col min="2576" max="2576" width="11.28515625" style="17" bestFit="1" customWidth="1"/>
    <col min="2577" max="2577" width="7.85546875" style="17" bestFit="1" customWidth="1"/>
    <col min="2578" max="2578" width="7" style="17" customWidth="1"/>
    <col min="2579" max="2579" width="17.42578125" style="17" customWidth="1"/>
    <col min="2580" max="2580" width="7.140625" style="17" customWidth="1"/>
    <col min="2581" max="2581" width="9.5703125" style="17" customWidth="1"/>
    <col min="2582" max="2583" width="15.5703125" style="17" customWidth="1"/>
    <col min="2584" max="2584" width="1.85546875" style="17" customWidth="1"/>
    <col min="2585" max="2585" width="1.7109375" style="17" customWidth="1"/>
    <col min="2586" max="2586" width="1.85546875" style="17" customWidth="1"/>
    <col min="2587" max="2590" width="12.140625" style="17" customWidth="1"/>
    <col min="2591" max="2591" width="1.85546875" style="17" customWidth="1"/>
    <col min="2592" max="2593" width="1.42578125" style="17" customWidth="1"/>
    <col min="2594" max="2594" width="11.42578125" style="17"/>
    <col min="2595" max="2597" width="18.7109375" style="17" customWidth="1"/>
    <col min="2598" max="2816" width="11.42578125" style="17"/>
    <col min="2817" max="2817" width="0.140625" style="17" customWidth="1"/>
    <col min="2818" max="2818" width="2.7109375" style="17" customWidth="1"/>
    <col min="2819" max="2819" width="42.5703125" style="17" customWidth="1"/>
    <col min="2820" max="2820" width="12.85546875" style="17" customWidth="1"/>
    <col min="2821" max="2821" width="12.7109375" style="17" customWidth="1"/>
    <col min="2822" max="2822" width="15.42578125" style="17" customWidth="1"/>
    <col min="2823" max="2827" width="12.5703125" style="17" customWidth="1"/>
    <col min="2828" max="2829" width="11.28515625" style="17" bestFit="1" customWidth="1"/>
    <col min="2830" max="2830" width="11" style="17" bestFit="1" customWidth="1"/>
    <col min="2831" max="2831" width="10.85546875" style="17" bestFit="1" customWidth="1"/>
    <col min="2832" max="2832" width="11.28515625" style="17" bestFit="1" customWidth="1"/>
    <col min="2833" max="2833" width="7.85546875" style="17" bestFit="1" customWidth="1"/>
    <col min="2834" max="2834" width="7" style="17" customWidth="1"/>
    <col min="2835" max="2835" width="17.42578125" style="17" customWidth="1"/>
    <col min="2836" max="2836" width="7.140625" style="17" customWidth="1"/>
    <col min="2837" max="2837" width="9.5703125" style="17" customWidth="1"/>
    <col min="2838" max="2839" width="15.5703125" style="17" customWidth="1"/>
    <col min="2840" max="2840" width="1.85546875" style="17" customWidth="1"/>
    <col min="2841" max="2841" width="1.7109375" style="17" customWidth="1"/>
    <col min="2842" max="2842" width="1.85546875" style="17" customWidth="1"/>
    <col min="2843" max="2846" width="12.140625" style="17" customWidth="1"/>
    <col min="2847" max="2847" width="1.85546875" style="17" customWidth="1"/>
    <col min="2848" max="2849" width="1.42578125" style="17" customWidth="1"/>
    <col min="2850" max="2850" width="11.42578125" style="17"/>
    <col min="2851" max="2853" width="18.7109375" style="17" customWidth="1"/>
    <col min="2854" max="3072" width="11.42578125" style="17"/>
    <col min="3073" max="3073" width="0.140625" style="17" customWidth="1"/>
    <col min="3074" max="3074" width="2.7109375" style="17" customWidth="1"/>
    <col min="3075" max="3075" width="42.5703125" style="17" customWidth="1"/>
    <col min="3076" max="3076" width="12.85546875" style="17" customWidth="1"/>
    <col min="3077" max="3077" width="12.7109375" style="17" customWidth="1"/>
    <col min="3078" max="3078" width="15.42578125" style="17" customWidth="1"/>
    <col min="3079" max="3083" width="12.5703125" style="17" customWidth="1"/>
    <col min="3084" max="3085" width="11.28515625" style="17" bestFit="1" customWidth="1"/>
    <col min="3086" max="3086" width="11" style="17" bestFit="1" customWidth="1"/>
    <col min="3087" max="3087" width="10.85546875" style="17" bestFit="1" customWidth="1"/>
    <col min="3088" max="3088" width="11.28515625" style="17" bestFit="1" customWidth="1"/>
    <col min="3089" max="3089" width="7.85546875" style="17" bestFit="1" customWidth="1"/>
    <col min="3090" max="3090" width="7" style="17" customWidth="1"/>
    <col min="3091" max="3091" width="17.42578125" style="17" customWidth="1"/>
    <col min="3092" max="3092" width="7.140625" style="17" customWidth="1"/>
    <col min="3093" max="3093" width="9.5703125" style="17" customWidth="1"/>
    <col min="3094" max="3095" width="15.5703125" style="17" customWidth="1"/>
    <col min="3096" max="3096" width="1.85546875" style="17" customWidth="1"/>
    <col min="3097" max="3097" width="1.7109375" style="17" customWidth="1"/>
    <col min="3098" max="3098" width="1.85546875" style="17" customWidth="1"/>
    <col min="3099" max="3102" width="12.140625" style="17" customWidth="1"/>
    <col min="3103" max="3103" width="1.85546875" style="17" customWidth="1"/>
    <col min="3104" max="3105" width="1.42578125" style="17" customWidth="1"/>
    <col min="3106" max="3106" width="11.42578125" style="17"/>
    <col min="3107" max="3109" width="18.7109375" style="17" customWidth="1"/>
    <col min="3110" max="3328" width="11.42578125" style="17"/>
    <col min="3329" max="3329" width="0.140625" style="17" customWidth="1"/>
    <col min="3330" max="3330" width="2.7109375" style="17" customWidth="1"/>
    <col min="3331" max="3331" width="42.5703125" style="17" customWidth="1"/>
    <col min="3332" max="3332" width="12.85546875" style="17" customWidth="1"/>
    <col min="3333" max="3333" width="12.7109375" style="17" customWidth="1"/>
    <col min="3334" max="3334" width="15.42578125" style="17" customWidth="1"/>
    <col min="3335" max="3339" width="12.5703125" style="17" customWidth="1"/>
    <col min="3340" max="3341" width="11.28515625" style="17" bestFit="1" customWidth="1"/>
    <col min="3342" max="3342" width="11" style="17" bestFit="1" customWidth="1"/>
    <col min="3343" max="3343" width="10.85546875" style="17" bestFit="1" customWidth="1"/>
    <col min="3344" max="3344" width="11.28515625" style="17" bestFit="1" customWidth="1"/>
    <col min="3345" max="3345" width="7.85546875" style="17" bestFit="1" customWidth="1"/>
    <col min="3346" max="3346" width="7" style="17" customWidth="1"/>
    <col min="3347" max="3347" width="17.42578125" style="17" customWidth="1"/>
    <col min="3348" max="3348" width="7.140625" style="17" customWidth="1"/>
    <col min="3349" max="3349" width="9.5703125" style="17" customWidth="1"/>
    <col min="3350" max="3351" width="15.5703125" style="17" customWidth="1"/>
    <col min="3352" max="3352" width="1.85546875" style="17" customWidth="1"/>
    <col min="3353" max="3353" width="1.7109375" style="17" customWidth="1"/>
    <col min="3354" max="3354" width="1.85546875" style="17" customWidth="1"/>
    <col min="3355" max="3358" width="12.140625" style="17" customWidth="1"/>
    <col min="3359" max="3359" width="1.85546875" style="17" customWidth="1"/>
    <col min="3360" max="3361" width="1.42578125" style="17" customWidth="1"/>
    <col min="3362" max="3362" width="11.42578125" style="17"/>
    <col min="3363" max="3365" width="18.7109375" style="17" customWidth="1"/>
    <col min="3366" max="3584" width="11.42578125" style="17"/>
    <col min="3585" max="3585" width="0.140625" style="17" customWidth="1"/>
    <col min="3586" max="3586" width="2.7109375" style="17" customWidth="1"/>
    <col min="3587" max="3587" width="42.5703125" style="17" customWidth="1"/>
    <col min="3588" max="3588" width="12.85546875" style="17" customWidth="1"/>
    <col min="3589" max="3589" width="12.7109375" style="17" customWidth="1"/>
    <col min="3590" max="3590" width="15.42578125" style="17" customWidth="1"/>
    <col min="3591" max="3595" width="12.5703125" style="17" customWidth="1"/>
    <col min="3596" max="3597" width="11.28515625" style="17" bestFit="1" customWidth="1"/>
    <col min="3598" max="3598" width="11" style="17" bestFit="1" customWidth="1"/>
    <col min="3599" max="3599" width="10.85546875" style="17" bestFit="1" customWidth="1"/>
    <col min="3600" max="3600" width="11.28515625" style="17" bestFit="1" customWidth="1"/>
    <col min="3601" max="3601" width="7.85546875" style="17" bestFit="1" customWidth="1"/>
    <col min="3602" max="3602" width="7" style="17" customWidth="1"/>
    <col min="3603" max="3603" width="17.42578125" style="17" customWidth="1"/>
    <col min="3604" max="3604" width="7.140625" style="17" customWidth="1"/>
    <col min="3605" max="3605" width="9.5703125" style="17" customWidth="1"/>
    <col min="3606" max="3607" width="15.5703125" style="17" customWidth="1"/>
    <col min="3608" max="3608" width="1.85546875" style="17" customWidth="1"/>
    <col min="3609" max="3609" width="1.7109375" style="17" customWidth="1"/>
    <col min="3610" max="3610" width="1.85546875" style="17" customWidth="1"/>
    <col min="3611" max="3614" width="12.140625" style="17" customWidth="1"/>
    <col min="3615" max="3615" width="1.85546875" style="17" customWidth="1"/>
    <col min="3616" max="3617" width="1.42578125" style="17" customWidth="1"/>
    <col min="3618" max="3618" width="11.42578125" style="17"/>
    <col min="3619" max="3621" width="18.7109375" style="17" customWidth="1"/>
    <col min="3622" max="3840" width="11.42578125" style="17"/>
    <col min="3841" max="3841" width="0.140625" style="17" customWidth="1"/>
    <col min="3842" max="3842" width="2.7109375" style="17" customWidth="1"/>
    <col min="3843" max="3843" width="42.5703125" style="17" customWidth="1"/>
    <col min="3844" max="3844" width="12.85546875" style="17" customWidth="1"/>
    <col min="3845" max="3845" width="12.7109375" style="17" customWidth="1"/>
    <col min="3846" max="3846" width="15.42578125" style="17" customWidth="1"/>
    <col min="3847" max="3851" width="12.5703125" style="17" customWidth="1"/>
    <col min="3852" max="3853" width="11.28515625" style="17" bestFit="1" customWidth="1"/>
    <col min="3854" max="3854" width="11" style="17" bestFit="1" customWidth="1"/>
    <col min="3855" max="3855" width="10.85546875" style="17" bestFit="1" customWidth="1"/>
    <col min="3856" max="3856" width="11.28515625" style="17" bestFit="1" customWidth="1"/>
    <col min="3857" max="3857" width="7.85546875" style="17" bestFit="1" customWidth="1"/>
    <col min="3858" max="3858" width="7" style="17" customWidth="1"/>
    <col min="3859" max="3859" width="17.42578125" style="17" customWidth="1"/>
    <col min="3860" max="3860" width="7.140625" style="17" customWidth="1"/>
    <col min="3861" max="3861" width="9.5703125" style="17" customWidth="1"/>
    <col min="3862" max="3863" width="15.5703125" style="17" customWidth="1"/>
    <col min="3864" max="3864" width="1.85546875" style="17" customWidth="1"/>
    <col min="3865" max="3865" width="1.7109375" style="17" customWidth="1"/>
    <col min="3866" max="3866" width="1.85546875" style="17" customWidth="1"/>
    <col min="3867" max="3870" width="12.140625" style="17" customWidth="1"/>
    <col min="3871" max="3871" width="1.85546875" style="17" customWidth="1"/>
    <col min="3872" max="3873" width="1.42578125" style="17" customWidth="1"/>
    <col min="3874" max="3874" width="11.42578125" style="17"/>
    <col min="3875" max="3877" width="18.7109375" style="17" customWidth="1"/>
    <col min="3878" max="4096" width="11.42578125" style="17"/>
    <col min="4097" max="4097" width="0.140625" style="17" customWidth="1"/>
    <col min="4098" max="4098" width="2.7109375" style="17" customWidth="1"/>
    <col min="4099" max="4099" width="42.5703125" style="17" customWidth="1"/>
    <col min="4100" max="4100" width="12.85546875" style="17" customWidth="1"/>
    <col min="4101" max="4101" width="12.7109375" style="17" customWidth="1"/>
    <col min="4102" max="4102" width="15.42578125" style="17" customWidth="1"/>
    <col min="4103" max="4107" width="12.5703125" style="17" customWidth="1"/>
    <col min="4108" max="4109" width="11.28515625" style="17" bestFit="1" customWidth="1"/>
    <col min="4110" max="4110" width="11" style="17" bestFit="1" customWidth="1"/>
    <col min="4111" max="4111" width="10.85546875" style="17" bestFit="1" customWidth="1"/>
    <col min="4112" max="4112" width="11.28515625" style="17" bestFit="1" customWidth="1"/>
    <col min="4113" max="4113" width="7.85546875" style="17" bestFit="1" customWidth="1"/>
    <col min="4114" max="4114" width="7" style="17" customWidth="1"/>
    <col min="4115" max="4115" width="17.42578125" style="17" customWidth="1"/>
    <col min="4116" max="4116" width="7.140625" style="17" customWidth="1"/>
    <col min="4117" max="4117" width="9.5703125" style="17" customWidth="1"/>
    <col min="4118" max="4119" width="15.5703125" style="17" customWidth="1"/>
    <col min="4120" max="4120" width="1.85546875" style="17" customWidth="1"/>
    <col min="4121" max="4121" width="1.7109375" style="17" customWidth="1"/>
    <col min="4122" max="4122" width="1.85546875" style="17" customWidth="1"/>
    <col min="4123" max="4126" width="12.140625" style="17" customWidth="1"/>
    <col min="4127" max="4127" width="1.85546875" style="17" customWidth="1"/>
    <col min="4128" max="4129" width="1.42578125" style="17" customWidth="1"/>
    <col min="4130" max="4130" width="11.42578125" style="17"/>
    <col min="4131" max="4133" width="18.7109375" style="17" customWidth="1"/>
    <col min="4134" max="4352" width="11.42578125" style="17"/>
    <col min="4353" max="4353" width="0.140625" style="17" customWidth="1"/>
    <col min="4354" max="4354" width="2.7109375" style="17" customWidth="1"/>
    <col min="4355" max="4355" width="42.5703125" style="17" customWidth="1"/>
    <col min="4356" max="4356" width="12.85546875" style="17" customWidth="1"/>
    <col min="4357" max="4357" width="12.7109375" style="17" customWidth="1"/>
    <col min="4358" max="4358" width="15.42578125" style="17" customWidth="1"/>
    <col min="4359" max="4363" width="12.5703125" style="17" customWidth="1"/>
    <col min="4364" max="4365" width="11.28515625" style="17" bestFit="1" customWidth="1"/>
    <col min="4366" max="4366" width="11" style="17" bestFit="1" customWidth="1"/>
    <col min="4367" max="4367" width="10.85546875" style="17" bestFit="1" customWidth="1"/>
    <col min="4368" max="4368" width="11.28515625" style="17" bestFit="1" customWidth="1"/>
    <col min="4369" max="4369" width="7.85546875" style="17" bestFit="1" customWidth="1"/>
    <col min="4370" max="4370" width="7" style="17" customWidth="1"/>
    <col min="4371" max="4371" width="17.42578125" style="17" customWidth="1"/>
    <col min="4372" max="4372" width="7.140625" style="17" customWidth="1"/>
    <col min="4373" max="4373" width="9.5703125" style="17" customWidth="1"/>
    <col min="4374" max="4375" width="15.5703125" style="17" customWidth="1"/>
    <col min="4376" max="4376" width="1.85546875" style="17" customWidth="1"/>
    <col min="4377" max="4377" width="1.7109375" style="17" customWidth="1"/>
    <col min="4378" max="4378" width="1.85546875" style="17" customWidth="1"/>
    <col min="4379" max="4382" width="12.140625" style="17" customWidth="1"/>
    <col min="4383" max="4383" width="1.85546875" style="17" customWidth="1"/>
    <col min="4384" max="4385" width="1.42578125" style="17" customWidth="1"/>
    <col min="4386" max="4386" width="11.42578125" style="17"/>
    <col min="4387" max="4389" width="18.7109375" style="17" customWidth="1"/>
    <col min="4390" max="4608" width="11.42578125" style="17"/>
    <col min="4609" max="4609" width="0.140625" style="17" customWidth="1"/>
    <col min="4610" max="4610" width="2.7109375" style="17" customWidth="1"/>
    <col min="4611" max="4611" width="42.5703125" style="17" customWidth="1"/>
    <col min="4612" max="4612" width="12.85546875" style="17" customWidth="1"/>
    <col min="4613" max="4613" width="12.7109375" style="17" customWidth="1"/>
    <col min="4614" max="4614" width="15.42578125" style="17" customWidth="1"/>
    <col min="4615" max="4619" width="12.5703125" style="17" customWidth="1"/>
    <col min="4620" max="4621" width="11.28515625" style="17" bestFit="1" customWidth="1"/>
    <col min="4622" max="4622" width="11" style="17" bestFit="1" customWidth="1"/>
    <col min="4623" max="4623" width="10.85546875" style="17" bestFit="1" customWidth="1"/>
    <col min="4624" max="4624" width="11.28515625" style="17" bestFit="1" customWidth="1"/>
    <col min="4625" max="4625" width="7.85546875" style="17" bestFit="1" customWidth="1"/>
    <col min="4626" max="4626" width="7" style="17" customWidth="1"/>
    <col min="4627" max="4627" width="17.42578125" style="17" customWidth="1"/>
    <col min="4628" max="4628" width="7.140625" style="17" customWidth="1"/>
    <col min="4629" max="4629" width="9.5703125" style="17" customWidth="1"/>
    <col min="4630" max="4631" width="15.5703125" style="17" customWidth="1"/>
    <col min="4632" max="4632" width="1.85546875" style="17" customWidth="1"/>
    <col min="4633" max="4633" width="1.7109375" style="17" customWidth="1"/>
    <col min="4634" max="4634" width="1.85546875" style="17" customWidth="1"/>
    <col min="4635" max="4638" width="12.140625" style="17" customWidth="1"/>
    <col min="4639" max="4639" width="1.85546875" style="17" customWidth="1"/>
    <col min="4640" max="4641" width="1.42578125" style="17" customWidth="1"/>
    <col min="4642" max="4642" width="11.42578125" style="17"/>
    <col min="4643" max="4645" width="18.7109375" style="17" customWidth="1"/>
    <col min="4646" max="4864" width="11.42578125" style="17"/>
    <col min="4865" max="4865" width="0.140625" style="17" customWidth="1"/>
    <col min="4866" max="4866" width="2.7109375" style="17" customWidth="1"/>
    <col min="4867" max="4867" width="42.5703125" style="17" customWidth="1"/>
    <col min="4868" max="4868" width="12.85546875" style="17" customWidth="1"/>
    <col min="4869" max="4869" width="12.7109375" style="17" customWidth="1"/>
    <col min="4870" max="4870" width="15.42578125" style="17" customWidth="1"/>
    <col min="4871" max="4875" width="12.5703125" style="17" customWidth="1"/>
    <col min="4876" max="4877" width="11.28515625" style="17" bestFit="1" customWidth="1"/>
    <col min="4878" max="4878" width="11" style="17" bestFit="1" customWidth="1"/>
    <col min="4879" max="4879" width="10.85546875" style="17" bestFit="1" customWidth="1"/>
    <col min="4880" max="4880" width="11.28515625" style="17" bestFit="1" customWidth="1"/>
    <col min="4881" max="4881" width="7.85546875" style="17" bestFit="1" customWidth="1"/>
    <col min="4882" max="4882" width="7" style="17" customWidth="1"/>
    <col min="4883" max="4883" width="17.42578125" style="17" customWidth="1"/>
    <col min="4884" max="4884" width="7.140625" style="17" customWidth="1"/>
    <col min="4885" max="4885" width="9.5703125" style="17" customWidth="1"/>
    <col min="4886" max="4887" width="15.5703125" style="17" customWidth="1"/>
    <col min="4888" max="4888" width="1.85546875" style="17" customWidth="1"/>
    <col min="4889" max="4889" width="1.7109375" style="17" customWidth="1"/>
    <col min="4890" max="4890" width="1.85546875" style="17" customWidth="1"/>
    <col min="4891" max="4894" width="12.140625" style="17" customWidth="1"/>
    <col min="4895" max="4895" width="1.85546875" style="17" customWidth="1"/>
    <col min="4896" max="4897" width="1.42578125" style="17" customWidth="1"/>
    <col min="4898" max="4898" width="11.42578125" style="17"/>
    <col min="4899" max="4901" width="18.7109375" style="17" customWidth="1"/>
    <col min="4902" max="5120" width="11.42578125" style="17"/>
    <col min="5121" max="5121" width="0.140625" style="17" customWidth="1"/>
    <col min="5122" max="5122" width="2.7109375" style="17" customWidth="1"/>
    <col min="5123" max="5123" width="42.5703125" style="17" customWidth="1"/>
    <col min="5124" max="5124" width="12.85546875" style="17" customWidth="1"/>
    <col min="5125" max="5125" width="12.7109375" style="17" customWidth="1"/>
    <col min="5126" max="5126" width="15.42578125" style="17" customWidth="1"/>
    <col min="5127" max="5131" width="12.5703125" style="17" customWidth="1"/>
    <col min="5132" max="5133" width="11.28515625" style="17" bestFit="1" customWidth="1"/>
    <col min="5134" max="5134" width="11" style="17" bestFit="1" customWidth="1"/>
    <col min="5135" max="5135" width="10.85546875" style="17" bestFit="1" customWidth="1"/>
    <col min="5136" max="5136" width="11.28515625" style="17" bestFit="1" customWidth="1"/>
    <col min="5137" max="5137" width="7.85546875" style="17" bestFit="1" customWidth="1"/>
    <col min="5138" max="5138" width="7" style="17" customWidth="1"/>
    <col min="5139" max="5139" width="17.42578125" style="17" customWidth="1"/>
    <col min="5140" max="5140" width="7.140625" style="17" customWidth="1"/>
    <col min="5141" max="5141" width="9.5703125" style="17" customWidth="1"/>
    <col min="5142" max="5143" width="15.5703125" style="17" customWidth="1"/>
    <col min="5144" max="5144" width="1.85546875" style="17" customWidth="1"/>
    <col min="5145" max="5145" width="1.7109375" style="17" customWidth="1"/>
    <col min="5146" max="5146" width="1.85546875" style="17" customWidth="1"/>
    <col min="5147" max="5150" width="12.140625" style="17" customWidth="1"/>
    <col min="5151" max="5151" width="1.85546875" style="17" customWidth="1"/>
    <col min="5152" max="5153" width="1.42578125" style="17" customWidth="1"/>
    <col min="5154" max="5154" width="11.42578125" style="17"/>
    <col min="5155" max="5157" width="18.7109375" style="17" customWidth="1"/>
    <col min="5158" max="5376" width="11.42578125" style="17"/>
    <col min="5377" max="5377" width="0.140625" style="17" customWidth="1"/>
    <col min="5378" max="5378" width="2.7109375" style="17" customWidth="1"/>
    <col min="5379" max="5379" width="42.5703125" style="17" customWidth="1"/>
    <col min="5380" max="5380" width="12.85546875" style="17" customWidth="1"/>
    <col min="5381" max="5381" width="12.7109375" style="17" customWidth="1"/>
    <col min="5382" max="5382" width="15.42578125" style="17" customWidth="1"/>
    <col min="5383" max="5387" width="12.5703125" style="17" customWidth="1"/>
    <col min="5388" max="5389" width="11.28515625" style="17" bestFit="1" customWidth="1"/>
    <col min="5390" max="5390" width="11" style="17" bestFit="1" customWidth="1"/>
    <col min="5391" max="5391" width="10.85546875" style="17" bestFit="1" customWidth="1"/>
    <col min="5392" max="5392" width="11.28515625" style="17" bestFit="1" customWidth="1"/>
    <col min="5393" max="5393" width="7.85546875" style="17" bestFit="1" customWidth="1"/>
    <col min="5394" max="5394" width="7" style="17" customWidth="1"/>
    <col min="5395" max="5395" width="17.42578125" style="17" customWidth="1"/>
    <col min="5396" max="5396" width="7.140625" style="17" customWidth="1"/>
    <col min="5397" max="5397" width="9.5703125" style="17" customWidth="1"/>
    <col min="5398" max="5399" width="15.5703125" style="17" customWidth="1"/>
    <col min="5400" max="5400" width="1.85546875" style="17" customWidth="1"/>
    <col min="5401" max="5401" width="1.7109375" style="17" customWidth="1"/>
    <col min="5402" max="5402" width="1.85546875" style="17" customWidth="1"/>
    <col min="5403" max="5406" width="12.140625" style="17" customWidth="1"/>
    <col min="5407" max="5407" width="1.85546875" style="17" customWidth="1"/>
    <col min="5408" max="5409" width="1.42578125" style="17" customWidth="1"/>
    <col min="5410" max="5410" width="11.42578125" style="17"/>
    <col min="5411" max="5413" width="18.7109375" style="17" customWidth="1"/>
    <col min="5414" max="5632" width="11.42578125" style="17"/>
    <col min="5633" max="5633" width="0.140625" style="17" customWidth="1"/>
    <col min="5634" max="5634" width="2.7109375" style="17" customWidth="1"/>
    <col min="5635" max="5635" width="42.5703125" style="17" customWidth="1"/>
    <col min="5636" max="5636" width="12.85546875" style="17" customWidth="1"/>
    <col min="5637" max="5637" width="12.7109375" style="17" customWidth="1"/>
    <col min="5638" max="5638" width="15.42578125" style="17" customWidth="1"/>
    <col min="5639" max="5643" width="12.5703125" style="17" customWidth="1"/>
    <col min="5644" max="5645" width="11.28515625" style="17" bestFit="1" customWidth="1"/>
    <col min="5646" max="5646" width="11" style="17" bestFit="1" customWidth="1"/>
    <col min="5647" max="5647" width="10.85546875" style="17" bestFit="1" customWidth="1"/>
    <col min="5648" max="5648" width="11.28515625" style="17" bestFit="1" customWidth="1"/>
    <col min="5649" max="5649" width="7.85546875" style="17" bestFit="1" customWidth="1"/>
    <col min="5650" max="5650" width="7" style="17" customWidth="1"/>
    <col min="5651" max="5651" width="17.42578125" style="17" customWidth="1"/>
    <col min="5652" max="5652" width="7.140625" style="17" customWidth="1"/>
    <col min="5653" max="5653" width="9.5703125" style="17" customWidth="1"/>
    <col min="5654" max="5655" width="15.5703125" style="17" customWidth="1"/>
    <col min="5656" max="5656" width="1.85546875" style="17" customWidth="1"/>
    <col min="5657" max="5657" width="1.7109375" style="17" customWidth="1"/>
    <col min="5658" max="5658" width="1.85546875" style="17" customWidth="1"/>
    <col min="5659" max="5662" width="12.140625" style="17" customWidth="1"/>
    <col min="5663" max="5663" width="1.85546875" style="17" customWidth="1"/>
    <col min="5664" max="5665" width="1.42578125" style="17" customWidth="1"/>
    <col min="5666" max="5666" width="11.42578125" style="17"/>
    <col min="5667" max="5669" width="18.7109375" style="17" customWidth="1"/>
    <col min="5670" max="5888" width="11.42578125" style="17"/>
    <col min="5889" max="5889" width="0.140625" style="17" customWidth="1"/>
    <col min="5890" max="5890" width="2.7109375" style="17" customWidth="1"/>
    <col min="5891" max="5891" width="42.5703125" style="17" customWidth="1"/>
    <col min="5892" max="5892" width="12.85546875" style="17" customWidth="1"/>
    <col min="5893" max="5893" width="12.7109375" style="17" customWidth="1"/>
    <col min="5894" max="5894" width="15.42578125" style="17" customWidth="1"/>
    <col min="5895" max="5899" width="12.5703125" style="17" customWidth="1"/>
    <col min="5900" max="5901" width="11.28515625" style="17" bestFit="1" customWidth="1"/>
    <col min="5902" max="5902" width="11" style="17" bestFit="1" customWidth="1"/>
    <col min="5903" max="5903" width="10.85546875" style="17" bestFit="1" customWidth="1"/>
    <col min="5904" max="5904" width="11.28515625" style="17" bestFit="1" customWidth="1"/>
    <col min="5905" max="5905" width="7.85546875" style="17" bestFit="1" customWidth="1"/>
    <col min="5906" max="5906" width="7" style="17" customWidth="1"/>
    <col min="5907" max="5907" width="17.42578125" style="17" customWidth="1"/>
    <col min="5908" max="5908" width="7.140625" style="17" customWidth="1"/>
    <col min="5909" max="5909" width="9.5703125" style="17" customWidth="1"/>
    <col min="5910" max="5911" width="15.5703125" style="17" customWidth="1"/>
    <col min="5912" max="5912" width="1.85546875" style="17" customWidth="1"/>
    <col min="5913" max="5913" width="1.7109375" style="17" customWidth="1"/>
    <col min="5914" max="5914" width="1.85546875" style="17" customWidth="1"/>
    <col min="5915" max="5918" width="12.140625" style="17" customWidth="1"/>
    <col min="5919" max="5919" width="1.85546875" style="17" customWidth="1"/>
    <col min="5920" max="5921" width="1.42578125" style="17" customWidth="1"/>
    <col min="5922" max="5922" width="11.42578125" style="17"/>
    <col min="5923" max="5925" width="18.7109375" style="17" customWidth="1"/>
    <col min="5926" max="6144" width="11.42578125" style="17"/>
    <col min="6145" max="6145" width="0.140625" style="17" customWidth="1"/>
    <col min="6146" max="6146" width="2.7109375" style="17" customWidth="1"/>
    <col min="6147" max="6147" width="42.5703125" style="17" customWidth="1"/>
    <col min="6148" max="6148" width="12.85546875" style="17" customWidth="1"/>
    <col min="6149" max="6149" width="12.7109375" style="17" customWidth="1"/>
    <col min="6150" max="6150" width="15.42578125" style="17" customWidth="1"/>
    <col min="6151" max="6155" width="12.5703125" style="17" customWidth="1"/>
    <col min="6156" max="6157" width="11.28515625" style="17" bestFit="1" customWidth="1"/>
    <col min="6158" max="6158" width="11" style="17" bestFit="1" customWidth="1"/>
    <col min="6159" max="6159" width="10.85546875" style="17" bestFit="1" customWidth="1"/>
    <col min="6160" max="6160" width="11.28515625" style="17" bestFit="1" customWidth="1"/>
    <col min="6161" max="6161" width="7.85546875" style="17" bestFit="1" customWidth="1"/>
    <col min="6162" max="6162" width="7" style="17" customWidth="1"/>
    <col min="6163" max="6163" width="17.42578125" style="17" customWidth="1"/>
    <col min="6164" max="6164" width="7.140625" style="17" customWidth="1"/>
    <col min="6165" max="6165" width="9.5703125" style="17" customWidth="1"/>
    <col min="6166" max="6167" width="15.5703125" style="17" customWidth="1"/>
    <col min="6168" max="6168" width="1.85546875" style="17" customWidth="1"/>
    <col min="6169" max="6169" width="1.7109375" style="17" customWidth="1"/>
    <col min="6170" max="6170" width="1.85546875" style="17" customWidth="1"/>
    <col min="6171" max="6174" width="12.140625" style="17" customWidth="1"/>
    <col min="6175" max="6175" width="1.85546875" style="17" customWidth="1"/>
    <col min="6176" max="6177" width="1.42578125" style="17" customWidth="1"/>
    <col min="6178" max="6178" width="11.42578125" style="17"/>
    <col min="6179" max="6181" width="18.7109375" style="17" customWidth="1"/>
    <col min="6182" max="6400" width="11.42578125" style="17"/>
    <col min="6401" max="6401" width="0.140625" style="17" customWidth="1"/>
    <col min="6402" max="6402" width="2.7109375" style="17" customWidth="1"/>
    <col min="6403" max="6403" width="42.5703125" style="17" customWidth="1"/>
    <col min="6404" max="6404" width="12.85546875" style="17" customWidth="1"/>
    <col min="6405" max="6405" width="12.7109375" style="17" customWidth="1"/>
    <col min="6406" max="6406" width="15.42578125" style="17" customWidth="1"/>
    <col min="6407" max="6411" width="12.5703125" style="17" customWidth="1"/>
    <col min="6412" max="6413" width="11.28515625" style="17" bestFit="1" customWidth="1"/>
    <col min="6414" max="6414" width="11" style="17" bestFit="1" customWidth="1"/>
    <col min="6415" max="6415" width="10.85546875" style="17" bestFit="1" customWidth="1"/>
    <col min="6416" max="6416" width="11.28515625" style="17" bestFit="1" customWidth="1"/>
    <col min="6417" max="6417" width="7.85546875" style="17" bestFit="1" customWidth="1"/>
    <col min="6418" max="6418" width="7" style="17" customWidth="1"/>
    <col min="6419" max="6419" width="17.42578125" style="17" customWidth="1"/>
    <col min="6420" max="6420" width="7.140625" style="17" customWidth="1"/>
    <col min="6421" max="6421" width="9.5703125" style="17" customWidth="1"/>
    <col min="6422" max="6423" width="15.5703125" style="17" customWidth="1"/>
    <col min="6424" max="6424" width="1.85546875" style="17" customWidth="1"/>
    <col min="6425" max="6425" width="1.7109375" style="17" customWidth="1"/>
    <col min="6426" max="6426" width="1.85546875" style="17" customWidth="1"/>
    <col min="6427" max="6430" width="12.140625" style="17" customWidth="1"/>
    <col min="6431" max="6431" width="1.85546875" style="17" customWidth="1"/>
    <col min="6432" max="6433" width="1.42578125" style="17" customWidth="1"/>
    <col min="6434" max="6434" width="11.42578125" style="17"/>
    <col min="6435" max="6437" width="18.7109375" style="17" customWidth="1"/>
    <col min="6438" max="6656" width="11.42578125" style="17"/>
    <col min="6657" max="6657" width="0.140625" style="17" customWidth="1"/>
    <col min="6658" max="6658" width="2.7109375" style="17" customWidth="1"/>
    <col min="6659" max="6659" width="42.5703125" style="17" customWidth="1"/>
    <col min="6660" max="6660" width="12.85546875" style="17" customWidth="1"/>
    <col min="6661" max="6661" width="12.7109375" style="17" customWidth="1"/>
    <col min="6662" max="6662" width="15.42578125" style="17" customWidth="1"/>
    <col min="6663" max="6667" width="12.5703125" style="17" customWidth="1"/>
    <col min="6668" max="6669" width="11.28515625" style="17" bestFit="1" customWidth="1"/>
    <col min="6670" max="6670" width="11" style="17" bestFit="1" customWidth="1"/>
    <col min="6671" max="6671" width="10.85546875" style="17" bestFit="1" customWidth="1"/>
    <col min="6672" max="6672" width="11.28515625" style="17" bestFit="1" customWidth="1"/>
    <col min="6673" max="6673" width="7.85546875" style="17" bestFit="1" customWidth="1"/>
    <col min="6674" max="6674" width="7" style="17" customWidth="1"/>
    <col min="6675" max="6675" width="17.42578125" style="17" customWidth="1"/>
    <col min="6676" max="6676" width="7.140625" style="17" customWidth="1"/>
    <col min="6677" max="6677" width="9.5703125" style="17" customWidth="1"/>
    <col min="6678" max="6679" width="15.5703125" style="17" customWidth="1"/>
    <col min="6680" max="6680" width="1.85546875" style="17" customWidth="1"/>
    <col min="6681" max="6681" width="1.7109375" style="17" customWidth="1"/>
    <col min="6682" max="6682" width="1.85546875" style="17" customWidth="1"/>
    <col min="6683" max="6686" width="12.140625" style="17" customWidth="1"/>
    <col min="6687" max="6687" width="1.85546875" style="17" customWidth="1"/>
    <col min="6688" max="6689" width="1.42578125" style="17" customWidth="1"/>
    <col min="6690" max="6690" width="11.42578125" style="17"/>
    <col min="6691" max="6693" width="18.7109375" style="17" customWidth="1"/>
    <col min="6694" max="6912" width="11.42578125" style="17"/>
    <col min="6913" max="6913" width="0.140625" style="17" customWidth="1"/>
    <col min="6914" max="6914" width="2.7109375" style="17" customWidth="1"/>
    <col min="6915" max="6915" width="42.5703125" style="17" customWidth="1"/>
    <col min="6916" max="6916" width="12.85546875" style="17" customWidth="1"/>
    <col min="6917" max="6917" width="12.7109375" style="17" customWidth="1"/>
    <col min="6918" max="6918" width="15.42578125" style="17" customWidth="1"/>
    <col min="6919" max="6923" width="12.5703125" style="17" customWidth="1"/>
    <col min="6924" max="6925" width="11.28515625" style="17" bestFit="1" customWidth="1"/>
    <col min="6926" max="6926" width="11" style="17" bestFit="1" customWidth="1"/>
    <col min="6927" max="6927" width="10.85546875" style="17" bestFit="1" customWidth="1"/>
    <col min="6928" max="6928" width="11.28515625" style="17" bestFit="1" customWidth="1"/>
    <col min="6929" max="6929" width="7.85546875" style="17" bestFit="1" customWidth="1"/>
    <col min="6930" max="6930" width="7" style="17" customWidth="1"/>
    <col min="6931" max="6931" width="17.42578125" style="17" customWidth="1"/>
    <col min="6932" max="6932" width="7.140625" style="17" customWidth="1"/>
    <col min="6933" max="6933" width="9.5703125" style="17" customWidth="1"/>
    <col min="6934" max="6935" width="15.5703125" style="17" customWidth="1"/>
    <col min="6936" max="6936" width="1.85546875" style="17" customWidth="1"/>
    <col min="6937" max="6937" width="1.7109375" style="17" customWidth="1"/>
    <col min="6938" max="6938" width="1.85546875" style="17" customWidth="1"/>
    <col min="6939" max="6942" width="12.140625" style="17" customWidth="1"/>
    <col min="6943" max="6943" width="1.85546875" style="17" customWidth="1"/>
    <col min="6944" max="6945" width="1.42578125" style="17" customWidth="1"/>
    <col min="6946" max="6946" width="11.42578125" style="17"/>
    <col min="6947" max="6949" width="18.7109375" style="17" customWidth="1"/>
    <col min="6950" max="7168" width="11.42578125" style="17"/>
    <col min="7169" max="7169" width="0.140625" style="17" customWidth="1"/>
    <col min="7170" max="7170" width="2.7109375" style="17" customWidth="1"/>
    <col min="7171" max="7171" width="42.5703125" style="17" customWidth="1"/>
    <col min="7172" max="7172" width="12.85546875" style="17" customWidth="1"/>
    <col min="7173" max="7173" width="12.7109375" style="17" customWidth="1"/>
    <col min="7174" max="7174" width="15.42578125" style="17" customWidth="1"/>
    <col min="7175" max="7179" width="12.5703125" style="17" customWidth="1"/>
    <col min="7180" max="7181" width="11.28515625" style="17" bestFit="1" customWidth="1"/>
    <col min="7182" max="7182" width="11" style="17" bestFit="1" customWidth="1"/>
    <col min="7183" max="7183" width="10.85546875" style="17" bestFit="1" customWidth="1"/>
    <col min="7184" max="7184" width="11.28515625" style="17" bestFit="1" customWidth="1"/>
    <col min="7185" max="7185" width="7.85546875" style="17" bestFit="1" customWidth="1"/>
    <col min="7186" max="7186" width="7" style="17" customWidth="1"/>
    <col min="7187" max="7187" width="17.42578125" style="17" customWidth="1"/>
    <col min="7188" max="7188" width="7.140625" style="17" customWidth="1"/>
    <col min="7189" max="7189" width="9.5703125" style="17" customWidth="1"/>
    <col min="7190" max="7191" width="15.5703125" style="17" customWidth="1"/>
    <col min="7192" max="7192" width="1.85546875" style="17" customWidth="1"/>
    <col min="7193" max="7193" width="1.7109375" style="17" customWidth="1"/>
    <col min="7194" max="7194" width="1.85546875" style="17" customWidth="1"/>
    <col min="7195" max="7198" width="12.140625" style="17" customWidth="1"/>
    <col min="7199" max="7199" width="1.85546875" style="17" customWidth="1"/>
    <col min="7200" max="7201" width="1.42578125" style="17" customWidth="1"/>
    <col min="7202" max="7202" width="11.42578125" style="17"/>
    <col min="7203" max="7205" width="18.7109375" style="17" customWidth="1"/>
    <col min="7206" max="7424" width="11.42578125" style="17"/>
    <col min="7425" max="7425" width="0.140625" style="17" customWidth="1"/>
    <col min="7426" max="7426" width="2.7109375" style="17" customWidth="1"/>
    <col min="7427" max="7427" width="42.5703125" style="17" customWidth="1"/>
    <col min="7428" max="7428" width="12.85546875" style="17" customWidth="1"/>
    <col min="7429" max="7429" width="12.7109375" style="17" customWidth="1"/>
    <col min="7430" max="7430" width="15.42578125" style="17" customWidth="1"/>
    <col min="7431" max="7435" width="12.5703125" style="17" customWidth="1"/>
    <col min="7436" max="7437" width="11.28515625" style="17" bestFit="1" customWidth="1"/>
    <col min="7438" max="7438" width="11" style="17" bestFit="1" customWidth="1"/>
    <col min="7439" max="7439" width="10.85546875" style="17" bestFit="1" customWidth="1"/>
    <col min="7440" max="7440" width="11.28515625" style="17" bestFit="1" customWidth="1"/>
    <col min="7441" max="7441" width="7.85546875" style="17" bestFit="1" customWidth="1"/>
    <col min="7442" max="7442" width="7" style="17" customWidth="1"/>
    <col min="7443" max="7443" width="17.42578125" style="17" customWidth="1"/>
    <col min="7444" max="7444" width="7.140625" style="17" customWidth="1"/>
    <col min="7445" max="7445" width="9.5703125" style="17" customWidth="1"/>
    <col min="7446" max="7447" width="15.5703125" style="17" customWidth="1"/>
    <col min="7448" max="7448" width="1.85546875" style="17" customWidth="1"/>
    <col min="7449" max="7449" width="1.7109375" style="17" customWidth="1"/>
    <col min="7450" max="7450" width="1.85546875" style="17" customWidth="1"/>
    <col min="7451" max="7454" width="12.140625" style="17" customWidth="1"/>
    <col min="7455" max="7455" width="1.85546875" style="17" customWidth="1"/>
    <col min="7456" max="7457" width="1.42578125" style="17" customWidth="1"/>
    <col min="7458" max="7458" width="11.42578125" style="17"/>
    <col min="7459" max="7461" width="18.7109375" style="17" customWidth="1"/>
    <col min="7462" max="7680" width="11.42578125" style="17"/>
    <col min="7681" max="7681" width="0.140625" style="17" customWidth="1"/>
    <col min="7682" max="7682" width="2.7109375" style="17" customWidth="1"/>
    <col min="7683" max="7683" width="42.5703125" style="17" customWidth="1"/>
    <col min="7684" max="7684" width="12.85546875" style="17" customWidth="1"/>
    <col min="7685" max="7685" width="12.7109375" style="17" customWidth="1"/>
    <col min="7686" max="7686" width="15.42578125" style="17" customWidth="1"/>
    <col min="7687" max="7691" width="12.5703125" style="17" customWidth="1"/>
    <col min="7692" max="7693" width="11.28515625" style="17" bestFit="1" customWidth="1"/>
    <col min="7694" max="7694" width="11" style="17" bestFit="1" customWidth="1"/>
    <col min="7695" max="7695" width="10.85546875" style="17" bestFit="1" customWidth="1"/>
    <col min="7696" max="7696" width="11.28515625" style="17" bestFit="1" customWidth="1"/>
    <col min="7697" max="7697" width="7.85546875" style="17" bestFit="1" customWidth="1"/>
    <col min="7698" max="7698" width="7" style="17" customWidth="1"/>
    <col min="7699" max="7699" width="17.42578125" style="17" customWidth="1"/>
    <col min="7700" max="7700" width="7.140625" style="17" customWidth="1"/>
    <col min="7701" max="7701" width="9.5703125" style="17" customWidth="1"/>
    <col min="7702" max="7703" width="15.5703125" style="17" customWidth="1"/>
    <col min="7704" max="7704" width="1.85546875" style="17" customWidth="1"/>
    <col min="7705" max="7705" width="1.7109375" style="17" customWidth="1"/>
    <col min="7706" max="7706" width="1.85546875" style="17" customWidth="1"/>
    <col min="7707" max="7710" width="12.140625" style="17" customWidth="1"/>
    <col min="7711" max="7711" width="1.85546875" style="17" customWidth="1"/>
    <col min="7712" max="7713" width="1.42578125" style="17" customWidth="1"/>
    <col min="7714" max="7714" width="11.42578125" style="17"/>
    <col min="7715" max="7717" width="18.7109375" style="17" customWidth="1"/>
    <col min="7718" max="7936" width="11.42578125" style="17"/>
    <col min="7937" max="7937" width="0.140625" style="17" customWidth="1"/>
    <col min="7938" max="7938" width="2.7109375" style="17" customWidth="1"/>
    <col min="7939" max="7939" width="42.5703125" style="17" customWidth="1"/>
    <col min="7940" max="7940" width="12.85546875" style="17" customWidth="1"/>
    <col min="7941" max="7941" width="12.7109375" style="17" customWidth="1"/>
    <col min="7942" max="7942" width="15.42578125" style="17" customWidth="1"/>
    <col min="7943" max="7947" width="12.5703125" style="17" customWidth="1"/>
    <col min="7948" max="7949" width="11.28515625" style="17" bestFit="1" customWidth="1"/>
    <col min="7950" max="7950" width="11" style="17" bestFit="1" customWidth="1"/>
    <col min="7951" max="7951" width="10.85546875" style="17" bestFit="1" customWidth="1"/>
    <col min="7952" max="7952" width="11.28515625" style="17" bestFit="1" customWidth="1"/>
    <col min="7953" max="7953" width="7.85546875" style="17" bestFit="1" customWidth="1"/>
    <col min="7954" max="7954" width="7" style="17" customWidth="1"/>
    <col min="7955" max="7955" width="17.42578125" style="17" customWidth="1"/>
    <col min="7956" max="7956" width="7.140625" style="17" customWidth="1"/>
    <col min="7957" max="7957" width="9.5703125" style="17" customWidth="1"/>
    <col min="7958" max="7959" width="15.5703125" style="17" customWidth="1"/>
    <col min="7960" max="7960" width="1.85546875" style="17" customWidth="1"/>
    <col min="7961" max="7961" width="1.7109375" style="17" customWidth="1"/>
    <col min="7962" max="7962" width="1.85546875" style="17" customWidth="1"/>
    <col min="7963" max="7966" width="12.140625" style="17" customWidth="1"/>
    <col min="7967" max="7967" width="1.85546875" style="17" customWidth="1"/>
    <col min="7968" max="7969" width="1.42578125" style="17" customWidth="1"/>
    <col min="7970" max="7970" width="11.42578125" style="17"/>
    <col min="7971" max="7973" width="18.7109375" style="17" customWidth="1"/>
    <col min="7974" max="8192" width="11.42578125" style="17"/>
    <col min="8193" max="8193" width="0.140625" style="17" customWidth="1"/>
    <col min="8194" max="8194" width="2.7109375" style="17" customWidth="1"/>
    <col min="8195" max="8195" width="42.5703125" style="17" customWidth="1"/>
    <col min="8196" max="8196" width="12.85546875" style="17" customWidth="1"/>
    <col min="8197" max="8197" width="12.7109375" style="17" customWidth="1"/>
    <col min="8198" max="8198" width="15.42578125" style="17" customWidth="1"/>
    <col min="8199" max="8203" width="12.5703125" style="17" customWidth="1"/>
    <col min="8204" max="8205" width="11.28515625" style="17" bestFit="1" customWidth="1"/>
    <col min="8206" max="8206" width="11" style="17" bestFit="1" customWidth="1"/>
    <col min="8207" max="8207" width="10.85546875" style="17" bestFit="1" customWidth="1"/>
    <col min="8208" max="8208" width="11.28515625" style="17" bestFit="1" customWidth="1"/>
    <col min="8209" max="8209" width="7.85546875" style="17" bestFit="1" customWidth="1"/>
    <col min="8210" max="8210" width="7" style="17" customWidth="1"/>
    <col min="8211" max="8211" width="17.42578125" style="17" customWidth="1"/>
    <col min="8212" max="8212" width="7.140625" style="17" customWidth="1"/>
    <col min="8213" max="8213" width="9.5703125" style="17" customWidth="1"/>
    <col min="8214" max="8215" width="15.5703125" style="17" customWidth="1"/>
    <col min="8216" max="8216" width="1.85546875" style="17" customWidth="1"/>
    <col min="8217" max="8217" width="1.7109375" style="17" customWidth="1"/>
    <col min="8218" max="8218" width="1.85546875" style="17" customWidth="1"/>
    <col min="8219" max="8222" width="12.140625" style="17" customWidth="1"/>
    <col min="8223" max="8223" width="1.85546875" style="17" customWidth="1"/>
    <col min="8224" max="8225" width="1.42578125" style="17" customWidth="1"/>
    <col min="8226" max="8226" width="11.42578125" style="17"/>
    <col min="8227" max="8229" width="18.7109375" style="17" customWidth="1"/>
    <col min="8230" max="8448" width="11.42578125" style="17"/>
    <col min="8449" max="8449" width="0.140625" style="17" customWidth="1"/>
    <col min="8450" max="8450" width="2.7109375" style="17" customWidth="1"/>
    <col min="8451" max="8451" width="42.5703125" style="17" customWidth="1"/>
    <col min="8452" max="8452" width="12.85546875" style="17" customWidth="1"/>
    <col min="8453" max="8453" width="12.7109375" style="17" customWidth="1"/>
    <col min="8454" max="8454" width="15.42578125" style="17" customWidth="1"/>
    <col min="8455" max="8459" width="12.5703125" style="17" customWidth="1"/>
    <col min="8460" max="8461" width="11.28515625" style="17" bestFit="1" customWidth="1"/>
    <col min="8462" max="8462" width="11" style="17" bestFit="1" customWidth="1"/>
    <col min="8463" max="8463" width="10.85546875" style="17" bestFit="1" customWidth="1"/>
    <col min="8464" max="8464" width="11.28515625" style="17" bestFit="1" customWidth="1"/>
    <col min="8465" max="8465" width="7.85546875" style="17" bestFit="1" customWidth="1"/>
    <col min="8466" max="8466" width="7" style="17" customWidth="1"/>
    <col min="8467" max="8467" width="17.42578125" style="17" customWidth="1"/>
    <col min="8468" max="8468" width="7.140625" style="17" customWidth="1"/>
    <col min="8469" max="8469" width="9.5703125" style="17" customWidth="1"/>
    <col min="8470" max="8471" width="15.5703125" style="17" customWidth="1"/>
    <col min="8472" max="8472" width="1.85546875" style="17" customWidth="1"/>
    <col min="8473" max="8473" width="1.7109375" style="17" customWidth="1"/>
    <col min="8474" max="8474" width="1.85546875" style="17" customWidth="1"/>
    <col min="8475" max="8478" width="12.140625" style="17" customWidth="1"/>
    <col min="8479" max="8479" width="1.85546875" style="17" customWidth="1"/>
    <col min="8480" max="8481" width="1.42578125" style="17" customWidth="1"/>
    <col min="8482" max="8482" width="11.42578125" style="17"/>
    <col min="8483" max="8485" width="18.7109375" style="17" customWidth="1"/>
    <col min="8486" max="8704" width="11.42578125" style="17"/>
    <col min="8705" max="8705" width="0.140625" style="17" customWidth="1"/>
    <col min="8706" max="8706" width="2.7109375" style="17" customWidth="1"/>
    <col min="8707" max="8707" width="42.5703125" style="17" customWidth="1"/>
    <col min="8708" max="8708" width="12.85546875" style="17" customWidth="1"/>
    <col min="8709" max="8709" width="12.7109375" style="17" customWidth="1"/>
    <col min="8710" max="8710" width="15.42578125" style="17" customWidth="1"/>
    <col min="8711" max="8715" width="12.5703125" style="17" customWidth="1"/>
    <col min="8716" max="8717" width="11.28515625" style="17" bestFit="1" customWidth="1"/>
    <col min="8718" max="8718" width="11" style="17" bestFit="1" customWidth="1"/>
    <col min="8719" max="8719" width="10.85546875" style="17" bestFit="1" customWidth="1"/>
    <col min="8720" max="8720" width="11.28515625" style="17" bestFit="1" customWidth="1"/>
    <col min="8721" max="8721" width="7.85546875" style="17" bestFit="1" customWidth="1"/>
    <col min="8722" max="8722" width="7" style="17" customWidth="1"/>
    <col min="8723" max="8723" width="17.42578125" style="17" customWidth="1"/>
    <col min="8724" max="8724" width="7.140625" style="17" customWidth="1"/>
    <col min="8725" max="8725" width="9.5703125" style="17" customWidth="1"/>
    <col min="8726" max="8727" width="15.5703125" style="17" customWidth="1"/>
    <col min="8728" max="8728" width="1.85546875" style="17" customWidth="1"/>
    <col min="8729" max="8729" width="1.7109375" style="17" customWidth="1"/>
    <col min="8730" max="8730" width="1.85546875" style="17" customWidth="1"/>
    <col min="8731" max="8734" width="12.140625" style="17" customWidth="1"/>
    <col min="8735" max="8735" width="1.85546875" style="17" customWidth="1"/>
    <col min="8736" max="8737" width="1.42578125" style="17" customWidth="1"/>
    <col min="8738" max="8738" width="11.42578125" style="17"/>
    <col min="8739" max="8741" width="18.7109375" style="17" customWidth="1"/>
    <col min="8742" max="8960" width="11.42578125" style="17"/>
    <col min="8961" max="8961" width="0.140625" style="17" customWidth="1"/>
    <col min="8962" max="8962" width="2.7109375" style="17" customWidth="1"/>
    <col min="8963" max="8963" width="42.5703125" style="17" customWidth="1"/>
    <col min="8964" max="8964" width="12.85546875" style="17" customWidth="1"/>
    <col min="8965" max="8965" width="12.7109375" style="17" customWidth="1"/>
    <col min="8966" max="8966" width="15.42578125" style="17" customWidth="1"/>
    <col min="8967" max="8971" width="12.5703125" style="17" customWidth="1"/>
    <col min="8972" max="8973" width="11.28515625" style="17" bestFit="1" customWidth="1"/>
    <col min="8974" max="8974" width="11" style="17" bestFit="1" customWidth="1"/>
    <col min="8975" max="8975" width="10.85546875" style="17" bestFit="1" customWidth="1"/>
    <col min="8976" max="8976" width="11.28515625" style="17" bestFit="1" customWidth="1"/>
    <col min="8977" max="8977" width="7.85546875" style="17" bestFit="1" customWidth="1"/>
    <col min="8978" max="8978" width="7" style="17" customWidth="1"/>
    <col min="8979" max="8979" width="17.42578125" style="17" customWidth="1"/>
    <col min="8980" max="8980" width="7.140625" style="17" customWidth="1"/>
    <col min="8981" max="8981" width="9.5703125" style="17" customWidth="1"/>
    <col min="8982" max="8983" width="15.5703125" style="17" customWidth="1"/>
    <col min="8984" max="8984" width="1.85546875" style="17" customWidth="1"/>
    <col min="8985" max="8985" width="1.7109375" style="17" customWidth="1"/>
    <col min="8986" max="8986" width="1.85546875" style="17" customWidth="1"/>
    <col min="8987" max="8990" width="12.140625" style="17" customWidth="1"/>
    <col min="8991" max="8991" width="1.85546875" style="17" customWidth="1"/>
    <col min="8992" max="8993" width="1.42578125" style="17" customWidth="1"/>
    <col min="8994" max="8994" width="11.42578125" style="17"/>
    <col min="8995" max="8997" width="18.7109375" style="17" customWidth="1"/>
    <col min="8998" max="9216" width="11.42578125" style="17"/>
    <col min="9217" max="9217" width="0.140625" style="17" customWidth="1"/>
    <col min="9218" max="9218" width="2.7109375" style="17" customWidth="1"/>
    <col min="9219" max="9219" width="42.5703125" style="17" customWidth="1"/>
    <col min="9220" max="9220" width="12.85546875" style="17" customWidth="1"/>
    <col min="9221" max="9221" width="12.7109375" style="17" customWidth="1"/>
    <col min="9222" max="9222" width="15.42578125" style="17" customWidth="1"/>
    <col min="9223" max="9227" width="12.5703125" style="17" customWidth="1"/>
    <col min="9228" max="9229" width="11.28515625" style="17" bestFit="1" customWidth="1"/>
    <col min="9230" max="9230" width="11" style="17" bestFit="1" customWidth="1"/>
    <col min="9231" max="9231" width="10.85546875" style="17" bestFit="1" customWidth="1"/>
    <col min="9232" max="9232" width="11.28515625" style="17" bestFit="1" customWidth="1"/>
    <col min="9233" max="9233" width="7.85546875" style="17" bestFit="1" customWidth="1"/>
    <col min="9234" max="9234" width="7" style="17" customWidth="1"/>
    <col min="9235" max="9235" width="17.42578125" style="17" customWidth="1"/>
    <col min="9236" max="9236" width="7.140625" style="17" customWidth="1"/>
    <col min="9237" max="9237" width="9.5703125" style="17" customWidth="1"/>
    <col min="9238" max="9239" width="15.5703125" style="17" customWidth="1"/>
    <col min="9240" max="9240" width="1.85546875" style="17" customWidth="1"/>
    <col min="9241" max="9241" width="1.7109375" style="17" customWidth="1"/>
    <col min="9242" max="9242" width="1.85546875" style="17" customWidth="1"/>
    <col min="9243" max="9246" width="12.140625" style="17" customWidth="1"/>
    <col min="9247" max="9247" width="1.85546875" style="17" customWidth="1"/>
    <col min="9248" max="9249" width="1.42578125" style="17" customWidth="1"/>
    <col min="9250" max="9250" width="11.42578125" style="17"/>
    <col min="9251" max="9253" width="18.7109375" style="17" customWidth="1"/>
    <col min="9254" max="9472" width="11.42578125" style="17"/>
    <col min="9473" max="9473" width="0.140625" style="17" customWidth="1"/>
    <col min="9474" max="9474" width="2.7109375" style="17" customWidth="1"/>
    <col min="9475" max="9475" width="42.5703125" style="17" customWidth="1"/>
    <col min="9476" max="9476" width="12.85546875" style="17" customWidth="1"/>
    <col min="9477" max="9477" width="12.7109375" style="17" customWidth="1"/>
    <col min="9478" max="9478" width="15.42578125" style="17" customWidth="1"/>
    <col min="9479" max="9483" width="12.5703125" style="17" customWidth="1"/>
    <col min="9484" max="9485" width="11.28515625" style="17" bestFit="1" customWidth="1"/>
    <col min="9486" max="9486" width="11" style="17" bestFit="1" customWidth="1"/>
    <col min="9487" max="9487" width="10.85546875" style="17" bestFit="1" customWidth="1"/>
    <col min="9488" max="9488" width="11.28515625" style="17" bestFit="1" customWidth="1"/>
    <col min="9489" max="9489" width="7.85546875" style="17" bestFit="1" customWidth="1"/>
    <col min="9490" max="9490" width="7" style="17" customWidth="1"/>
    <col min="9491" max="9491" width="17.42578125" style="17" customWidth="1"/>
    <col min="9492" max="9492" width="7.140625" style="17" customWidth="1"/>
    <col min="9493" max="9493" width="9.5703125" style="17" customWidth="1"/>
    <col min="9494" max="9495" width="15.5703125" style="17" customWidth="1"/>
    <col min="9496" max="9496" width="1.85546875" style="17" customWidth="1"/>
    <col min="9497" max="9497" width="1.7109375" style="17" customWidth="1"/>
    <col min="9498" max="9498" width="1.85546875" style="17" customWidth="1"/>
    <col min="9499" max="9502" width="12.140625" style="17" customWidth="1"/>
    <col min="9503" max="9503" width="1.85546875" style="17" customWidth="1"/>
    <col min="9504" max="9505" width="1.42578125" style="17" customWidth="1"/>
    <col min="9506" max="9506" width="11.42578125" style="17"/>
    <col min="9507" max="9509" width="18.7109375" style="17" customWidth="1"/>
    <col min="9510" max="9728" width="11.42578125" style="17"/>
    <col min="9729" max="9729" width="0.140625" style="17" customWidth="1"/>
    <col min="9730" max="9730" width="2.7109375" style="17" customWidth="1"/>
    <col min="9731" max="9731" width="42.5703125" style="17" customWidth="1"/>
    <col min="9732" max="9732" width="12.85546875" style="17" customWidth="1"/>
    <col min="9733" max="9733" width="12.7109375" style="17" customWidth="1"/>
    <col min="9734" max="9734" width="15.42578125" style="17" customWidth="1"/>
    <col min="9735" max="9739" width="12.5703125" style="17" customWidth="1"/>
    <col min="9740" max="9741" width="11.28515625" style="17" bestFit="1" customWidth="1"/>
    <col min="9742" max="9742" width="11" style="17" bestFit="1" customWidth="1"/>
    <col min="9743" max="9743" width="10.85546875" style="17" bestFit="1" customWidth="1"/>
    <col min="9744" max="9744" width="11.28515625" style="17" bestFit="1" customWidth="1"/>
    <col min="9745" max="9745" width="7.85546875" style="17" bestFit="1" customWidth="1"/>
    <col min="9746" max="9746" width="7" style="17" customWidth="1"/>
    <col min="9747" max="9747" width="17.42578125" style="17" customWidth="1"/>
    <col min="9748" max="9748" width="7.140625" style="17" customWidth="1"/>
    <col min="9749" max="9749" width="9.5703125" style="17" customWidth="1"/>
    <col min="9750" max="9751" width="15.5703125" style="17" customWidth="1"/>
    <col min="9752" max="9752" width="1.85546875" style="17" customWidth="1"/>
    <col min="9753" max="9753" width="1.7109375" style="17" customWidth="1"/>
    <col min="9754" max="9754" width="1.85546875" style="17" customWidth="1"/>
    <col min="9755" max="9758" width="12.140625" style="17" customWidth="1"/>
    <col min="9759" max="9759" width="1.85546875" style="17" customWidth="1"/>
    <col min="9760" max="9761" width="1.42578125" style="17" customWidth="1"/>
    <col min="9762" max="9762" width="11.42578125" style="17"/>
    <col min="9763" max="9765" width="18.7109375" style="17" customWidth="1"/>
    <col min="9766" max="9984" width="11.42578125" style="17"/>
    <col min="9985" max="9985" width="0.140625" style="17" customWidth="1"/>
    <col min="9986" max="9986" width="2.7109375" style="17" customWidth="1"/>
    <col min="9987" max="9987" width="42.5703125" style="17" customWidth="1"/>
    <col min="9988" max="9988" width="12.85546875" style="17" customWidth="1"/>
    <col min="9989" max="9989" width="12.7109375" style="17" customWidth="1"/>
    <col min="9990" max="9990" width="15.42578125" style="17" customWidth="1"/>
    <col min="9991" max="9995" width="12.5703125" style="17" customWidth="1"/>
    <col min="9996" max="9997" width="11.28515625" style="17" bestFit="1" customWidth="1"/>
    <col min="9998" max="9998" width="11" style="17" bestFit="1" customWidth="1"/>
    <col min="9999" max="9999" width="10.85546875" style="17" bestFit="1" customWidth="1"/>
    <col min="10000" max="10000" width="11.28515625" style="17" bestFit="1" customWidth="1"/>
    <col min="10001" max="10001" width="7.85546875" style="17" bestFit="1" customWidth="1"/>
    <col min="10002" max="10002" width="7" style="17" customWidth="1"/>
    <col min="10003" max="10003" width="17.42578125" style="17" customWidth="1"/>
    <col min="10004" max="10004" width="7.140625" style="17" customWidth="1"/>
    <col min="10005" max="10005" width="9.5703125" style="17" customWidth="1"/>
    <col min="10006" max="10007" width="15.5703125" style="17" customWidth="1"/>
    <col min="10008" max="10008" width="1.85546875" style="17" customWidth="1"/>
    <col min="10009" max="10009" width="1.7109375" style="17" customWidth="1"/>
    <col min="10010" max="10010" width="1.85546875" style="17" customWidth="1"/>
    <col min="10011" max="10014" width="12.140625" style="17" customWidth="1"/>
    <col min="10015" max="10015" width="1.85546875" style="17" customWidth="1"/>
    <col min="10016" max="10017" width="1.42578125" style="17" customWidth="1"/>
    <col min="10018" max="10018" width="11.42578125" style="17"/>
    <col min="10019" max="10021" width="18.7109375" style="17" customWidth="1"/>
    <col min="10022" max="10240" width="11.42578125" style="17"/>
    <col min="10241" max="10241" width="0.140625" style="17" customWidth="1"/>
    <col min="10242" max="10242" width="2.7109375" style="17" customWidth="1"/>
    <col min="10243" max="10243" width="42.5703125" style="17" customWidth="1"/>
    <col min="10244" max="10244" width="12.85546875" style="17" customWidth="1"/>
    <col min="10245" max="10245" width="12.7109375" style="17" customWidth="1"/>
    <col min="10246" max="10246" width="15.42578125" style="17" customWidth="1"/>
    <col min="10247" max="10251" width="12.5703125" style="17" customWidth="1"/>
    <col min="10252" max="10253" width="11.28515625" style="17" bestFit="1" customWidth="1"/>
    <col min="10254" max="10254" width="11" style="17" bestFit="1" customWidth="1"/>
    <col min="10255" max="10255" width="10.85546875" style="17" bestFit="1" customWidth="1"/>
    <col min="10256" max="10256" width="11.28515625" style="17" bestFit="1" customWidth="1"/>
    <col min="10257" max="10257" width="7.85546875" style="17" bestFit="1" customWidth="1"/>
    <col min="10258" max="10258" width="7" style="17" customWidth="1"/>
    <col min="10259" max="10259" width="17.42578125" style="17" customWidth="1"/>
    <col min="10260" max="10260" width="7.140625" style="17" customWidth="1"/>
    <col min="10261" max="10261" width="9.5703125" style="17" customWidth="1"/>
    <col min="10262" max="10263" width="15.5703125" style="17" customWidth="1"/>
    <col min="10264" max="10264" width="1.85546875" style="17" customWidth="1"/>
    <col min="10265" max="10265" width="1.7109375" style="17" customWidth="1"/>
    <col min="10266" max="10266" width="1.85546875" style="17" customWidth="1"/>
    <col min="10267" max="10270" width="12.140625" style="17" customWidth="1"/>
    <col min="10271" max="10271" width="1.85546875" style="17" customWidth="1"/>
    <col min="10272" max="10273" width="1.42578125" style="17" customWidth="1"/>
    <col min="10274" max="10274" width="11.42578125" style="17"/>
    <col min="10275" max="10277" width="18.7109375" style="17" customWidth="1"/>
    <col min="10278" max="10496" width="11.42578125" style="17"/>
    <col min="10497" max="10497" width="0.140625" style="17" customWidth="1"/>
    <col min="10498" max="10498" width="2.7109375" style="17" customWidth="1"/>
    <col min="10499" max="10499" width="42.5703125" style="17" customWidth="1"/>
    <col min="10500" max="10500" width="12.85546875" style="17" customWidth="1"/>
    <col min="10501" max="10501" width="12.7109375" style="17" customWidth="1"/>
    <col min="10502" max="10502" width="15.42578125" style="17" customWidth="1"/>
    <col min="10503" max="10507" width="12.5703125" style="17" customWidth="1"/>
    <col min="10508" max="10509" width="11.28515625" style="17" bestFit="1" customWidth="1"/>
    <col min="10510" max="10510" width="11" style="17" bestFit="1" customWidth="1"/>
    <col min="10511" max="10511" width="10.85546875" style="17" bestFit="1" customWidth="1"/>
    <col min="10512" max="10512" width="11.28515625" style="17" bestFit="1" customWidth="1"/>
    <col min="10513" max="10513" width="7.85546875" style="17" bestFit="1" customWidth="1"/>
    <col min="10514" max="10514" width="7" style="17" customWidth="1"/>
    <col min="10515" max="10515" width="17.42578125" style="17" customWidth="1"/>
    <col min="10516" max="10516" width="7.140625" style="17" customWidth="1"/>
    <col min="10517" max="10517" width="9.5703125" style="17" customWidth="1"/>
    <col min="10518" max="10519" width="15.5703125" style="17" customWidth="1"/>
    <col min="10520" max="10520" width="1.85546875" style="17" customWidth="1"/>
    <col min="10521" max="10521" width="1.7109375" style="17" customWidth="1"/>
    <col min="10522" max="10522" width="1.85546875" style="17" customWidth="1"/>
    <col min="10523" max="10526" width="12.140625" style="17" customWidth="1"/>
    <col min="10527" max="10527" width="1.85546875" style="17" customWidth="1"/>
    <col min="10528" max="10529" width="1.42578125" style="17" customWidth="1"/>
    <col min="10530" max="10530" width="11.42578125" style="17"/>
    <col min="10531" max="10533" width="18.7109375" style="17" customWidth="1"/>
    <col min="10534" max="10752" width="11.42578125" style="17"/>
    <col min="10753" max="10753" width="0.140625" style="17" customWidth="1"/>
    <col min="10754" max="10754" width="2.7109375" style="17" customWidth="1"/>
    <col min="10755" max="10755" width="42.5703125" style="17" customWidth="1"/>
    <col min="10756" max="10756" width="12.85546875" style="17" customWidth="1"/>
    <col min="10757" max="10757" width="12.7109375" style="17" customWidth="1"/>
    <col min="10758" max="10758" width="15.42578125" style="17" customWidth="1"/>
    <col min="10759" max="10763" width="12.5703125" style="17" customWidth="1"/>
    <col min="10764" max="10765" width="11.28515625" style="17" bestFit="1" customWidth="1"/>
    <col min="10766" max="10766" width="11" style="17" bestFit="1" customWidth="1"/>
    <col min="10767" max="10767" width="10.85546875" style="17" bestFit="1" customWidth="1"/>
    <col min="10768" max="10768" width="11.28515625" style="17" bestFit="1" customWidth="1"/>
    <col min="10769" max="10769" width="7.85546875" style="17" bestFit="1" customWidth="1"/>
    <col min="10770" max="10770" width="7" style="17" customWidth="1"/>
    <col min="10771" max="10771" width="17.42578125" style="17" customWidth="1"/>
    <col min="10772" max="10772" width="7.140625" style="17" customWidth="1"/>
    <col min="10773" max="10773" width="9.5703125" style="17" customWidth="1"/>
    <col min="10774" max="10775" width="15.5703125" style="17" customWidth="1"/>
    <col min="10776" max="10776" width="1.85546875" style="17" customWidth="1"/>
    <col min="10777" max="10777" width="1.7109375" style="17" customWidth="1"/>
    <col min="10778" max="10778" width="1.85546875" style="17" customWidth="1"/>
    <col min="10779" max="10782" width="12.140625" style="17" customWidth="1"/>
    <col min="10783" max="10783" width="1.85546875" style="17" customWidth="1"/>
    <col min="10784" max="10785" width="1.42578125" style="17" customWidth="1"/>
    <col min="10786" max="10786" width="11.42578125" style="17"/>
    <col min="10787" max="10789" width="18.7109375" style="17" customWidth="1"/>
    <col min="10790" max="11008" width="11.42578125" style="17"/>
    <col min="11009" max="11009" width="0.140625" style="17" customWidth="1"/>
    <col min="11010" max="11010" width="2.7109375" style="17" customWidth="1"/>
    <col min="11011" max="11011" width="42.5703125" style="17" customWidth="1"/>
    <col min="11012" max="11012" width="12.85546875" style="17" customWidth="1"/>
    <col min="11013" max="11013" width="12.7109375" style="17" customWidth="1"/>
    <col min="11014" max="11014" width="15.42578125" style="17" customWidth="1"/>
    <col min="11015" max="11019" width="12.5703125" style="17" customWidth="1"/>
    <col min="11020" max="11021" width="11.28515625" style="17" bestFit="1" customWidth="1"/>
    <col min="11022" max="11022" width="11" style="17" bestFit="1" customWidth="1"/>
    <col min="11023" max="11023" width="10.85546875" style="17" bestFit="1" customWidth="1"/>
    <col min="11024" max="11024" width="11.28515625" style="17" bestFit="1" customWidth="1"/>
    <col min="11025" max="11025" width="7.85546875" style="17" bestFit="1" customWidth="1"/>
    <col min="11026" max="11026" width="7" style="17" customWidth="1"/>
    <col min="11027" max="11027" width="17.42578125" style="17" customWidth="1"/>
    <col min="11028" max="11028" width="7.140625" style="17" customWidth="1"/>
    <col min="11029" max="11029" width="9.5703125" style="17" customWidth="1"/>
    <col min="11030" max="11031" width="15.5703125" style="17" customWidth="1"/>
    <col min="11032" max="11032" width="1.85546875" style="17" customWidth="1"/>
    <col min="11033" max="11033" width="1.7109375" style="17" customWidth="1"/>
    <col min="11034" max="11034" width="1.85546875" style="17" customWidth="1"/>
    <col min="11035" max="11038" width="12.140625" style="17" customWidth="1"/>
    <col min="11039" max="11039" width="1.85546875" style="17" customWidth="1"/>
    <col min="11040" max="11041" width="1.42578125" style="17" customWidth="1"/>
    <col min="11042" max="11042" width="11.42578125" style="17"/>
    <col min="11043" max="11045" width="18.7109375" style="17" customWidth="1"/>
    <col min="11046" max="11264" width="11.42578125" style="17"/>
    <col min="11265" max="11265" width="0.140625" style="17" customWidth="1"/>
    <col min="11266" max="11266" width="2.7109375" style="17" customWidth="1"/>
    <col min="11267" max="11267" width="42.5703125" style="17" customWidth="1"/>
    <col min="11268" max="11268" width="12.85546875" style="17" customWidth="1"/>
    <col min="11269" max="11269" width="12.7109375" style="17" customWidth="1"/>
    <col min="11270" max="11270" width="15.42578125" style="17" customWidth="1"/>
    <col min="11271" max="11275" width="12.5703125" style="17" customWidth="1"/>
    <col min="11276" max="11277" width="11.28515625" style="17" bestFit="1" customWidth="1"/>
    <col min="11278" max="11278" width="11" style="17" bestFit="1" customWidth="1"/>
    <col min="11279" max="11279" width="10.85546875" style="17" bestFit="1" customWidth="1"/>
    <col min="11280" max="11280" width="11.28515625" style="17" bestFit="1" customWidth="1"/>
    <col min="11281" max="11281" width="7.85546875" style="17" bestFit="1" customWidth="1"/>
    <col min="11282" max="11282" width="7" style="17" customWidth="1"/>
    <col min="11283" max="11283" width="17.42578125" style="17" customWidth="1"/>
    <col min="11284" max="11284" width="7.140625" style="17" customWidth="1"/>
    <col min="11285" max="11285" width="9.5703125" style="17" customWidth="1"/>
    <col min="11286" max="11287" width="15.5703125" style="17" customWidth="1"/>
    <col min="11288" max="11288" width="1.85546875" style="17" customWidth="1"/>
    <col min="11289" max="11289" width="1.7109375" style="17" customWidth="1"/>
    <col min="11290" max="11290" width="1.85546875" style="17" customWidth="1"/>
    <col min="11291" max="11294" width="12.140625" style="17" customWidth="1"/>
    <col min="11295" max="11295" width="1.85546875" style="17" customWidth="1"/>
    <col min="11296" max="11297" width="1.42578125" style="17" customWidth="1"/>
    <col min="11298" max="11298" width="11.42578125" style="17"/>
    <col min="11299" max="11301" width="18.7109375" style="17" customWidth="1"/>
    <col min="11302" max="11520" width="11.42578125" style="17"/>
    <col min="11521" max="11521" width="0.140625" style="17" customWidth="1"/>
    <col min="11522" max="11522" width="2.7109375" style="17" customWidth="1"/>
    <col min="11523" max="11523" width="42.5703125" style="17" customWidth="1"/>
    <col min="11524" max="11524" width="12.85546875" style="17" customWidth="1"/>
    <col min="11525" max="11525" width="12.7109375" style="17" customWidth="1"/>
    <col min="11526" max="11526" width="15.42578125" style="17" customWidth="1"/>
    <col min="11527" max="11531" width="12.5703125" style="17" customWidth="1"/>
    <col min="11532" max="11533" width="11.28515625" style="17" bestFit="1" customWidth="1"/>
    <col min="11534" max="11534" width="11" style="17" bestFit="1" customWidth="1"/>
    <col min="11535" max="11535" width="10.85546875" style="17" bestFit="1" customWidth="1"/>
    <col min="11536" max="11536" width="11.28515625" style="17" bestFit="1" customWidth="1"/>
    <col min="11537" max="11537" width="7.85546875" style="17" bestFit="1" customWidth="1"/>
    <col min="11538" max="11538" width="7" style="17" customWidth="1"/>
    <col min="11539" max="11539" width="17.42578125" style="17" customWidth="1"/>
    <col min="11540" max="11540" width="7.140625" style="17" customWidth="1"/>
    <col min="11541" max="11541" width="9.5703125" style="17" customWidth="1"/>
    <col min="11542" max="11543" width="15.5703125" style="17" customWidth="1"/>
    <col min="11544" max="11544" width="1.85546875" style="17" customWidth="1"/>
    <col min="11545" max="11545" width="1.7109375" style="17" customWidth="1"/>
    <col min="11546" max="11546" width="1.85546875" style="17" customWidth="1"/>
    <col min="11547" max="11550" width="12.140625" style="17" customWidth="1"/>
    <col min="11551" max="11551" width="1.85546875" style="17" customWidth="1"/>
    <col min="11552" max="11553" width="1.42578125" style="17" customWidth="1"/>
    <col min="11554" max="11554" width="11.42578125" style="17"/>
    <col min="11555" max="11557" width="18.7109375" style="17" customWidth="1"/>
    <col min="11558" max="11776" width="11.42578125" style="17"/>
    <col min="11777" max="11777" width="0.140625" style="17" customWidth="1"/>
    <col min="11778" max="11778" width="2.7109375" style="17" customWidth="1"/>
    <col min="11779" max="11779" width="42.5703125" style="17" customWidth="1"/>
    <col min="11780" max="11780" width="12.85546875" style="17" customWidth="1"/>
    <col min="11781" max="11781" width="12.7109375" style="17" customWidth="1"/>
    <col min="11782" max="11782" width="15.42578125" style="17" customWidth="1"/>
    <col min="11783" max="11787" width="12.5703125" style="17" customWidth="1"/>
    <col min="11788" max="11789" width="11.28515625" style="17" bestFit="1" customWidth="1"/>
    <col min="11790" max="11790" width="11" style="17" bestFit="1" customWidth="1"/>
    <col min="11791" max="11791" width="10.85546875" style="17" bestFit="1" customWidth="1"/>
    <col min="11792" max="11792" width="11.28515625" style="17" bestFit="1" customWidth="1"/>
    <col min="11793" max="11793" width="7.85546875" style="17" bestFit="1" customWidth="1"/>
    <col min="11794" max="11794" width="7" style="17" customWidth="1"/>
    <col min="11795" max="11795" width="17.42578125" style="17" customWidth="1"/>
    <col min="11796" max="11796" width="7.140625" style="17" customWidth="1"/>
    <col min="11797" max="11797" width="9.5703125" style="17" customWidth="1"/>
    <col min="11798" max="11799" width="15.5703125" style="17" customWidth="1"/>
    <col min="11800" max="11800" width="1.85546875" style="17" customWidth="1"/>
    <col min="11801" max="11801" width="1.7109375" style="17" customWidth="1"/>
    <col min="11802" max="11802" width="1.85546875" style="17" customWidth="1"/>
    <col min="11803" max="11806" width="12.140625" style="17" customWidth="1"/>
    <col min="11807" max="11807" width="1.85546875" style="17" customWidth="1"/>
    <col min="11808" max="11809" width="1.42578125" style="17" customWidth="1"/>
    <col min="11810" max="11810" width="11.42578125" style="17"/>
    <col min="11811" max="11813" width="18.7109375" style="17" customWidth="1"/>
    <col min="11814" max="12032" width="11.42578125" style="17"/>
    <col min="12033" max="12033" width="0.140625" style="17" customWidth="1"/>
    <col min="12034" max="12034" width="2.7109375" style="17" customWidth="1"/>
    <col min="12035" max="12035" width="42.5703125" style="17" customWidth="1"/>
    <col min="12036" max="12036" width="12.85546875" style="17" customWidth="1"/>
    <col min="12037" max="12037" width="12.7109375" style="17" customWidth="1"/>
    <col min="12038" max="12038" width="15.42578125" style="17" customWidth="1"/>
    <col min="12039" max="12043" width="12.5703125" style="17" customWidth="1"/>
    <col min="12044" max="12045" width="11.28515625" style="17" bestFit="1" customWidth="1"/>
    <col min="12046" max="12046" width="11" style="17" bestFit="1" customWidth="1"/>
    <col min="12047" max="12047" width="10.85546875" style="17" bestFit="1" customWidth="1"/>
    <col min="12048" max="12048" width="11.28515625" style="17" bestFit="1" customWidth="1"/>
    <col min="12049" max="12049" width="7.85546875" style="17" bestFit="1" customWidth="1"/>
    <col min="12050" max="12050" width="7" style="17" customWidth="1"/>
    <col min="12051" max="12051" width="17.42578125" style="17" customWidth="1"/>
    <col min="12052" max="12052" width="7.140625" style="17" customWidth="1"/>
    <col min="12053" max="12053" width="9.5703125" style="17" customWidth="1"/>
    <col min="12054" max="12055" width="15.5703125" style="17" customWidth="1"/>
    <col min="12056" max="12056" width="1.85546875" style="17" customWidth="1"/>
    <col min="12057" max="12057" width="1.7109375" style="17" customWidth="1"/>
    <col min="12058" max="12058" width="1.85546875" style="17" customWidth="1"/>
    <col min="12059" max="12062" width="12.140625" style="17" customWidth="1"/>
    <col min="12063" max="12063" width="1.85546875" style="17" customWidth="1"/>
    <col min="12064" max="12065" width="1.42578125" style="17" customWidth="1"/>
    <col min="12066" max="12066" width="11.42578125" style="17"/>
    <col min="12067" max="12069" width="18.7109375" style="17" customWidth="1"/>
    <col min="12070" max="12288" width="11.42578125" style="17"/>
    <col min="12289" max="12289" width="0.140625" style="17" customWidth="1"/>
    <col min="12290" max="12290" width="2.7109375" style="17" customWidth="1"/>
    <col min="12291" max="12291" width="42.5703125" style="17" customWidth="1"/>
    <col min="12292" max="12292" width="12.85546875" style="17" customWidth="1"/>
    <col min="12293" max="12293" width="12.7109375" style="17" customWidth="1"/>
    <col min="12294" max="12294" width="15.42578125" style="17" customWidth="1"/>
    <col min="12295" max="12299" width="12.5703125" style="17" customWidth="1"/>
    <col min="12300" max="12301" width="11.28515625" style="17" bestFit="1" customWidth="1"/>
    <col min="12302" max="12302" width="11" style="17" bestFit="1" customWidth="1"/>
    <col min="12303" max="12303" width="10.85546875" style="17" bestFit="1" customWidth="1"/>
    <col min="12304" max="12304" width="11.28515625" style="17" bestFit="1" customWidth="1"/>
    <col min="12305" max="12305" width="7.85546875" style="17" bestFit="1" customWidth="1"/>
    <col min="12306" max="12306" width="7" style="17" customWidth="1"/>
    <col min="12307" max="12307" width="17.42578125" style="17" customWidth="1"/>
    <col min="12308" max="12308" width="7.140625" style="17" customWidth="1"/>
    <col min="12309" max="12309" width="9.5703125" style="17" customWidth="1"/>
    <col min="12310" max="12311" width="15.5703125" style="17" customWidth="1"/>
    <col min="12312" max="12312" width="1.85546875" style="17" customWidth="1"/>
    <col min="12313" max="12313" width="1.7109375" style="17" customWidth="1"/>
    <col min="12314" max="12314" width="1.85546875" style="17" customWidth="1"/>
    <col min="12315" max="12318" width="12.140625" style="17" customWidth="1"/>
    <col min="12319" max="12319" width="1.85546875" style="17" customWidth="1"/>
    <col min="12320" max="12321" width="1.42578125" style="17" customWidth="1"/>
    <col min="12322" max="12322" width="11.42578125" style="17"/>
    <col min="12323" max="12325" width="18.7109375" style="17" customWidth="1"/>
    <col min="12326" max="12544" width="11.42578125" style="17"/>
    <col min="12545" max="12545" width="0.140625" style="17" customWidth="1"/>
    <col min="12546" max="12546" width="2.7109375" style="17" customWidth="1"/>
    <col min="12547" max="12547" width="42.5703125" style="17" customWidth="1"/>
    <col min="12548" max="12548" width="12.85546875" style="17" customWidth="1"/>
    <col min="12549" max="12549" width="12.7109375" style="17" customWidth="1"/>
    <col min="12550" max="12550" width="15.42578125" style="17" customWidth="1"/>
    <col min="12551" max="12555" width="12.5703125" style="17" customWidth="1"/>
    <col min="12556" max="12557" width="11.28515625" style="17" bestFit="1" customWidth="1"/>
    <col min="12558" max="12558" width="11" style="17" bestFit="1" customWidth="1"/>
    <col min="12559" max="12559" width="10.85546875" style="17" bestFit="1" customWidth="1"/>
    <col min="12560" max="12560" width="11.28515625" style="17" bestFit="1" customWidth="1"/>
    <col min="12561" max="12561" width="7.85546875" style="17" bestFit="1" customWidth="1"/>
    <col min="12562" max="12562" width="7" style="17" customWidth="1"/>
    <col min="12563" max="12563" width="17.42578125" style="17" customWidth="1"/>
    <col min="12564" max="12564" width="7.140625" style="17" customWidth="1"/>
    <col min="12565" max="12565" width="9.5703125" style="17" customWidth="1"/>
    <col min="12566" max="12567" width="15.5703125" style="17" customWidth="1"/>
    <col min="12568" max="12568" width="1.85546875" style="17" customWidth="1"/>
    <col min="12569" max="12569" width="1.7109375" style="17" customWidth="1"/>
    <col min="12570" max="12570" width="1.85546875" style="17" customWidth="1"/>
    <col min="12571" max="12574" width="12.140625" style="17" customWidth="1"/>
    <col min="12575" max="12575" width="1.85546875" style="17" customWidth="1"/>
    <col min="12576" max="12577" width="1.42578125" style="17" customWidth="1"/>
    <col min="12578" max="12578" width="11.42578125" style="17"/>
    <col min="12579" max="12581" width="18.7109375" style="17" customWidth="1"/>
    <col min="12582" max="12800" width="11.42578125" style="17"/>
    <col min="12801" max="12801" width="0.140625" style="17" customWidth="1"/>
    <col min="12802" max="12802" width="2.7109375" style="17" customWidth="1"/>
    <col min="12803" max="12803" width="42.5703125" style="17" customWidth="1"/>
    <col min="12804" max="12804" width="12.85546875" style="17" customWidth="1"/>
    <col min="12805" max="12805" width="12.7109375" style="17" customWidth="1"/>
    <col min="12806" max="12806" width="15.42578125" style="17" customWidth="1"/>
    <col min="12807" max="12811" width="12.5703125" style="17" customWidth="1"/>
    <col min="12812" max="12813" width="11.28515625" style="17" bestFit="1" customWidth="1"/>
    <col min="12814" max="12814" width="11" style="17" bestFit="1" customWidth="1"/>
    <col min="12815" max="12815" width="10.85546875" style="17" bestFit="1" customWidth="1"/>
    <col min="12816" max="12816" width="11.28515625" style="17" bestFit="1" customWidth="1"/>
    <col min="12817" max="12817" width="7.85546875" style="17" bestFit="1" customWidth="1"/>
    <col min="12818" max="12818" width="7" style="17" customWidth="1"/>
    <col min="12819" max="12819" width="17.42578125" style="17" customWidth="1"/>
    <col min="12820" max="12820" width="7.140625" style="17" customWidth="1"/>
    <col min="12821" max="12821" width="9.5703125" style="17" customWidth="1"/>
    <col min="12822" max="12823" width="15.5703125" style="17" customWidth="1"/>
    <col min="12824" max="12824" width="1.85546875" style="17" customWidth="1"/>
    <col min="12825" max="12825" width="1.7109375" style="17" customWidth="1"/>
    <col min="12826" max="12826" width="1.85546875" style="17" customWidth="1"/>
    <col min="12827" max="12830" width="12.140625" style="17" customWidth="1"/>
    <col min="12831" max="12831" width="1.85546875" style="17" customWidth="1"/>
    <col min="12832" max="12833" width="1.42578125" style="17" customWidth="1"/>
    <col min="12834" max="12834" width="11.42578125" style="17"/>
    <col min="12835" max="12837" width="18.7109375" style="17" customWidth="1"/>
    <col min="12838" max="13056" width="11.42578125" style="17"/>
    <col min="13057" max="13057" width="0.140625" style="17" customWidth="1"/>
    <col min="13058" max="13058" width="2.7109375" style="17" customWidth="1"/>
    <col min="13059" max="13059" width="42.5703125" style="17" customWidth="1"/>
    <col min="13060" max="13060" width="12.85546875" style="17" customWidth="1"/>
    <col min="13061" max="13061" width="12.7109375" style="17" customWidth="1"/>
    <col min="13062" max="13062" width="15.42578125" style="17" customWidth="1"/>
    <col min="13063" max="13067" width="12.5703125" style="17" customWidth="1"/>
    <col min="13068" max="13069" width="11.28515625" style="17" bestFit="1" customWidth="1"/>
    <col min="13070" max="13070" width="11" style="17" bestFit="1" customWidth="1"/>
    <col min="13071" max="13071" width="10.85546875" style="17" bestFit="1" customWidth="1"/>
    <col min="13072" max="13072" width="11.28515625" style="17" bestFit="1" customWidth="1"/>
    <col min="13073" max="13073" width="7.85546875" style="17" bestFit="1" customWidth="1"/>
    <col min="13074" max="13074" width="7" style="17" customWidth="1"/>
    <col min="13075" max="13075" width="17.42578125" style="17" customWidth="1"/>
    <col min="13076" max="13076" width="7.140625" style="17" customWidth="1"/>
    <col min="13077" max="13077" width="9.5703125" style="17" customWidth="1"/>
    <col min="13078" max="13079" width="15.5703125" style="17" customWidth="1"/>
    <col min="13080" max="13080" width="1.85546875" style="17" customWidth="1"/>
    <col min="13081" max="13081" width="1.7109375" style="17" customWidth="1"/>
    <col min="13082" max="13082" width="1.85546875" style="17" customWidth="1"/>
    <col min="13083" max="13086" width="12.140625" style="17" customWidth="1"/>
    <col min="13087" max="13087" width="1.85546875" style="17" customWidth="1"/>
    <col min="13088" max="13089" width="1.42578125" style="17" customWidth="1"/>
    <col min="13090" max="13090" width="11.42578125" style="17"/>
    <col min="13091" max="13093" width="18.7109375" style="17" customWidth="1"/>
    <col min="13094" max="13312" width="11.42578125" style="17"/>
    <col min="13313" max="13313" width="0.140625" style="17" customWidth="1"/>
    <col min="13314" max="13314" width="2.7109375" style="17" customWidth="1"/>
    <col min="13315" max="13315" width="42.5703125" style="17" customWidth="1"/>
    <col min="13316" max="13316" width="12.85546875" style="17" customWidth="1"/>
    <col min="13317" max="13317" width="12.7109375" style="17" customWidth="1"/>
    <col min="13318" max="13318" width="15.42578125" style="17" customWidth="1"/>
    <col min="13319" max="13323" width="12.5703125" style="17" customWidth="1"/>
    <col min="13324" max="13325" width="11.28515625" style="17" bestFit="1" customWidth="1"/>
    <col min="13326" max="13326" width="11" style="17" bestFit="1" customWidth="1"/>
    <col min="13327" max="13327" width="10.85546875" style="17" bestFit="1" customWidth="1"/>
    <col min="13328" max="13328" width="11.28515625" style="17" bestFit="1" customWidth="1"/>
    <col min="13329" max="13329" width="7.85546875" style="17" bestFit="1" customWidth="1"/>
    <col min="13330" max="13330" width="7" style="17" customWidth="1"/>
    <col min="13331" max="13331" width="17.42578125" style="17" customWidth="1"/>
    <col min="13332" max="13332" width="7.140625" style="17" customWidth="1"/>
    <col min="13333" max="13333" width="9.5703125" style="17" customWidth="1"/>
    <col min="13334" max="13335" width="15.5703125" style="17" customWidth="1"/>
    <col min="13336" max="13336" width="1.85546875" style="17" customWidth="1"/>
    <col min="13337" max="13337" width="1.7109375" style="17" customWidth="1"/>
    <col min="13338" max="13338" width="1.85546875" style="17" customWidth="1"/>
    <col min="13339" max="13342" width="12.140625" style="17" customWidth="1"/>
    <col min="13343" max="13343" width="1.85546875" style="17" customWidth="1"/>
    <col min="13344" max="13345" width="1.42578125" style="17" customWidth="1"/>
    <col min="13346" max="13346" width="11.42578125" style="17"/>
    <col min="13347" max="13349" width="18.7109375" style="17" customWidth="1"/>
    <col min="13350" max="13568" width="11.42578125" style="17"/>
    <col min="13569" max="13569" width="0.140625" style="17" customWidth="1"/>
    <col min="13570" max="13570" width="2.7109375" style="17" customWidth="1"/>
    <col min="13571" max="13571" width="42.5703125" style="17" customWidth="1"/>
    <col min="13572" max="13572" width="12.85546875" style="17" customWidth="1"/>
    <col min="13573" max="13573" width="12.7109375" style="17" customWidth="1"/>
    <col min="13574" max="13574" width="15.42578125" style="17" customWidth="1"/>
    <col min="13575" max="13579" width="12.5703125" style="17" customWidth="1"/>
    <col min="13580" max="13581" width="11.28515625" style="17" bestFit="1" customWidth="1"/>
    <col min="13582" max="13582" width="11" style="17" bestFit="1" customWidth="1"/>
    <col min="13583" max="13583" width="10.85546875" style="17" bestFit="1" customWidth="1"/>
    <col min="13584" max="13584" width="11.28515625" style="17" bestFit="1" customWidth="1"/>
    <col min="13585" max="13585" width="7.85546875" style="17" bestFit="1" customWidth="1"/>
    <col min="13586" max="13586" width="7" style="17" customWidth="1"/>
    <col min="13587" max="13587" width="17.42578125" style="17" customWidth="1"/>
    <col min="13588" max="13588" width="7.140625" style="17" customWidth="1"/>
    <col min="13589" max="13589" width="9.5703125" style="17" customWidth="1"/>
    <col min="13590" max="13591" width="15.5703125" style="17" customWidth="1"/>
    <col min="13592" max="13592" width="1.85546875" style="17" customWidth="1"/>
    <col min="13593" max="13593" width="1.7109375" style="17" customWidth="1"/>
    <col min="13594" max="13594" width="1.85546875" style="17" customWidth="1"/>
    <col min="13595" max="13598" width="12.140625" style="17" customWidth="1"/>
    <col min="13599" max="13599" width="1.85546875" style="17" customWidth="1"/>
    <col min="13600" max="13601" width="1.42578125" style="17" customWidth="1"/>
    <col min="13602" max="13602" width="11.42578125" style="17"/>
    <col min="13603" max="13605" width="18.7109375" style="17" customWidth="1"/>
    <col min="13606" max="13824" width="11.42578125" style="17"/>
    <col min="13825" max="13825" width="0.140625" style="17" customWidth="1"/>
    <col min="13826" max="13826" width="2.7109375" style="17" customWidth="1"/>
    <col min="13827" max="13827" width="42.5703125" style="17" customWidth="1"/>
    <col min="13828" max="13828" width="12.85546875" style="17" customWidth="1"/>
    <col min="13829" max="13829" width="12.7109375" style="17" customWidth="1"/>
    <col min="13830" max="13830" width="15.42578125" style="17" customWidth="1"/>
    <col min="13831" max="13835" width="12.5703125" style="17" customWidth="1"/>
    <col min="13836" max="13837" width="11.28515625" style="17" bestFit="1" customWidth="1"/>
    <col min="13838" max="13838" width="11" style="17" bestFit="1" customWidth="1"/>
    <col min="13839" max="13839" width="10.85546875" style="17" bestFit="1" customWidth="1"/>
    <col min="13840" max="13840" width="11.28515625" style="17" bestFit="1" customWidth="1"/>
    <col min="13841" max="13841" width="7.85546875" style="17" bestFit="1" customWidth="1"/>
    <col min="13842" max="13842" width="7" style="17" customWidth="1"/>
    <col min="13843" max="13843" width="17.42578125" style="17" customWidth="1"/>
    <col min="13844" max="13844" width="7.140625" style="17" customWidth="1"/>
    <col min="13845" max="13845" width="9.5703125" style="17" customWidth="1"/>
    <col min="13846" max="13847" width="15.5703125" style="17" customWidth="1"/>
    <col min="13848" max="13848" width="1.85546875" style="17" customWidth="1"/>
    <col min="13849" max="13849" width="1.7109375" style="17" customWidth="1"/>
    <col min="13850" max="13850" width="1.85546875" style="17" customWidth="1"/>
    <col min="13851" max="13854" width="12.140625" style="17" customWidth="1"/>
    <col min="13855" max="13855" width="1.85546875" style="17" customWidth="1"/>
    <col min="13856" max="13857" width="1.42578125" style="17" customWidth="1"/>
    <col min="13858" max="13858" width="11.42578125" style="17"/>
    <col min="13859" max="13861" width="18.7109375" style="17" customWidth="1"/>
    <col min="13862" max="14080" width="11.42578125" style="17"/>
    <col min="14081" max="14081" width="0.140625" style="17" customWidth="1"/>
    <col min="14082" max="14082" width="2.7109375" style="17" customWidth="1"/>
    <col min="14083" max="14083" width="42.5703125" style="17" customWidth="1"/>
    <col min="14084" max="14084" width="12.85546875" style="17" customWidth="1"/>
    <col min="14085" max="14085" width="12.7109375" style="17" customWidth="1"/>
    <col min="14086" max="14086" width="15.42578125" style="17" customWidth="1"/>
    <col min="14087" max="14091" width="12.5703125" style="17" customWidth="1"/>
    <col min="14092" max="14093" width="11.28515625" style="17" bestFit="1" customWidth="1"/>
    <col min="14094" max="14094" width="11" style="17" bestFit="1" customWidth="1"/>
    <col min="14095" max="14095" width="10.85546875" style="17" bestFit="1" customWidth="1"/>
    <col min="14096" max="14096" width="11.28515625" style="17" bestFit="1" customWidth="1"/>
    <col min="14097" max="14097" width="7.85546875" style="17" bestFit="1" customWidth="1"/>
    <col min="14098" max="14098" width="7" style="17" customWidth="1"/>
    <col min="14099" max="14099" width="17.42578125" style="17" customWidth="1"/>
    <col min="14100" max="14100" width="7.140625" style="17" customWidth="1"/>
    <col min="14101" max="14101" width="9.5703125" style="17" customWidth="1"/>
    <col min="14102" max="14103" width="15.5703125" style="17" customWidth="1"/>
    <col min="14104" max="14104" width="1.85546875" style="17" customWidth="1"/>
    <col min="14105" max="14105" width="1.7109375" style="17" customWidth="1"/>
    <col min="14106" max="14106" width="1.85546875" style="17" customWidth="1"/>
    <col min="14107" max="14110" width="12.140625" style="17" customWidth="1"/>
    <col min="14111" max="14111" width="1.85546875" style="17" customWidth="1"/>
    <col min="14112" max="14113" width="1.42578125" style="17" customWidth="1"/>
    <col min="14114" max="14114" width="11.42578125" style="17"/>
    <col min="14115" max="14117" width="18.7109375" style="17" customWidth="1"/>
    <col min="14118" max="14336" width="11.42578125" style="17"/>
    <col min="14337" max="14337" width="0.140625" style="17" customWidth="1"/>
    <col min="14338" max="14338" width="2.7109375" style="17" customWidth="1"/>
    <col min="14339" max="14339" width="42.5703125" style="17" customWidth="1"/>
    <col min="14340" max="14340" width="12.85546875" style="17" customWidth="1"/>
    <col min="14341" max="14341" width="12.7109375" style="17" customWidth="1"/>
    <col min="14342" max="14342" width="15.42578125" style="17" customWidth="1"/>
    <col min="14343" max="14347" width="12.5703125" style="17" customWidth="1"/>
    <col min="14348" max="14349" width="11.28515625" style="17" bestFit="1" customWidth="1"/>
    <col min="14350" max="14350" width="11" style="17" bestFit="1" customWidth="1"/>
    <col min="14351" max="14351" width="10.85546875" style="17" bestFit="1" customWidth="1"/>
    <col min="14352" max="14352" width="11.28515625" style="17" bestFit="1" customWidth="1"/>
    <col min="14353" max="14353" width="7.85546875" style="17" bestFit="1" customWidth="1"/>
    <col min="14354" max="14354" width="7" style="17" customWidth="1"/>
    <col min="14355" max="14355" width="17.42578125" style="17" customWidth="1"/>
    <col min="14356" max="14356" width="7.140625" style="17" customWidth="1"/>
    <col min="14357" max="14357" width="9.5703125" style="17" customWidth="1"/>
    <col min="14358" max="14359" width="15.5703125" style="17" customWidth="1"/>
    <col min="14360" max="14360" width="1.85546875" style="17" customWidth="1"/>
    <col min="14361" max="14361" width="1.7109375" style="17" customWidth="1"/>
    <col min="14362" max="14362" width="1.85546875" style="17" customWidth="1"/>
    <col min="14363" max="14366" width="12.140625" style="17" customWidth="1"/>
    <col min="14367" max="14367" width="1.85546875" style="17" customWidth="1"/>
    <col min="14368" max="14369" width="1.42578125" style="17" customWidth="1"/>
    <col min="14370" max="14370" width="11.42578125" style="17"/>
    <col min="14371" max="14373" width="18.7109375" style="17" customWidth="1"/>
    <col min="14374" max="14592" width="11.42578125" style="17"/>
    <col min="14593" max="14593" width="0.140625" style="17" customWidth="1"/>
    <col min="14594" max="14594" width="2.7109375" style="17" customWidth="1"/>
    <col min="14595" max="14595" width="42.5703125" style="17" customWidth="1"/>
    <col min="14596" max="14596" width="12.85546875" style="17" customWidth="1"/>
    <col min="14597" max="14597" width="12.7109375" style="17" customWidth="1"/>
    <col min="14598" max="14598" width="15.42578125" style="17" customWidth="1"/>
    <col min="14599" max="14603" width="12.5703125" style="17" customWidth="1"/>
    <col min="14604" max="14605" width="11.28515625" style="17" bestFit="1" customWidth="1"/>
    <col min="14606" max="14606" width="11" style="17" bestFit="1" customWidth="1"/>
    <col min="14607" max="14607" width="10.85546875" style="17" bestFit="1" customWidth="1"/>
    <col min="14608" max="14608" width="11.28515625" style="17" bestFit="1" customWidth="1"/>
    <col min="14609" max="14609" width="7.85546875" style="17" bestFit="1" customWidth="1"/>
    <col min="14610" max="14610" width="7" style="17" customWidth="1"/>
    <col min="14611" max="14611" width="17.42578125" style="17" customWidth="1"/>
    <col min="14612" max="14612" width="7.140625" style="17" customWidth="1"/>
    <col min="14613" max="14613" width="9.5703125" style="17" customWidth="1"/>
    <col min="14614" max="14615" width="15.5703125" style="17" customWidth="1"/>
    <col min="14616" max="14616" width="1.85546875" style="17" customWidth="1"/>
    <col min="14617" max="14617" width="1.7109375" style="17" customWidth="1"/>
    <col min="14618" max="14618" width="1.85546875" style="17" customWidth="1"/>
    <col min="14619" max="14622" width="12.140625" style="17" customWidth="1"/>
    <col min="14623" max="14623" width="1.85546875" style="17" customWidth="1"/>
    <col min="14624" max="14625" width="1.42578125" style="17" customWidth="1"/>
    <col min="14626" max="14626" width="11.42578125" style="17"/>
    <col min="14627" max="14629" width="18.7109375" style="17" customWidth="1"/>
    <col min="14630" max="14848" width="11.42578125" style="17"/>
    <col min="14849" max="14849" width="0.140625" style="17" customWidth="1"/>
    <col min="14850" max="14850" width="2.7109375" style="17" customWidth="1"/>
    <col min="14851" max="14851" width="42.5703125" style="17" customWidth="1"/>
    <col min="14852" max="14852" width="12.85546875" style="17" customWidth="1"/>
    <col min="14853" max="14853" width="12.7109375" style="17" customWidth="1"/>
    <col min="14854" max="14854" width="15.42578125" style="17" customWidth="1"/>
    <col min="14855" max="14859" width="12.5703125" style="17" customWidth="1"/>
    <col min="14860" max="14861" width="11.28515625" style="17" bestFit="1" customWidth="1"/>
    <col min="14862" max="14862" width="11" style="17" bestFit="1" customWidth="1"/>
    <col min="14863" max="14863" width="10.85546875" style="17" bestFit="1" customWidth="1"/>
    <col min="14864" max="14864" width="11.28515625" style="17" bestFit="1" customWidth="1"/>
    <col min="14865" max="14865" width="7.85546875" style="17" bestFit="1" customWidth="1"/>
    <col min="14866" max="14866" width="7" style="17" customWidth="1"/>
    <col min="14867" max="14867" width="17.42578125" style="17" customWidth="1"/>
    <col min="14868" max="14868" width="7.140625" style="17" customWidth="1"/>
    <col min="14869" max="14869" width="9.5703125" style="17" customWidth="1"/>
    <col min="14870" max="14871" width="15.5703125" style="17" customWidth="1"/>
    <col min="14872" max="14872" width="1.85546875" style="17" customWidth="1"/>
    <col min="14873" max="14873" width="1.7109375" style="17" customWidth="1"/>
    <col min="14874" max="14874" width="1.85546875" style="17" customWidth="1"/>
    <col min="14875" max="14878" width="12.140625" style="17" customWidth="1"/>
    <col min="14879" max="14879" width="1.85546875" style="17" customWidth="1"/>
    <col min="14880" max="14881" width="1.42578125" style="17" customWidth="1"/>
    <col min="14882" max="14882" width="11.42578125" style="17"/>
    <col min="14883" max="14885" width="18.7109375" style="17" customWidth="1"/>
    <col min="14886" max="15104" width="11.42578125" style="17"/>
    <col min="15105" max="15105" width="0.140625" style="17" customWidth="1"/>
    <col min="15106" max="15106" width="2.7109375" style="17" customWidth="1"/>
    <col min="15107" max="15107" width="42.5703125" style="17" customWidth="1"/>
    <col min="15108" max="15108" width="12.85546875" style="17" customWidth="1"/>
    <col min="15109" max="15109" width="12.7109375" style="17" customWidth="1"/>
    <col min="15110" max="15110" width="15.42578125" style="17" customWidth="1"/>
    <col min="15111" max="15115" width="12.5703125" style="17" customWidth="1"/>
    <col min="15116" max="15117" width="11.28515625" style="17" bestFit="1" customWidth="1"/>
    <col min="15118" max="15118" width="11" style="17" bestFit="1" customWidth="1"/>
    <col min="15119" max="15119" width="10.85546875" style="17" bestFit="1" customWidth="1"/>
    <col min="15120" max="15120" width="11.28515625" style="17" bestFit="1" customWidth="1"/>
    <col min="15121" max="15121" width="7.85546875" style="17" bestFit="1" customWidth="1"/>
    <col min="15122" max="15122" width="7" style="17" customWidth="1"/>
    <col min="15123" max="15123" width="17.42578125" style="17" customWidth="1"/>
    <col min="15124" max="15124" width="7.140625" style="17" customWidth="1"/>
    <col min="15125" max="15125" width="9.5703125" style="17" customWidth="1"/>
    <col min="15126" max="15127" width="15.5703125" style="17" customWidth="1"/>
    <col min="15128" max="15128" width="1.85546875" style="17" customWidth="1"/>
    <col min="15129" max="15129" width="1.7109375" style="17" customWidth="1"/>
    <col min="15130" max="15130" width="1.85546875" style="17" customWidth="1"/>
    <col min="15131" max="15134" width="12.140625" style="17" customWidth="1"/>
    <col min="15135" max="15135" width="1.85546875" style="17" customWidth="1"/>
    <col min="15136" max="15137" width="1.42578125" style="17" customWidth="1"/>
    <col min="15138" max="15138" width="11.42578125" style="17"/>
    <col min="15139" max="15141" width="18.7109375" style="17" customWidth="1"/>
    <col min="15142" max="15360" width="11.42578125" style="17"/>
    <col min="15361" max="15361" width="0.140625" style="17" customWidth="1"/>
    <col min="15362" max="15362" width="2.7109375" style="17" customWidth="1"/>
    <col min="15363" max="15363" width="42.5703125" style="17" customWidth="1"/>
    <col min="15364" max="15364" width="12.85546875" style="17" customWidth="1"/>
    <col min="15365" max="15365" width="12.7109375" style="17" customWidth="1"/>
    <col min="15366" max="15366" width="15.42578125" style="17" customWidth="1"/>
    <col min="15367" max="15371" width="12.5703125" style="17" customWidth="1"/>
    <col min="15372" max="15373" width="11.28515625" style="17" bestFit="1" customWidth="1"/>
    <col min="15374" max="15374" width="11" style="17" bestFit="1" customWidth="1"/>
    <col min="15375" max="15375" width="10.85546875" style="17" bestFit="1" customWidth="1"/>
    <col min="15376" max="15376" width="11.28515625" style="17" bestFit="1" customWidth="1"/>
    <col min="15377" max="15377" width="7.85546875" style="17" bestFit="1" customWidth="1"/>
    <col min="15378" max="15378" width="7" style="17" customWidth="1"/>
    <col min="15379" max="15379" width="17.42578125" style="17" customWidth="1"/>
    <col min="15380" max="15380" width="7.140625" style="17" customWidth="1"/>
    <col min="15381" max="15381" width="9.5703125" style="17" customWidth="1"/>
    <col min="15382" max="15383" width="15.5703125" style="17" customWidth="1"/>
    <col min="15384" max="15384" width="1.85546875" style="17" customWidth="1"/>
    <col min="15385" max="15385" width="1.7109375" style="17" customWidth="1"/>
    <col min="15386" max="15386" width="1.85546875" style="17" customWidth="1"/>
    <col min="15387" max="15390" width="12.140625" style="17" customWidth="1"/>
    <col min="15391" max="15391" width="1.85546875" style="17" customWidth="1"/>
    <col min="15392" max="15393" width="1.42578125" style="17" customWidth="1"/>
    <col min="15394" max="15394" width="11.42578125" style="17"/>
    <col min="15395" max="15397" width="18.7109375" style="17" customWidth="1"/>
    <col min="15398" max="15616" width="11.42578125" style="17"/>
    <col min="15617" max="15617" width="0.140625" style="17" customWidth="1"/>
    <col min="15618" max="15618" width="2.7109375" style="17" customWidth="1"/>
    <col min="15619" max="15619" width="42.5703125" style="17" customWidth="1"/>
    <col min="15620" max="15620" width="12.85546875" style="17" customWidth="1"/>
    <col min="15621" max="15621" width="12.7109375" style="17" customWidth="1"/>
    <col min="15622" max="15622" width="15.42578125" style="17" customWidth="1"/>
    <col min="15623" max="15627" width="12.5703125" style="17" customWidth="1"/>
    <col min="15628" max="15629" width="11.28515625" style="17" bestFit="1" customWidth="1"/>
    <col min="15630" max="15630" width="11" style="17" bestFit="1" customWidth="1"/>
    <col min="15631" max="15631" width="10.85546875" style="17" bestFit="1" customWidth="1"/>
    <col min="15632" max="15632" width="11.28515625" style="17" bestFit="1" customWidth="1"/>
    <col min="15633" max="15633" width="7.85546875" style="17" bestFit="1" customWidth="1"/>
    <col min="15634" max="15634" width="7" style="17" customWidth="1"/>
    <col min="15635" max="15635" width="17.42578125" style="17" customWidth="1"/>
    <col min="15636" max="15636" width="7.140625" style="17" customWidth="1"/>
    <col min="15637" max="15637" width="9.5703125" style="17" customWidth="1"/>
    <col min="15638" max="15639" width="15.5703125" style="17" customWidth="1"/>
    <col min="15640" max="15640" width="1.85546875" style="17" customWidth="1"/>
    <col min="15641" max="15641" width="1.7109375" style="17" customWidth="1"/>
    <col min="15642" max="15642" width="1.85546875" style="17" customWidth="1"/>
    <col min="15643" max="15646" width="12.140625" style="17" customWidth="1"/>
    <col min="15647" max="15647" width="1.85546875" style="17" customWidth="1"/>
    <col min="15648" max="15649" width="1.42578125" style="17" customWidth="1"/>
    <col min="15650" max="15650" width="11.42578125" style="17"/>
    <col min="15651" max="15653" width="18.7109375" style="17" customWidth="1"/>
    <col min="15654" max="15872" width="11.42578125" style="17"/>
    <col min="15873" max="15873" width="0.140625" style="17" customWidth="1"/>
    <col min="15874" max="15874" width="2.7109375" style="17" customWidth="1"/>
    <col min="15875" max="15875" width="42.5703125" style="17" customWidth="1"/>
    <col min="15876" max="15876" width="12.85546875" style="17" customWidth="1"/>
    <col min="15877" max="15877" width="12.7109375" style="17" customWidth="1"/>
    <col min="15878" max="15878" width="15.42578125" style="17" customWidth="1"/>
    <col min="15879" max="15883" width="12.5703125" style="17" customWidth="1"/>
    <col min="15884" max="15885" width="11.28515625" style="17" bestFit="1" customWidth="1"/>
    <col min="15886" max="15886" width="11" style="17" bestFit="1" customWidth="1"/>
    <col min="15887" max="15887" width="10.85546875" style="17" bestFit="1" customWidth="1"/>
    <col min="15888" max="15888" width="11.28515625" style="17" bestFit="1" customWidth="1"/>
    <col min="15889" max="15889" width="7.85546875" style="17" bestFit="1" customWidth="1"/>
    <col min="15890" max="15890" width="7" style="17" customWidth="1"/>
    <col min="15891" max="15891" width="17.42578125" style="17" customWidth="1"/>
    <col min="15892" max="15892" width="7.140625" style="17" customWidth="1"/>
    <col min="15893" max="15893" width="9.5703125" style="17" customWidth="1"/>
    <col min="15894" max="15895" width="15.5703125" style="17" customWidth="1"/>
    <col min="15896" max="15896" width="1.85546875" style="17" customWidth="1"/>
    <col min="15897" max="15897" width="1.7109375" style="17" customWidth="1"/>
    <col min="15898" max="15898" width="1.85546875" style="17" customWidth="1"/>
    <col min="15899" max="15902" width="12.140625" style="17" customWidth="1"/>
    <col min="15903" max="15903" width="1.85546875" style="17" customWidth="1"/>
    <col min="15904" max="15905" width="1.42578125" style="17" customWidth="1"/>
    <col min="15906" max="15906" width="11.42578125" style="17"/>
    <col min="15907" max="15909" width="18.7109375" style="17" customWidth="1"/>
    <col min="15910" max="16128" width="11.42578125" style="17"/>
    <col min="16129" max="16129" width="0.140625" style="17" customWidth="1"/>
    <col min="16130" max="16130" width="2.7109375" style="17" customWidth="1"/>
    <col min="16131" max="16131" width="42.5703125" style="17" customWidth="1"/>
    <col min="16132" max="16132" width="12.85546875" style="17" customWidth="1"/>
    <col min="16133" max="16133" width="12.7109375" style="17" customWidth="1"/>
    <col min="16134" max="16134" width="15.42578125" style="17" customWidth="1"/>
    <col min="16135" max="16139" width="12.5703125" style="17" customWidth="1"/>
    <col min="16140" max="16141" width="11.28515625" style="17" bestFit="1" customWidth="1"/>
    <col min="16142" max="16142" width="11" style="17" bestFit="1" customWidth="1"/>
    <col min="16143" max="16143" width="10.85546875" style="17" bestFit="1" customWidth="1"/>
    <col min="16144" max="16144" width="11.28515625" style="17" bestFit="1" customWidth="1"/>
    <col min="16145" max="16145" width="7.85546875" style="17" bestFit="1" customWidth="1"/>
    <col min="16146" max="16146" width="7" style="17" customWidth="1"/>
    <col min="16147" max="16147" width="17.42578125" style="17" customWidth="1"/>
    <col min="16148" max="16148" width="7.140625" style="17" customWidth="1"/>
    <col min="16149" max="16149" width="9.5703125" style="17" customWidth="1"/>
    <col min="16150" max="16151" width="15.5703125" style="17" customWidth="1"/>
    <col min="16152" max="16152" width="1.85546875" style="17" customWidth="1"/>
    <col min="16153" max="16153" width="1.7109375" style="17" customWidth="1"/>
    <col min="16154" max="16154" width="1.85546875" style="17" customWidth="1"/>
    <col min="16155" max="16158" width="12.140625" style="17" customWidth="1"/>
    <col min="16159" max="16159" width="1.85546875" style="17" customWidth="1"/>
    <col min="16160" max="16161" width="1.42578125" style="17" customWidth="1"/>
    <col min="16162" max="16162" width="11.42578125" style="17"/>
    <col min="16163" max="16165" width="18.7109375" style="17" customWidth="1"/>
    <col min="16166" max="16384" width="11.42578125" style="17"/>
  </cols>
  <sheetData>
    <row r="1" spans="2:44" s="13" customFormat="1" ht="21.75" customHeight="1">
      <c r="E1" s="14"/>
      <c r="H1" s="15" t="s">
        <v>86</v>
      </c>
    </row>
    <row r="2" spans="2:44" s="13" customFormat="1" ht="15" customHeight="1">
      <c r="E2" s="14"/>
      <c r="H2" s="366" t="s">
        <v>337</v>
      </c>
    </row>
    <row r="3" spans="2:44" s="13" customFormat="1" ht="19.899999999999999" customHeight="1">
      <c r="C3" s="16"/>
    </row>
    <row r="4" spans="2:44" ht="12" customHeight="1"/>
    <row r="5" spans="2:44">
      <c r="B5" s="21"/>
      <c r="C5" s="22" t="s">
        <v>116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2:44" ht="81.75">
      <c r="B6" s="21"/>
      <c r="C6" s="23"/>
      <c r="D6" s="24" t="s">
        <v>87</v>
      </c>
      <c r="E6" s="24" t="s">
        <v>71</v>
      </c>
      <c r="F6" s="24" t="s">
        <v>74</v>
      </c>
      <c r="G6" s="24" t="s">
        <v>37</v>
      </c>
      <c r="H6" s="24" t="s">
        <v>81</v>
      </c>
      <c r="I6" s="24" t="s">
        <v>38</v>
      </c>
      <c r="J6" s="24" t="s">
        <v>88</v>
      </c>
      <c r="K6" s="24" t="s">
        <v>83</v>
      </c>
      <c r="L6" s="24" t="s">
        <v>80</v>
      </c>
      <c r="M6" s="24" t="s">
        <v>65</v>
      </c>
      <c r="N6" s="24" t="s">
        <v>42</v>
      </c>
      <c r="O6" s="24" t="s">
        <v>92</v>
      </c>
      <c r="P6" s="24" t="s">
        <v>93</v>
      </c>
      <c r="Q6" s="24" t="s">
        <v>94</v>
      </c>
      <c r="R6" s="24" t="s">
        <v>82</v>
      </c>
      <c r="S6" s="24" t="s">
        <v>39</v>
      </c>
      <c r="T6" s="24" t="s">
        <v>95</v>
      </c>
      <c r="U6" s="24" t="s">
        <v>96</v>
      </c>
      <c r="V6" s="24" t="s">
        <v>70</v>
      </c>
      <c r="W6" s="25" t="s">
        <v>41</v>
      </c>
      <c r="X6" s="25" t="s">
        <v>99</v>
      </c>
      <c r="Y6" s="25" t="s">
        <v>100</v>
      </c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</row>
    <row r="7" spans="2:44">
      <c r="B7" s="21"/>
      <c r="C7" s="9" t="s">
        <v>26</v>
      </c>
      <c r="D7" s="27">
        <v>756.48425124000005</v>
      </c>
      <c r="E7" s="27">
        <v>3881.293287</v>
      </c>
      <c r="F7" s="27">
        <v>2229.2758314999996</v>
      </c>
      <c r="G7" s="27" t="s">
        <v>0</v>
      </c>
      <c r="H7" s="27">
        <v>417.952698</v>
      </c>
      <c r="I7" s="27">
        <v>3.2771120000000002</v>
      </c>
      <c r="J7" s="27">
        <v>319.15189099999998</v>
      </c>
      <c r="K7" s="27">
        <v>768.18981700000006</v>
      </c>
      <c r="L7" s="27">
        <v>8058.3293715399996</v>
      </c>
      <c r="M7" s="27">
        <v>5379.262702776</v>
      </c>
      <c r="N7" s="27" t="s">
        <v>0</v>
      </c>
      <c r="O7" s="27">
        <v>2305.9330302160001</v>
      </c>
      <c r="P7" s="27">
        <v>8525.8074455999995</v>
      </c>
      <c r="Q7" s="27">
        <v>168.01530799999998</v>
      </c>
      <c r="R7" s="27">
        <v>122.881148</v>
      </c>
      <c r="S7" s="27" t="s">
        <v>0</v>
      </c>
      <c r="T7" s="27">
        <v>78.491443000000004</v>
      </c>
      <c r="U7" s="27">
        <v>661.25638700000002</v>
      </c>
      <c r="V7" s="27">
        <v>441.63961800000004</v>
      </c>
      <c r="W7" s="27">
        <f t="shared" ref="W7:W20" si="0">SUM(D7:V7)</f>
        <v>34117.241341872003</v>
      </c>
      <c r="X7" s="27">
        <f t="shared" ref="X7:X24" si="1">SUM(D7:F7,H7,J7:M7,O7:R7,T7:V7)</f>
        <v>34113.964229871999</v>
      </c>
      <c r="Y7" s="27">
        <f t="shared" ref="Y7:Y24" si="2">SUM(G7,I7,N7,S7)</f>
        <v>3.2771120000000002</v>
      </c>
      <c r="Z7" s="19"/>
      <c r="AA7" s="19"/>
      <c r="AB7" s="19"/>
      <c r="AC7" s="19"/>
      <c r="AD7" s="19"/>
      <c r="AE7" s="19"/>
      <c r="AF7" s="19"/>
      <c r="AG7" s="19"/>
      <c r="AH7" s="19"/>
      <c r="AI7" s="29"/>
      <c r="AJ7" s="19"/>
      <c r="AK7" s="19"/>
      <c r="AL7" s="19"/>
      <c r="AM7" s="19"/>
      <c r="AN7" s="19"/>
      <c r="AO7" s="19"/>
      <c r="AP7" s="19"/>
      <c r="AQ7" s="19"/>
      <c r="AR7" s="19"/>
    </row>
    <row r="8" spans="2:44" ht="11.25" customHeight="1">
      <c r="B8" s="21"/>
      <c r="C8" s="9" t="s">
        <v>67</v>
      </c>
      <c r="D8" s="27">
        <v>106.71385244800001</v>
      </c>
      <c r="E8" s="27">
        <v>133.91807500000002</v>
      </c>
      <c r="F8" s="27">
        <v>7.5048504999999999</v>
      </c>
      <c r="G8" s="27" t="s">
        <v>0</v>
      </c>
      <c r="H8" s="27">
        <v>966.36736499999995</v>
      </c>
      <c r="I8" s="27" t="s">
        <v>0</v>
      </c>
      <c r="J8" s="27">
        <v>291.68915100000004</v>
      </c>
      <c r="K8" s="27">
        <v>41.303221999999998</v>
      </c>
      <c r="L8" s="27">
        <v>331.91421289000004</v>
      </c>
      <c r="M8" s="27">
        <v>54.373875224000003</v>
      </c>
      <c r="N8" s="27" t="s">
        <v>0</v>
      </c>
      <c r="O8" s="27">
        <v>23.611427231999997</v>
      </c>
      <c r="P8" s="27">
        <v>36.5999774</v>
      </c>
      <c r="Q8" s="27" t="s">
        <v>0</v>
      </c>
      <c r="R8" s="27" t="s">
        <v>0</v>
      </c>
      <c r="S8" s="27" t="s">
        <v>0</v>
      </c>
      <c r="T8" s="27" t="s">
        <v>0</v>
      </c>
      <c r="U8" s="27" t="s">
        <v>0</v>
      </c>
      <c r="V8" s="27" t="s">
        <v>0</v>
      </c>
      <c r="W8" s="27">
        <f t="shared" si="0"/>
        <v>1993.996008694</v>
      </c>
      <c r="X8" s="27">
        <f t="shared" si="1"/>
        <v>1993.996008694</v>
      </c>
      <c r="Y8" s="27">
        <f t="shared" si="2"/>
        <v>0</v>
      </c>
      <c r="Z8" s="19"/>
      <c r="AA8" s="19"/>
      <c r="AB8" s="19"/>
      <c r="AC8" s="19"/>
      <c r="AD8" s="19"/>
      <c r="AE8" s="19"/>
      <c r="AF8" s="19"/>
      <c r="AG8" s="19"/>
      <c r="AH8" s="19"/>
      <c r="AI8" s="29"/>
      <c r="AJ8" s="19"/>
      <c r="AK8" s="19"/>
      <c r="AL8" s="19"/>
      <c r="AM8" s="19"/>
      <c r="AN8" s="19"/>
      <c r="AO8" s="19"/>
      <c r="AP8" s="19"/>
      <c r="AQ8" s="19"/>
      <c r="AR8" s="19"/>
    </row>
    <row r="9" spans="2:44">
      <c r="B9" s="21"/>
      <c r="C9" s="9" t="s">
        <v>27</v>
      </c>
      <c r="D9" s="27" t="s">
        <v>0</v>
      </c>
      <c r="E9" s="27" t="s">
        <v>0</v>
      </c>
      <c r="F9" s="27" t="s">
        <v>0</v>
      </c>
      <c r="G9" s="27" t="s">
        <v>0</v>
      </c>
      <c r="H9" s="27">
        <v>8799.4154729999991</v>
      </c>
      <c r="I9" s="27" t="s">
        <v>0</v>
      </c>
      <c r="J9" s="27" t="s">
        <v>0</v>
      </c>
      <c r="K9" s="27">
        <v>7714.4555970000001</v>
      </c>
      <c r="L9" s="27" t="s">
        <v>0</v>
      </c>
      <c r="M9" s="27">
        <v>20999.317454999997</v>
      </c>
      <c r="N9" s="27" t="s">
        <v>0</v>
      </c>
      <c r="O9" s="27">
        <v>15684.428904999999</v>
      </c>
      <c r="P9" s="27" t="s">
        <v>0</v>
      </c>
      <c r="Q9" s="27" t="s">
        <v>0</v>
      </c>
      <c r="R9" s="27" t="s">
        <v>0</v>
      </c>
      <c r="S9" s="27" t="s">
        <v>0</v>
      </c>
      <c r="T9" s="27" t="s">
        <v>0</v>
      </c>
      <c r="U9" s="27" t="s">
        <v>0</v>
      </c>
      <c r="V9" s="27" t="s">
        <v>0</v>
      </c>
      <c r="W9" s="27">
        <f t="shared" si="0"/>
        <v>53197.617429999998</v>
      </c>
      <c r="X9" s="27">
        <f t="shared" si="1"/>
        <v>53197.617429999998</v>
      </c>
      <c r="Y9" s="27">
        <f t="shared" si="2"/>
        <v>0</v>
      </c>
      <c r="Z9" s="19"/>
      <c r="AA9" s="19"/>
      <c r="AB9" s="2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</row>
    <row r="10" spans="2:44">
      <c r="B10" s="21"/>
      <c r="C10" s="9" t="s">
        <v>28</v>
      </c>
      <c r="D10" s="27">
        <v>10869.640899</v>
      </c>
      <c r="E10" s="27">
        <v>2940.7943780000001</v>
      </c>
      <c r="F10" s="27">
        <v>7484.9103640000003</v>
      </c>
      <c r="G10" s="27">
        <v>2395.770931</v>
      </c>
      <c r="H10" s="27" t="s">
        <v>0</v>
      </c>
      <c r="I10" s="27" t="s">
        <v>0</v>
      </c>
      <c r="J10" s="27" t="s">
        <v>0</v>
      </c>
      <c r="K10" s="27" t="s">
        <v>0</v>
      </c>
      <c r="L10" s="27">
        <v>3277.853239</v>
      </c>
      <c r="M10" s="27" t="s">
        <v>0</v>
      </c>
      <c r="N10" s="27" t="s">
        <v>0</v>
      </c>
      <c r="O10" s="27" t="s">
        <v>0</v>
      </c>
      <c r="P10" s="27">
        <v>10307.835905</v>
      </c>
      <c r="Q10" s="27" t="s">
        <v>0</v>
      </c>
      <c r="R10" s="27" t="s">
        <v>0</v>
      </c>
      <c r="S10" s="27" t="s">
        <v>0</v>
      </c>
      <c r="T10" s="27" t="s">
        <v>0</v>
      </c>
      <c r="U10" s="27" t="s">
        <v>0</v>
      </c>
      <c r="V10" s="27" t="s">
        <v>0</v>
      </c>
      <c r="W10" s="27">
        <f t="shared" si="0"/>
        <v>37276.805716000003</v>
      </c>
      <c r="X10" s="27">
        <f t="shared" si="1"/>
        <v>34881.034784999996</v>
      </c>
      <c r="Y10" s="27">
        <f t="shared" si="2"/>
        <v>2395.770931</v>
      </c>
      <c r="Z10" s="19"/>
      <c r="AA10" s="2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</row>
    <row r="11" spans="2:44">
      <c r="B11" s="21"/>
      <c r="C11" s="9" t="s">
        <v>98</v>
      </c>
      <c r="D11" s="27" t="s">
        <v>0</v>
      </c>
      <c r="E11" s="27" t="s">
        <v>0</v>
      </c>
      <c r="F11" s="27" t="s">
        <v>0</v>
      </c>
      <c r="G11" s="27">
        <v>1412.6934630000001</v>
      </c>
      <c r="H11" s="27">
        <v>-9.9999999999999995E-7</v>
      </c>
      <c r="I11" s="27">
        <v>4860.659995</v>
      </c>
      <c r="J11" s="27" t="s">
        <v>0</v>
      </c>
      <c r="K11" s="27" t="s">
        <v>0</v>
      </c>
      <c r="L11" s="27" t="s">
        <v>0</v>
      </c>
      <c r="M11" s="27" t="s">
        <v>0</v>
      </c>
      <c r="N11" s="27">
        <v>207.356224</v>
      </c>
      <c r="O11" s="27" t="s">
        <v>0</v>
      </c>
      <c r="P11" s="27" t="s">
        <v>0</v>
      </c>
      <c r="Q11" s="27" t="s">
        <v>0</v>
      </c>
      <c r="R11" s="27" t="s">
        <v>0</v>
      </c>
      <c r="S11" s="27">
        <v>202.180767</v>
      </c>
      <c r="T11" s="27" t="s">
        <v>0</v>
      </c>
      <c r="U11" s="27" t="s">
        <v>0</v>
      </c>
      <c r="V11" s="27" t="s">
        <v>0</v>
      </c>
      <c r="W11" s="27">
        <f t="shared" si="0"/>
        <v>6682.8904480000001</v>
      </c>
      <c r="X11" s="27">
        <f t="shared" si="1"/>
        <v>-9.9999999999999995E-7</v>
      </c>
      <c r="Y11" s="27">
        <f t="shared" si="2"/>
        <v>6682.8904489999995</v>
      </c>
      <c r="Z11" s="19"/>
      <c r="AA11" s="19"/>
      <c r="AB11" s="19"/>
      <c r="AC11" s="2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</row>
    <row r="12" spans="2:44">
      <c r="B12" s="21"/>
      <c r="C12" s="9" t="s">
        <v>44</v>
      </c>
      <c r="D12" s="27">
        <v>6264.827131</v>
      </c>
      <c r="E12" s="27">
        <v>59.868959000000004</v>
      </c>
      <c r="F12" s="27">
        <v>586.41095200000007</v>
      </c>
      <c r="G12" s="27">
        <v>590.52251799999999</v>
      </c>
      <c r="H12" s="27">
        <v>4118.6404400000001</v>
      </c>
      <c r="I12" s="27">
        <v>3051.021608</v>
      </c>
      <c r="J12" s="27" t="s">
        <v>0</v>
      </c>
      <c r="K12" s="27">
        <v>1401.7497250000001</v>
      </c>
      <c r="L12" s="27" t="s">
        <v>0</v>
      </c>
      <c r="M12" s="27">
        <v>7136.6032319999995</v>
      </c>
      <c r="N12" s="27" t="s">
        <v>0</v>
      </c>
      <c r="O12" s="27" t="s">
        <v>0</v>
      </c>
      <c r="P12" s="27">
        <v>809.91663399999993</v>
      </c>
      <c r="Q12" s="27">
        <v>1096.230726</v>
      </c>
      <c r="R12" s="27" t="s">
        <v>0</v>
      </c>
      <c r="S12" s="27" t="s">
        <v>0</v>
      </c>
      <c r="T12" s="27">
        <v>2932.0500139999999</v>
      </c>
      <c r="U12" s="27">
        <v>649.231852</v>
      </c>
      <c r="V12" s="27">
        <v>1347.3934040000001</v>
      </c>
      <c r="W12" s="27">
        <f t="shared" si="0"/>
        <v>30044.467195000001</v>
      </c>
      <c r="X12" s="27">
        <f t="shared" si="1"/>
        <v>26402.923069000004</v>
      </c>
      <c r="Y12" s="27">
        <f t="shared" si="2"/>
        <v>3641.5441259999998</v>
      </c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29"/>
      <c r="AK12" s="19"/>
      <c r="AL12" s="19"/>
      <c r="AM12" s="19"/>
      <c r="AN12" s="19"/>
      <c r="AO12" s="19"/>
      <c r="AP12" s="19"/>
      <c r="AQ12" s="19"/>
      <c r="AR12" s="19"/>
    </row>
    <row r="13" spans="2:44">
      <c r="B13" s="21"/>
      <c r="C13" s="9" t="s">
        <v>68</v>
      </c>
      <c r="D13" s="27" t="s">
        <v>0</v>
      </c>
      <c r="E13" s="27" t="s">
        <v>0</v>
      </c>
      <c r="F13" s="27" t="s">
        <v>0</v>
      </c>
      <c r="G13" s="27" t="s">
        <v>0</v>
      </c>
      <c r="H13" s="27" t="s">
        <v>0</v>
      </c>
      <c r="I13" s="27">
        <v>23.655544000000003</v>
      </c>
      <c r="J13" s="27" t="s">
        <v>0</v>
      </c>
      <c r="K13" s="27" t="s">
        <v>0</v>
      </c>
      <c r="L13" s="27" t="s">
        <v>0</v>
      </c>
      <c r="M13" s="27" t="s">
        <v>0</v>
      </c>
      <c r="N13" s="27" t="s">
        <v>0</v>
      </c>
      <c r="O13" s="27" t="s">
        <v>0</v>
      </c>
      <c r="P13" s="27" t="s">
        <v>0</v>
      </c>
      <c r="Q13" s="27" t="s">
        <v>0</v>
      </c>
      <c r="R13" s="27" t="s">
        <v>0</v>
      </c>
      <c r="S13" s="27" t="s">
        <v>0</v>
      </c>
      <c r="T13" s="27" t="s">
        <v>0</v>
      </c>
      <c r="U13" s="27" t="s">
        <v>0</v>
      </c>
      <c r="V13" s="27" t="s">
        <v>0</v>
      </c>
      <c r="W13" s="27">
        <f t="shared" si="0"/>
        <v>23.655544000000003</v>
      </c>
      <c r="X13" s="27">
        <f t="shared" si="1"/>
        <v>0</v>
      </c>
      <c r="Y13" s="27">
        <f t="shared" si="2"/>
        <v>23.655544000000003</v>
      </c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</row>
    <row r="14" spans="2:44">
      <c r="B14" s="21"/>
      <c r="C14" s="9" t="s">
        <v>50</v>
      </c>
      <c r="D14" s="27">
        <v>6255.5651449999996</v>
      </c>
      <c r="E14" s="27">
        <v>4341.5308660000001</v>
      </c>
      <c r="F14" s="27">
        <v>1113.9868489999999</v>
      </c>
      <c r="G14" s="27">
        <v>3.757171</v>
      </c>
      <c r="H14" s="27">
        <v>2461.995038</v>
      </c>
      <c r="I14" s="27">
        <v>622.02860199999998</v>
      </c>
      <c r="J14" s="27">
        <v>66.871954000000002</v>
      </c>
      <c r="K14" s="27">
        <v>8075.0361590000002</v>
      </c>
      <c r="L14" s="27">
        <v>11462.258591</v>
      </c>
      <c r="M14" s="27">
        <v>2709.468879</v>
      </c>
      <c r="N14" s="27" t="s">
        <v>0</v>
      </c>
      <c r="O14" s="27" t="s">
        <v>0</v>
      </c>
      <c r="P14" s="27">
        <v>8381.7786980000001</v>
      </c>
      <c r="Q14" s="27">
        <v>908.48087299999997</v>
      </c>
      <c r="R14" s="27" t="s">
        <v>0</v>
      </c>
      <c r="S14" s="27" t="s">
        <v>0</v>
      </c>
      <c r="T14" s="27">
        <v>496.02237000000002</v>
      </c>
      <c r="U14" s="27">
        <v>2350.5653709999997</v>
      </c>
      <c r="V14" s="27">
        <v>332.14229999999998</v>
      </c>
      <c r="W14" s="27">
        <f t="shared" si="0"/>
        <v>49581.488865999992</v>
      </c>
      <c r="X14" s="27">
        <f t="shared" si="1"/>
        <v>48955.703092999996</v>
      </c>
      <c r="Y14" s="27">
        <f t="shared" si="2"/>
        <v>625.78577299999995</v>
      </c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</row>
    <row r="15" spans="2:44">
      <c r="B15" s="21"/>
      <c r="C15" s="9" t="s">
        <v>51</v>
      </c>
      <c r="D15" s="27">
        <v>1470.699026</v>
      </c>
      <c r="E15" s="27">
        <v>288.465372</v>
      </c>
      <c r="F15" s="27">
        <v>0.50109099999999995</v>
      </c>
      <c r="G15" s="27">
        <v>113.48353999999999</v>
      </c>
      <c r="H15" s="27">
        <v>528.35412499999995</v>
      </c>
      <c r="I15" s="27">
        <v>272.07269199999996</v>
      </c>
      <c r="J15" s="27">
        <v>1.7794049999999999</v>
      </c>
      <c r="K15" s="27">
        <v>1580.6289380000001</v>
      </c>
      <c r="L15" s="27">
        <v>803.383781</v>
      </c>
      <c r="M15" s="27">
        <v>384.36539399999998</v>
      </c>
      <c r="N15" s="27" t="s">
        <v>0</v>
      </c>
      <c r="O15" s="27">
        <v>1019.472172</v>
      </c>
      <c r="P15" s="27">
        <v>18.514599999999998</v>
      </c>
      <c r="Q15" s="27">
        <v>130.216599</v>
      </c>
      <c r="R15" s="27">
        <v>85.474104000000011</v>
      </c>
      <c r="S15" s="27">
        <v>7.4611000000000011E-2</v>
      </c>
      <c r="T15" s="27">
        <v>744.52672900000005</v>
      </c>
      <c r="U15" s="27">
        <v>295.93013199999996</v>
      </c>
      <c r="V15" s="27">
        <v>28.236114000000001</v>
      </c>
      <c r="W15" s="27">
        <f t="shared" si="0"/>
        <v>7766.178425000001</v>
      </c>
      <c r="X15" s="27">
        <f t="shared" si="1"/>
        <v>7380.547582000002</v>
      </c>
      <c r="Y15" s="27">
        <f t="shared" si="2"/>
        <v>385.63084299999997</v>
      </c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29"/>
      <c r="AN15" s="19"/>
      <c r="AO15" s="19"/>
      <c r="AP15" s="19"/>
      <c r="AQ15" s="19"/>
      <c r="AR15" s="19"/>
    </row>
    <row r="16" spans="2:44">
      <c r="B16" s="21"/>
      <c r="C16" s="9" t="s">
        <v>66</v>
      </c>
      <c r="D16" s="27">
        <v>1937.626047</v>
      </c>
      <c r="E16" s="27" t="s">
        <v>0</v>
      </c>
      <c r="F16" s="27" t="s">
        <v>0</v>
      </c>
      <c r="G16" s="27" t="s">
        <v>0</v>
      </c>
      <c r="H16" s="27">
        <v>87.712473000000003</v>
      </c>
      <c r="I16" s="27" t="s">
        <v>0</v>
      </c>
      <c r="J16" s="27" t="s">
        <v>0</v>
      </c>
      <c r="K16" s="27">
        <v>650.07807600000001</v>
      </c>
      <c r="L16" s="27" t="s">
        <v>0</v>
      </c>
      <c r="M16" s="27">
        <v>76.605625000000003</v>
      </c>
      <c r="N16" s="27" t="s">
        <v>0</v>
      </c>
      <c r="O16" s="27">
        <v>1634.3967339999999</v>
      </c>
      <c r="P16" s="27" t="s">
        <v>0</v>
      </c>
      <c r="Q16" s="27" t="s">
        <v>0</v>
      </c>
      <c r="R16" s="27" t="s">
        <v>0</v>
      </c>
      <c r="S16" s="27" t="s">
        <v>0</v>
      </c>
      <c r="T16" s="27">
        <v>37.907719</v>
      </c>
      <c r="U16" s="27" t="s">
        <v>0</v>
      </c>
      <c r="V16" s="27" t="s">
        <v>0</v>
      </c>
      <c r="W16" s="27">
        <f t="shared" si="0"/>
        <v>4424.3266739999999</v>
      </c>
      <c r="X16" s="27">
        <f t="shared" si="1"/>
        <v>4424.3266739999999</v>
      </c>
      <c r="Y16" s="27">
        <f t="shared" si="2"/>
        <v>0</v>
      </c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</row>
    <row r="17" spans="2:45">
      <c r="B17" s="21"/>
      <c r="C17" s="9" t="s">
        <v>75</v>
      </c>
      <c r="D17" s="27">
        <v>1332.789536</v>
      </c>
      <c r="E17" s="27">
        <v>53.709086000000006</v>
      </c>
      <c r="F17" s="27">
        <v>255.60142300000001</v>
      </c>
      <c r="G17" s="27">
        <v>1.332595</v>
      </c>
      <c r="H17" s="27">
        <v>37.886618000000006</v>
      </c>
      <c r="I17" s="27">
        <v>8.931597</v>
      </c>
      <c r="J17" s="27">
        <v>81.659684999999996</v>
      </c>
      <c r="K17" s="27">
        <v>272.094336</v>
      </c>
      <c r="L17" s="27">
        <v>270.573217</v>
      </c>
      <c r="M17" s="27">
        <v>170.661418</v>
      </c>
      <c r="N17" s="27" t="s">
        <v>0</v>
      </c>
      <c r="O17" s="27">
        <v>243.70050000000001</v>
      </c>
      <c r="P17" s="27">
        <v>263.03980300000001</v>
      </c>
      <c r="Q17" s="27">
        <v>8.3782479999999993</v>
      </c>
      <c r="R17" s="27">
        <v>151.299207</v>
      </c>
      <c r="S17" s="27" t="s">
        <v>0</v>
      </c>
      <c r="T17" s="27">
        <v>48.964162999999999</v>
      </c>
      <c r="U17" s="27">
        <v>304.97233599999998</v>
      </c>
      <c r="V17" s="27">
        <v>51.845341999999995</v>
      </c>
      <c r="W17" s="27">
        <f t="shared" si="0"/>
        <v>3557.4391100000007</v>
      </c>
      <c r="X17" s="27">
        <f t="shared" si="1"/>
        <v>3547.1749180000006</v>
      </c>
      <c r="Y17" s="27">
        <f t="shared" si="2"/>
        <v>10.264192</v>
      </c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</row>
    <row r="18" spans="2:45" ht="11.25" customHeight="1">
      <c r="B18" s="21"/>
      <c r="C18" s="9" t="s">
        <v>73</v>
      </c>
      <c r="D18" s="27">
        <v>5198.4525290000001</v>
      </c>
      <c r="E18" s="27">
        <v>3089.0436549999999</v>
      </c>
      <c r="F18" s="27">
        <v>356.829813</v>
      </c>
      <c r="G18" s="27">
        <v>34.974446</v>
      </c>
      <c r="H18" s="27">
        <v>1642.4464509999998</v>
      </c>
      <c r="I18" s="27" t="s">
        <v>0</v>
      </c>
      <c r="J18" s="27">
        <v>1379.623237</v>
      </c>
      <c r="K18" s="27">
        <v>1173.167377</v>
      </c>
      <c r="L18" s="27">
        <v>2578.5484120000001</v>
      </c>
      <c r="M18" s="27">
        <v>5315.3670080000002</v>
      </c>
      <c r="N18" s="27" t="s">
        <v>0</v>
      </c>
      <c r="O18" s="27">
        <v>70.381163999999998</v>
      </c>
      <c r="P18" s="27">
        <v>2625.716876</v>
      </c>
      <c r="Q18" s="27">
        <v>81.983378000000002</v>
      </c>
      <c r="R18" s="27">
        <v>728.63554899999997</v>
      </c>
      <c r="S18" s="27" t="s">
        <v>0</v>
      </c>
      <c r="T18" s="27">
        <v>1752.7110379999999</v>
      </c>
      <c r="U18" s="27">
        <v>921.20964800000002</v>
      </c>
      <c r="V18" s="27">
        <v>2057.666659</v>
      </c>
      <c r="W18" s="27">
        <f t="shared" si="0"/>
        <v>29006.757239999995</v>
      </c>
      <c r="X18" s="27">
        <f t="shared" si="1"/>
        <v>28971.782793999995</v>
      </c>
      <c r="Y18" s="27">
        <f t="shared" si="2"/>
        <v>34.974446</v>
      </c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</row>
    <row r="19" spans="2:45">
      <c r="B19" s="21"/>
      <c r="C19" s="9" t="s">
        <v>90</v>
      </c>
      <c r="D19" s="27">
        <v>73.575355000000002</v>
      </c>
      <c r="E19" s="27">
        <v>409.02123999999998</v>
      </c>
      <c r="F19" s="27">
        <v>768.88804799999991</v>
      </c>
      <c r="G19" s="27">
        <v>135.7577445</v>
      </c>
      <c r="H19" s="27">
        <v>62.64631</v>
      </c>
      <c r="I19" s="27" t="s">
        <v>0</v>
      </c>
      <c r="J19" s="27">
        <v>36.435972500000005</v>
      </c>
      <c r="K19" s="27" t="s">
        <v>0</v>
      </c>
      <c r="L19" s="27" t="s">
        <v>0</v>
      </c>
      <c r="M19" s="27">
        <v>127.882683</v>
      </c>
      <c r="N19" s="27" t="s">
        <v>0</v>
      </c>
      <c r="O19" s="27" t="s">
        <v>0</v>
      </c>
      <c r="P19" s="27">
        <v>173.02915299999998</v>
      </c>
      <c r="Q19" s="27" t="s">
        <v>0</v>
      </c>
      <c r="R19" s="27">
        <v>81.509521500000005</v>
      </c>
      <c r="S19" s="27">
        <v>5.3468390000000001</v>
      </c>
      <c r="T19" s="27" t="s">
        <v>0</v>
      </c>
      <c r="U19" s="27" t="s">
        <v>0</v>
      </c>
      <c r="V19" s="27">
        <v>560.86991949999992</v>
      </c>
      <c r="W19" s="27">
        <f t="shared" si="0"/>
        <v>2434.9627860000001</v>
      </c>
      <c r="X19" s="27">
        <f t="shared" si="1"/>
        <v>2293.8582024999996</v>
      </c>
      <c r="Y19" s="27">
        <f t="shared" si="2"/>
        <v>141.10458349999999</v>
      </c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</row>
    <row r="20" spans="2:45">
      <c r="B20" s="21"/>
      <c r="C20" s="9" t="s">
        <v>91</v>
      </c>
      <c r="D20" s="27" t="s">
        <v>0</v>
      </c>
      <c r="E20" s="27" t="s">
        <v>0</v>
      </c>
      <c r="F20" s="27" t="s">
        <v>0</v>
      </c>
      <c r="G20" s="27">
        <v>135.7577445</v>
      </c>
      <c r="H20" s="27" t="s">
        <v>0</v>
      </c>
      <c r="I20" s="27" t="s">
        <v>0</v>
      </c>
      <c r="J20" s="27">
        <v>36.435972500000005</v>
      </c>
      <c r="K20" s="27" t="s">
        <v>0</v>
      </c>
      <c r="L20" s="27" t="s">
        <v>0</v>
      </c>
      <c r="M20" s="27">
        <v>120.05401300000001</v>
      </c>
      <c r="N20" s="27" t="s">
        <v>0</v>
      </c>
      <c r="O20" s="27" t="s">
        <v>0</v>
      </c>
      <c r="P20" s="27">
        <v>173.02915299999998</v>
      </c>
      <c r="Q20" s="27" t="s">
        <v>0</v>
      </c>
      <c r="R20" s="27">
        <v>81.509521500000005</v>
      </c>
      <c r="S20" s="27">
        <v>5.3468390000000001</v>
      </c>
      <c r="T20" s="27" t="s">
        <v>0</v>
      </c>
      <c r="U20" s="27" t="s">
        <v>0</v>
      </c>
      <c r="V20" s="27">
        <v>321.9420015</v>
      </c>
      <c r="W20" s="27">
        <f t="shared" si="0"/>
        <v>874.075245</v>
      </c>
      <c r="X20" s="27">
        <f t="shared" si="1"/>
        <v>732.97066150000001</v>
      </c>
      <c r="Y20" s="27">
        <f t="shared" si="2"/>
        <v>141.10458349999999</v>
      </c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</row>
    <row r="21" spans="2:45">
      <c r="B21" s="21"/>
      <c r="C21" s="30" t="s">
        <v>72</v>
      </c>
      <c r="D21" s="31">
        <f t="shared" ref="D21:W21" si="3">SUM(D7:D20)</f>
        <v>34266.373771687999</v>
      </c>
      <c r="E21" s="31">
        <f t="shared" si="3"/>
        <v>15197.644918000002</v>
      </c>
      <c r="F21" s="31">
        <f t="shared" si="3"/>
        <v>12803.909222</v>
      </c>
      <c r="G21" s="31">
        <f t="shared" si="3"/>
        <v>4824.0501530000001</v>
      </c>
      <c r="H21" s="32">
        <f t="shared" si="3"/>
        <v>19123.416990000002</v>
      </c>
      <c r="I21" s="31">
        <f t="shared" si="3"/>
        <v>8841.6471500000007</v>
      </c>
      <c r="J21" s="32">
        <f t="shared" si="3"/>
        <v>2213.6472679999997</v>
      </c>
      <c r="K21" s="32">
        <f t="shared" si="3"/>
        <v>21676.703247000005</v>
      </c>
      <c r="L21" s="32">
        <f t="shared" si="3"/>
        <v>26782.860824430001</v>
      </c>
      <c r="M21" s="32">
        <f t="shared" si="3"/>
        <v>42473.962285000001</v>
      </c>
      <c r="N21" s="31">
        <f t="shared" si="3"/>
        <v>207.356224</v>
      </c>
      <c r="O21" s="32">
        <f t="shared" si="3"/>
        <v>20981.923932448</v>
      </c>
      <c r="P21" s="32">
        <f t="shared" si="3"/>
        <v>31315.268244999996</v>
      </c>
      <c r="Q21" s="32">
        <f t="shared" si="3"/>
        <v>2393.305132</v>
      </c>
      <c r="R21" s="32">
        <f t="shared" si="3"/>
        <v>1251.3090510000002</v>
      </c>
      <c r="S21" s="31">
        <f t="shared" si="3"/>
        <v>212.94905599999998</v>
      </c>
      <c r="T21" s="32">
        <f t="shared" si="3"/>
        <v>6090.6734759999999</v>
      </c>
      <c r="U21" s="32">
        <f t="shared" si="3"/>
        <v>5183.1657260000002</v>
      </c>
      <c r="V21" s="32">
        <f t="shared" si="3"/>
        <v>5141.735357999999</v>
      </c>
      <c r="W21" s="32">
        <f t="shared" si="3"/>
        <v>260981.902029566</v>
      </c>
      <c r="X21" s="32">
        <f t="shared" si="1"/>
        <v>246895.89944656601</v>
      </c>
      <c r="Y21" s="32">
        <f t="shared" si="2"/>
        <v>14086.002583</v>
      </c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>
        <f>MIN(X21:AP21)</f>
        <v>14086.002583</v>
      </c>
    </row>
    <row r="22" spans="2:45">
      <c r="B22" s="21"/>
      <c r="C22" s="9" t="s">
        <v>101</v>
      </c>
      <c r="D22" s="27">
        <v>-156.51245300000002</v>
      </c>
      <c r="E22" s="27">
        <v>-158.032501</v>
      </c>
      <c r="F22" s="27">
        <v>-11.269875000000001</v>
      </c>
      <c r="G22" s="27" t="s">
        <v>0</v>
      </c>
      <c r="H22" s="27">
        <v>-1273.3075200000001</v>
      </c>
      <c r="I22" s="27" t="s">
        <v>0</v>
      </c>
      <c r="J22" s="27">
        <v>-429.393574</v>
      </c>
      <c r="K22" s="27">
        <v>-59.135420973000002</v>
      </c>
      <c r="L22" s="27">
        <v>-753.95074099999999</v>
      </c>
      <c r="M22" s="27">
        <v>-81.406797999999995</v>
      </c>
      <c r="N22" s="27" t="s">
        <v>0</v>
      </c>
      <c r="O22" s="27">
        <v>-42.187336000000002</v>
      </c>
      <c r="P22" s="27">
        <v>-233.23616000000001</v>
      </c>
      <c r="Q22" s="27" t="s">
        <v>0</v>
      </c>
      <c r="R22" s="27" t="s">
        <v>0</v>
      </c>
      <c r="S22" s="27" t="s">
        <v>0</v>
      </c>
      <c r="T22" s="27" t="s">
        <v>0</v>
      </c>
      <c r="U22" s="27" t="s">
        <v>0</v>
      </c>
      <c r="V22" s="27" t="s">
        <v>0</v>
      </c>
      <c r="W22" s="27">
        <f>SUM(D22:V22)</f>
        <v>-3198.4323789730001</v>
      </c>
      <c r="X22" s="27">
        <f t="shared" si="1"/>
        <v>-3198.4323789730001</v>
      </c>
      <c r="Y22" s="27">
        <f t="shared" si="2"/>
        <v>0</v>
      </c>
    </row>
    <row r="23" spans="2:45">
      <c r="B23" s="21"/>
      <c r="C23" s="9" t="s">
        <v>102</v>
      </c>
      <c r="D23" s="27">
        <v>6003.4696309999999</v>
      </c>
      <c r="E23" s="27">
        <v>-4344.3653590000004</v>
      </c>
      <c r="F23" s="27">
        <v>-2161.3288950000001</v>
      </c>
      <c r="G23" s="27">
        <v>1233.358142</v>
      </c>
      <c r="H23" s="27">
        <v>9385.9980599999999</v>
      </c>
      <c r="I23" s="27" t="s">
        <v>0</v>
      </c>
      <c r="J23" s="27">
        <v>2487.1966120000002</v>
      </c>
      <c r="K23" s="27">
        <v>-9647.7049719999995</v>
      </c>
      <c r="L23" s="27">
        <v>-11734.159541999999</v>
      </c>
      <c r="M23" s="27">
        <v>4986.3619900000003</v>
      </c>
      <c r="N23" s="27" t="s">
        <v>0</v>
      </c>
      <c r="O23" s="27">
        <v>-15869.106774</v>
      </c>
      <c r="P23" s="27">
        <v>-10820.647097999999</v>
      </c>
      <c r="Q23" s="27">
        <v>-682.21795400000008</v>
      </c>
      <c r="R23" s="27">
        <v>27511.096438</v>
      </c>
      <c r="S23" s="27" t="s">
        <v>0</v>
      </c>
      <c r="T23" s="27">
        <v>3348.35871</v>
      </c>
      <c r="U23" s="27">
        <v>-83.171614000000005</v>
      </c>
      <c r="V23" s="27">
        <v>11489.173771</v>
      </c>
      <c r="W23" s="27">
        <f>SUM(D23:V23)</f>
        <v>11102.311146000004</v>
      </c>
      <c r="X23" s="27">
        <f t="shared" si="1"/>
        <v>9868.9530039999991</v>
      </c>
      <c r="Y23" s="27">
        <f t="shared" si="2"/>
        <v>1233.358142</v>
      </c>
    </row>
    <row r="24" spans="2:45">
      <c r="B24" s="21"/>
      <c r="C24" s="23" t="s">
        <v>40</v>
      </c>
      <c r="D24" s="34">
        <f t="shared" ref="D24:V24" si="4">SUM(D21:D23)</f>
        <v>40113.330949687996</v>
      </c>
      <c r="E24" s="34">
        <f t="shared" si="4"/>
        <v>10695.247058000001</v>
      </c>
      <c r="F24" s="34">
        <f t="shared" si="4"/>
        <v>10631.310452</v>
      </c>
      <c r="G24" s="34">
        <f t="shared" si="4"/>
        <v>6057.4082950000002</v>
      </c>
      <c r="H24" s="35">
        <f t="shared" si="4"/>
        <v>27236.107530000001</v>
      </c>
      <c r="I24" s="34">
        <f t="shared" si="4"/>
        <v>8841.6471500000007</v>
      </c>
      <c r="J24" s="35">
        <f t="shared" si="4"/>
        <v>4271.4503059999997</v>
      </c>
      <c r="K24" s="35">
        <f t="shared" si="4"/>
        <v>11969.862854027004</v>
      </c>
      <c r="L24" s="35">
        <f t="shared" si="4"/>
        <v>14294.750541430001</v>
      </c>
      <c r="M24" s="35">
        <f t="shared" si="4"/>
        <v>47378.917476999995</v>
      </c>
      <c r="N24" s="34">
        <f t="shared" si="4"/>
        <v>207.356224</v>
      </c>
      <c r="O24" s="35">
        <f t="shared" si="4"/>
        <v>5070.6298224480015</v>
      </c>
      <c r="P24" s="35">
        <f t="shared" si="4"/>
        <v>20261.384986999998</v>
      </c>
      <c r="Q24" s="35">
        <f t="shared" si="4"/>
        <v>1711.0871779999998</v>
      </c>
      <c r="R24" s="35">
        <f t="shared" si="4"/>
        <v>28762.405489000001</v>
      </c>
      <c r="S24" s="34">
        <f t="shared" si="4"/>
        <v>212.94905599999998</v>
      </c>
      <c r="T24" s="35">
        <f t="shared" si="4"/>
        <v>9439.0321860000004</v>
      </c>
      <c r="U24" s="35">
        <f t="shared" si="4"/>
        <v>5099.9941120000003</v>
      </c>
      <c r="V24" s="35">
        <f t="shared" si="4"/>
        <v>16630.909129</v>
      </c>
      <c r="W24" s="35">
        <f>W21+W22+W23</f>
        <v>268885.780796593</v>
      </c>
      <c r="X24" s="35">
        <f t="shared" si="1"/>
        <v>253566.42007159299</v>
      </c>
      <c r="Y24" s="35">
        <f t="shared" si="2"/>
        <v>15319.360725</v>
      </c>
    </row>
    <row r="25" spans="2:45">
      <c r="B25" s="21"/>
      <c r="C25" s="21"/>
      <c r="D25" s="36"/>
      <c r="E25" s="36"/>
      <c r="F25" s="36"/>
      <c r="G25" s="37"/>
      <c r="H25" s="36"/>
      <c r="I25" s="37"/>
      <c r="J25" s="36"/>
      <c r="K25" s="36"/>
      <c r="L25" s="36"/>
      <c r="M25" s="36"/>
      <c r="N25" s="37"/>
      <c r="O25" s="36"/>
      <c r="P25" s="36"/>
      <c r="Q25" s="36"/>
      <c r="R25" s="36"/>
      <c r="S25" s="37"/>
      <c r="T25" s="36"/>
      <c r="U25" s="36"/>
      <c r="V25" s="36"/>
      <c r="W25" s="492">
        <f>SUM(W7,W13:W17,W20)</f>
        <v>100344.40520587201</v>
      </c>
      <c r="X25" s="160">
        <f>SUM(X7,X13:X17,X20)</f>
        <v>99154.687158372006</v>
      </c>
      <c r="Y25" s="160">
        <f>SUM(Y7,Y13:Y17,Y20)</f>
        <v>1189.7180475</v>
      </c>
    </row>
    <row r="26" spans="2:45">
      <c r="C26" s="22" t="s">
        <v>358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22"/>
      <c r="O26" s="38"/>
      <c r="P26" s="38"/>
      <c r="Q26" s="38"/>
      <c r="R26" s="38"/>
      <c r="S26" s="38"/>
      <c r="T26" s="38"/>
      <c r="U26" s="38"/>
      <c r="V26" s="38"/>
      <c r="W26" s="39">
        <f>SUM(W8:W12,W18:W19)</f>
        <v>160637.496823694</v>
      </c>
      <c r="X26" s="28">
        <f>SUM(X8:X12,X18:X19)</f>
        <v>147741.21228819402</v>
      </c>
      <c r="Y26" s="33"/>
    </row>
    <row r="27" spans="2:45" ht="81.75">
      <c r="C27" s="23"/>
      <c r="D27" s="24" t="s">
        <v>87</v>
      </c>
      <c r="E27" s="24" t="s">
        <v>71</v>
      </c>
      <c r="F27" s="24" t="s">
        <v>74</v>
      </c>
      <c r="G27" s="24" t="s">
        <v>37</v>
      </c>
      <c r="H27" s="24" t="s">
        <v>81</v>
      </c>
      <c r="I27" s="24" t="s">
        <v>38</v>
      </c>
      <c r="J27" s="24" t="s">
        <v>88</v>
      </c>
      <c r="K27" s="24" t="s">
        <v>83</v>
      </c>
      <c r="L27" s="24" t="s">
        <v>80</v>
      </c>
      <c r="M27" s="24" t="s">
        <v>65</v>
      </c>
      <c r="N27" s="24" t="s">
        <v>42</v>
      </c>
      <c r="O27" s="24" t="s">
        <v>92</v>
      </c>
      <c r="P27" s="24" t="s">
        <v>93</v>
      </c>
      <c r="Q27" s="24" t="s">
        <v>94</v>
      </c>
      <c r="R27" s="24" t="s">
        <v>82</v>
      </c>
      <c r="S27" s="24" t="s">
        <v>39</v>
      </c>
      <c r="T27" s="24" t="s">
        <v>95</v>
      </c>
      <c r="U27" s="24" t="s">
        <v>96</v>
      </c>
      <c r="V27" s="24" t="s">
        <v>70</v>
      </c>
      <c r="W27" s="25" t="s">
        <v>41</v>
      </c>
      <c r="X27" s="25" t="s">
        <v>99</v>
      </c>
      <c r="Y27" s="25" t="s">
        <v>100</v>
      </c>
      <c r="Z27" s="26"/>
      <c r="AA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</row>
    <row r="28" spans="2:45">
      <c r="C28" s="9" t="s">
        <v>26</v>
      </c>
      <c r="D28" s="27">
        <v>607.45706852800004</v>
      </c>
      <c r="E28" s="27">
        <v>2546.8637039999999</v>
      </c>
      <c r="F28" s="27">
        <v>1915.3604356000001</v>
      </c>
      <c r="G28" s="27" t="s">
        <v>0</v>
      </c>
      <c r="H28" s="27">
        <v>437.46889699999997</v>
      </c>
      <c r="I28" s="27">
        <v>3.5092449999999999</v>
      </c>
      <c r="J28" s="27">
        <v>220.36853600000001</v>
      </c>
      <c r="K28" s="27">
        <v>621.24827399999992</v>
      </c>
      <c r="L28" s="27">
        <v>5490.3364903999991</v>
      </c>
      <c r="M28" s="27">
        <v>3474.715021</v>
      </c>
      <c r="N28" s="27" t="s">
        <v>0</v>
      </c>
      <c r="O28" s="27">
        <v>1095.940672384</v>
      </c>
      <c r="P28" s="27">
        <v>7054.3736816000001</v>
      </c>
      <c r="Q28" s="27">
        <v>152.85085800000002</v>
      </c>
      <c r="R28" s="27">
        <v>96.998457999999999</v>
      </c>
      <c r="S28" s="27" t="s">
        <v>0</v>
      </c>
      <c r="T28" s="27">
        <v>82.217759000000001</v>
      </c>
      <c r="U28" s="27">
        <v>508.62438099999997</v>
      </c>
      <c r="V28" s="27">
        <v>386.83661999999998</v>
      </c>
      <c r="W28" s="27">
        <f t="shared" ref="W28:W41" si="5">SUM(D28:V28)</f>
        <v>24695.170101511994</v>
      </c>
      <c r="X28" s="27">
        <f t="shared" ref="X28:X45" si="6">SUM(D28:F28,H28,J28:M28,O28:R28,T28:V28)</f>
        <v>24691.660856512</v>
      </c>
      <c r="Y28" s="27">
        <f t="shared" ref="Y28:Y45" si="7">SUM(G28,I28,N28,S28)</f>
        <v>3.5092449999999999</v>
      </c>
      <c r="Z28" s="19">
        <f>((W28/W7)-1)*100</f>
        <v>-27.616744114643065</v>
      </c>
      <c r="AA28" s="19">
        <f>((X28/X7)-1)*100</f>
        <v>-27.620077543228849</v>
      </c>
      <c r="AB28" s="19"/>
      <c r="AC28" s="19"/>
      <c r="AD28" s="40"/>
      <c r="AE28" s="40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20"/>
    </row>
    <row r="29" spans="2:45">
      <c r="C29" s="9" t="s">
        <v>67</v>
      </c>
      <c r="D29" s="27">
        <v>107.323718472</v>
      </c>
      <c r="E29" s="27">
        <v>109.722308</v>
      </c>
      <c r="F29" s="27">
        <v>8.2607504000000009</v>
      </c>
      <c r="G29" s="27" t="s">
        <v>0</v>
      </c>
      <c r="H29" s="27">
        <v>810.84690399999999</v>
      </c>
      <c r="I29" s="27" t="s">
        <v>0</v>
      </c>
      <c r="J29" s="27">
        <v>260.41194000000002</v>
      </c>
      <c r="K29" s="27">
        <v>42.846559999999997</v>
      </c>
      <c r="L29" s="27">
        <v>161.73968687000001</v>
      </c>
      <c r="M29" s="27">
        <v>94.472954999999999</v>
      </c>
      <c r="N29" s="27" t="s">
        <v>0</v>
      </c>
      <c r="O29" s="27">
        <v>4.6844809999999999</v>
      </c>
      <c r="P29" s="27">
        <v>42.005647599999996</v>
      </c>
      <c r="Q29" s="27" t="s">
        <v>0</v>
      </c>
      <c r="R29" s="27" t="s">
        <v>0</v>
      </c>
      <c r="S29" s="27" t="s">
        <v>0</v>
      </c>
      <c r="T29" s="27" t="s">
        <v>0</v>
      </c>
      <c r="U29" s="27" t="s">
        <v>0</v>
      </c>
      <c r="V29" s="27" t="s">
        <v>0</v>
      </c>
      <c r="W29" s="27">
        <f t="shared" si="5"/>
        <v>1642.3149513419999</v>
      </c>
      <c r="X29" s="27">
        <f t="shared" si="6"/>
        <v>1642.3149513419999</v>
      </c>
      <c r="Y29" s="27">
        <f t="shared" si="7"/>
        <v>0</v>
      </c>
      <c r="Z29" s="19">
        <f t="shared" ref="Z29:Z45" si="8">((W29/W8)-1)*100</f>
        <v>-17.636999062116445</v>
      </c>
      <c r="AA29" s="19">
        <f t="shared" ref="AA29:AA45" si="9">((X29/X8)-1)*100</f>
        <v>-17.636999062116445</v>
      </c>
      <c r="AB29" s="19"/>
      <c r="AC29" s="19"/>
      <c r="AD29" s="40"/>
      <c r="AE29" s="40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20"/>
    </row>
    <row r="30" spans="2:45">
      <c r="C30" s="9" t="s">
        <v>27</v>
      </c>
      <c r="D30" s="27" t="s">
        <v>0</v>
      </c>
      <c r="E30" s="27" t="s">
        <v>0</v>
      </c>
      <c r="F30" s="27" t="s">
        <v>0</v>
      </c>
      <c r="G30" s="27" t="s">
        <v>0</v>
      </c>
      <c r="H30" s="27">
        <v>8056.3069680000008</v>
      </c>
      <c r="I30" s="27" t="s">
        <v>0</v>
      </c>
      <c r="J30" s="27" t="s">
        <v>0</v>
      </c>
      <c r="K30" s="27">
        <v>7892.0961320000006</v>
      </c>
      <c r="L30" s="27" t="s">
        <v>0</v>
      </c>
      <c r="M30" s="27">
        <v>23560.519215999997</v>
      </c>
      <c r="N30" s="27" t="s">
        <v>0</v>
      </c>
      <c r="O30" s="27">
        <v>16315.485076999999</v>
      </c>
      <c r="P30" s="27" t="s">
        <v>0</v>
      </c>
      <c r="Q30" s="27" t="s">
        <v>0</v>
      </c>
      <c r="R30" s="27" t="s">
        <v>0</v>
      </c>
      <c r="S30" s="27" t="s">
        <v>0</v>
      </c>
      <c r="T30" s="27" t="s">
        <v>0</v>
      </c>
      <c r="U30" s="27" t="s">
        <v>0</v>
      </c>
      <c r="V30" s="27" t="s">
        <v>0</v>
      </c>
      <c r="W30" s="27">
        <f t="shared" si="5"/>
        <v>55824.407392999994</v>
      </c>
      <c r="X30" s="27">
        <f t="shared" si="6"/>
        <v>55824.407392999994</v>
      </c>
      <c r="Y30" s="27">
        <f t="shared" si="7"/>
        <v>0</v>
      </c>
      <c r="Z30" s="19">
        <f t="shared" si="8"/>
        <v>4.9377962583690094</v>
      </c>
      <c r="AA30" s="19">
        <f t="shared" si="9"/>
        <v>4.9377962583690094</v>
      </c>
      <c r="AB30" s="19"/>
      <c r="AD30" s="40"/>
      <c r="AE30" s="40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20"/>
      <c r="AS30" s="19"/>
    </row>
    <row r="31" spans="2:45">
      <c r="C31" s="9" t="s">
        <v>28</v>
      </c>
      <c r="D31" s="27">
        <v>2874.644346</v>
      </c>
      <c r="E31" s="27">
        <v>1453.2396470000001</v>
      </c>
      <c r="F31" s="27">
        <v>3545.6265020000001</v>
      </c>
      <c r="G31" s="27">
        <v>1999.1343879999999</v>
      </c>
      <c r="H31" s="27" t="s">
        <v>0</v>
      </c>
      <c r="I31" s="27" t="s">
        <v>0</v>
      </c>
      <c r="J31" s="27" t="s">
        <v>0</v>
      </c>
      <c r="K31" s="27" t="s">
        <v>0</v>
      </c>
      <c r="L31" s="27">
        <v>333.25771900000001</v>
      </c>
      <c r="M31" s="27" t="s">
        <v>0</v>
      </c>
      <c r="N31" s="27" t="s">
        <v>0</v>
      </c>
      <c r="O31" s="27" t="s">
        <v>0</v>
      </c>
      <c r="P31" s="27">
        <v>2466.0486740000001</v>
      </c>
      <c r="Q31" s="27" t="s">
        <v>0</v>
      </c>
      <c r="R31" s="27" t="s">
        <v>0</v>
      </c>
      <c r="S31" s="27" t="s">
        <v>0</v>
      </c>
      <c r="T31" s="27" t="s">
        <v>0</v>
      </c>
      <c r="U31" s="27" t="s">
        <v>0</v>
      </c>
      <c r="V31" s="27" t="s">
        <v>0</v>
      </c>
      <c r="W31" s="27">
        <f t="shared" si="5"/>
        <v>12671.951276</v>
      </c>
      <c r="X31" s="27">
        <f t="shared" si="6"/>
        <v>10672.816887999999</v>
      </c>
      <c r="Y31" s="27">
        <f t="shared" si="7"/>
        <v>1999.1343879999999</v>
      </c>
      <c r="Z31" s="19">
        <f t="shared" si="8"/>
        <v>-66.005801643672143</v>
      </c>
      <c r="AA31" s="19">
        <f t="shared" si="9"/>
        <v>-69.402235473273095</v>
      </c>
      <c r="AB31" s="19"/>
      <c r="AC31" s="19"/>
      <c r="AD31" s="40"/>
      <c r="AE31" s="40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20"/>
    </row>
    <row r="32" spans="2:45">
      <c r="C32" s="9" t="s">
        <v>98</v>
      </c>
      <c r="D32" s="27" t="s">
        <v>0</v>
      </c>
      <c r="E32" s="27" t="s">
        <v>0</v>
      </c>
      <c r="F32" s="27" t="s">
        <v>0</v>
      </c>
      <c r="G32" s="27">
        <v>921.55676399999993</v>
      </c>
      <c r="H32" s="27">
        <v>-9.9999999999999995E-7</v>
      </c>
      <c r="I32" s="27">
        <v>4368.4426279999998</v>
      </c>
      <c r="J32" s="27" t="s">
        <v>0</v>
      </c>
      <c r="K32" s="27" t="s">
        <v>0</v>
      </c>
      <c r="L32" s="27" t="s">
        <v>0</v>
      </c>
      <c r="M32" s="27" t="s">
        <v>0</v>
      </c>
      <c r="N32" s="27">
        <v>206.04823999999999</v>
      </c>
      <c r="O32" s="27" t="s">
        <v>0</v>
      </c>
      <c r="P32" s="27" t="s">
        <v>0</v>
      </c>
      <c r="Q32" s="27" t="s">
        <v>0</v>
      </c>
      <c r="R32" s="27" t="s">
        <v>0</v>
      </c>
      <c r="S32" s="27">
        <v>200.03025500000001</v>
      </c>
      <c r="T32" s="27" t="s">
        <v>0</v>
      </c>
      <c r="U32" s="27" t="s">
        <v>0</v>
      </c>
      <c r="V32" s="27" t="s">
        <v>0</v>
      </c>
      <c r="W32" s="27">
        <f t="shared" si="5"/>
        <v>5696.0778859999991</v>
      </c>
      <c r="X32" s="27">
        <f t="shared" si="6"/>
        <v>-9.9999999999999995E-7</v>
      </c>
      <c r="Y32" s="27">
        <f t="shared" si="7"/>
        <v>5696.0778869999995</v>
      </c>
      <c r="Z32" s="19">
        <f t="shared" si="8"/>
        <v>-14.766253759184789</v>
      </c>
      <c r="AA32" s="19">
        <f t="shared" si="9"/>
        <v>0</v>
      </c>
      <c r="AB32" s="19"/>
      <c r="AC32" s="19"/>
      <c r="AD32" s="40"/>
      <c r="AE32" s="40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20"/>
    </row>
    <row r="33" spans="1:45">
      <c r="C33" s="9" t="s">
        <v>44</v>
      </c>
      <c r="D33" s="27">
        <v>12941.327722999999</v>
      </c>
      <c r="E33" s="27">
        <v>2082.9749539999998</v>
      </c>
      <c r="F33" s="27">
        <v>2209.4074259999998</v>
      </c>
      <c r="G33" s="27">
        <v>1045.1915770000001</v>
      </c>
      <c r="H33" s="27">
        <v>4644.8260570000002</v>
      </c>
      <c r="I33" s="27">
        <v>3053.51755</v>
      </c>
      <c r="J33" s="27" t="s">
        <v>0</v>
      </c>
      <c r="K33" s="27">
        <v>1488.0756859999999</v>
      </c>
      <c r="L33" s="27" t="s">
        <v>0</v>
      </c>
      <c r="M33" s="27">
        <v>8763.634657999999</v>
      </c>
      <c r="N33" s="27" t="s">
        <v>0</v>
      </c>
      <c r="O33" s="27" t="s">
        <v>0</v>
      </c>
      <c r="P33" s="27">
        <v>3454.098806</v>
      </c>
      <c r="Q33" s="27">
        <v>1222.4732590000001</v>
      </c>
      <c r="R33" s="27" t="s">
        <v>0</v>
      </c>
      <c r="S33" s="27" t="s">
        <v>0</v>
      </c>
      <c r="T33" s="27">
        <v>6812.5424849999999</v>
      </c>
      <c r="U33" s="27">
        <v>3046.2729720000002</v>
      </c>
      <c r="V33" s="27">
        <v>4474.7223750000003</v>
      </c>
      <c r="W33" s="27">
        <f t="shared" si="5"/>
        <v>55239.065527999999</v>
      </c>
      <c r="X33" s="27">
        <f t="shared" si="6"/>
        <v>51140.35640099999</v>
      </c>
      <c r="Y33" s="27">
        <f t="shared" si="7"/>
        <v>4098.7091270000001</v>
      </c>
      <c r="Z33" s="19">
        <f t="shared" si="8"/>
        <v>83.857697224176036</v>
      </c>
      <c r="AA33" s="19">
        <f t="shared" si="9"/>
        <v>93.692025187334309</v>
      </c>
      <c r="AB33" s="19"/>
      <c r="AD33" s="40"/>
      <c r="AE33" s="40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20"/>
      <c r="AS33" s="19"/>
    </row>
    <row r="34" spans="1:45">
      <c r="C34" s="9" t="s">
        <v>68</v>
      </c>
      <c r="D34" s="27" t="s">
        <v>0</v>
      </c>
      <c r="E34" s="27" t="s">
        <v>0</v>
      </c>
      <c r="F34" s="27" t="s">
        <v>0</v>
      </c>
      <c r="G34" s="27" t="s">
        <v>0</v>
      </c>
      <c r="H34" s="27" t="s">
        <v>0</v>
      </c>
      <c r="I34" s="27">
        <v>23.248718</v>
      </c>
      <c r="J34" s="27" t="s">
        <v>0</v>
      </c>
      <c r="K34" s="27" t="s">
        <v>0</v>
      </c>
      <c r="L34" s="27" t="s">
        <v>0</v>
      </c>
      <c r="M34" s="27" t="s">
        <v>0</v>
      </c>
      <c r="N34" s="27" t="s">
        <v>0</v>
      </c>
      <c r="O34" s="27" t="s">
        <v>0</v>
      </c>
      <c r="P34" s="27" t="s">
        <v>0</v>
      </c>
      <c r="Q34" s="27" t="s">
        <v>0</v>
      </c>
      <c r="R34" s="27" t="s">
        <v>0</v>
      </c>
      <c r="S34" s="27" t="s">
        <v>0</v>
      </c>
      <c r="T34" s="27" t="s">
        <v>0</v>
      </c>
      <c r="U34" s="27" t="s">
        <v>0</v>
      </c>
      <c r="V34" s="27" t="s">
        <v>0</v>
      </c>
      <c r="W34" s="27">
        <f t="shared" si="5"/>
        <v>23.248718</v>
      </c>
      <c r="X34" s="27">
        <f t="shared" si="6"/>
        <v>0</v>
      </c>
      <c r="Y34" s="27">
        <f t="shared" si="7"/>
        <v>23.248718</v>
      </c>
      <c r="Z34" s="19">
        <f t="shared" si="8"/>
        <v>-1.7197913520822117</v>
      </c>
      <c r="AA34" s="19"/>
      <c r="AB34" s="19"/>
      <c r="AC34" s="19"/>
      <c r="AD34" s="40"/>
      <c r="AE34" s="40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20"/>
    </row>
    <row r="35" spans="1:45">
      <c r="C35" s="9" t="s">
        <v>50</v>
      </c>
      <c r="D35" s="27">
        <v>6847.6911579999996</v>
      </c>
      <c r="E35" s="27">
        <v>5357.5766440000007</v>
      </c>
      <c r="F35" s="27">
        <v>1185.9513489999999</v>
      </c>
      <c r="G35" s="27">
        <v>6.0848199999999997</v>
      </c>
      <c r="H35" s="27">
        <v>2573.7643110000004</v>
      </c>
      <c r="I35" s="27">
        <v>1138.277902</v>
      </c>
      <c r="J35" s="27">
        <v>72.899744999999996</v>
      </c>
      <c r="K35" s="27">
        <v>8523.2082630000004</v>
      </c>
      <c r="L35" s="27">
        <v>12438.671890000001</v>
      </c>
      <c r="M35" s="27">
        <v>3052.0364759999998</v>
      </c>
      <c r="N35" s="27" t="s">
        <v>0</v>
      </c>
      <c r="O35" s="27">
        <v>91.470633000000007</v>
      </c>
      <c r="P35" s="27">
        <v>8698.4665989999994</v>
      </c>
      <c r="Q35" s="27">
        <v>975.14644099999998</v>
      </c>
      <c r="R35" s="27" t="s">
        <v>0</v>
      </c>
      <c r="S35" s="27" t="s">
        <v>0</v>
      </c>
      <c r="T35" s="27">
        <v>524.57678300000009</v>
      </c>
      <c r="U35" s="27">
        <v>2397.610212</v>
      </c>
      <c r="V35" s="27">
        <v>328.74489199999999</v>
      </c>
      <c r="W35" s="27">
        <f t="shared" si="5"/>
        <v>54212.178117999996</v>
      </c>
      <c r="X35" s="27">
        <f t="shared" si="6"/>
        <v>53067.815395999998</v>
      </c>
      <c r="Y35" s="27">
        <f t="shared" si="7"/>
        <v>1144.3627220000001</v>
      </c>
      <c r="Z35" s="19">
        <f t="shared" si="8"/>
        <v>9.3395526393227115</v>
      </c>
      <c r="AA35" s="19">
        <f t="shared" si="9"/>
        <v>8.3996593720415458</v>
      </c>
      <c r="AB35" s="19"/>
      <c r="AC35" s="19"/>
      <c r="AD35" s="40"/>
      <c r="AE35" s="40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20"/>
    </row>
    <row r="36" spans="1:45">
      <c r="C36" s="9" t="s">
        <v>51</v>
      </c>
      <c r="D36" s="27">
        <v>1760.666193</v>
      </c>
      <c r="E36" s="27">
        <v>324.55819199999996</v>
      </c>
      <c r="F36" s="27">
        <v>0.46345800000000004</v>
      </c>
      <c r="G36" s="27">
        <v>120.80344000000001</v>
      </c>
      <c r="H36" s="27">
        <v>538.09254699999997</v>
      </c>
      <c r="I36" s="27">
        <v>277.90508299999999</v>
      </c>
      <c r="J36" s="27">
        <v>2.095237</v>
      </c>
      <c r="K36" s="27">
        <v>1963.658363</v>
      </c>
      <c r="L36" s="27">
        <v>860.6009499999999</v>
      </c>
      <c r="M36" s="27">
        <v>409.20300099999997</v>
      </c>
      <c r="N36" s="27" t="s">
        <v>0</v>
      </c>
      <c r="O36" s="27">
        <v>1191.2049850000001</v>
      </c>
      <c r="P36" s="27">
        <v>20.357918000000002</v>
      </c>
      <c r="Q36" s="27">
        <v>139.47119699999999</v>
      </c>
      <c r="R36" s="27">
        <v>90.516881999999995</v>
      </c>
      <c r="S36" s="27">
        <v>8.0373E-2</v>
      </c>
      <c r="T36" s="27">
        <v>1182.3170009999999</v>
      </c>
      <c r="U36" s="27">
        <v>310.03534499999995</v>
      </c>
      <c r="V36" s="27">
        <v>30.530865000000002</v>
      </c>
      <c r="W36" s="27">
        <f t="shared" si="5"/>
        <v>9222.5610300000008</v>
      </c>
      <c r="X36" s="27">
        <f t="shared" si="6"/>
        <v>8823.7721340000007</v>
      </c>
      <c r="Y36" s="27">
        <f t="shared" si="7"/>
        <v>398.78889600000002</v>
      </c>
      <c r="Z36" s="19">
        <f t="shared" si="8"/>
        <v>18.752886236965381</v>
      </c>
      <c r="AA36" s="19">
        <f t="shared" si="9"/>
        <v>19.554437336327133</v>
      </c>
      <c r="AB36" s="19"/>
      <c r="AC36" s="19"/>
      <c r="AD36" s="40"/>
      <c r="AE36" s="40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20"/>
    </row>
    <row r="37" spans="1:45">
      <c r="C37" s="9" t="s">
        <v>66</v>
      </c>
      <c r="D37" s="27">
        <v>2239.9793519999998</v>
      </c>
      <c r="E37" s="27" t="s">
        <v>0</v>
      </c>
      <c r="F37" s="27" t="s">
        <v>0</v>
      </c>
      <c r="G37" s="27" t="s">
        <v>0</v>
      </c>
      <c r="H37" s="27">
        <v>87.782623000000001</v>
      </c>
      <c r="I37" s="27" t="s">
        <v>0</v>
      </c>
      <c r="J37" s="27" t="s">
        <v>0</v>
      </c>
      <c r="K37" s="27">
        <v>723.96888200000001</v>
      </c>
      <c r="L37" s="27" t="s">
        <v>0</v>
      </c>
      <c r="M37" s="27">
        <v>28.856235000000002</v>
      </c>
      <c r="N37" s="27" t="s">
        <v>0</v>
      </c>
      <c r="O37" s="27">
        <v>2043.3355689999999</v>
      </c>
      <c r="P37" s="27" t="s">
        <v>0</v>
      </c>
      <c r="Q37" s="27" t="s">
        <v>0</v>
      </c>
      <c r="R37" s="27" t="s">
        <v>0</v>
      </c>
      <c r="S37" s="27" t="s">
        <v>0</v>
      </c>
      <c r="T37" s="27">
        <v>42.508601999999996</v>
      </c>
      <c r="U37" s="27" t="s">
        <v>0</v>
      </c>
      <c r="V37" s="27" t="s">
        <v>0</v>
      </c>
      <c r="W37" s="27">
        <f t="shared" si="5"/>
        <v>5166.4312630000004</v>
      </c>
      <c r="X37" s="27">
        <f t="shared" si="6"/>
        <v>5166.4312630000004</v>
      </c>
      <c r="Y37" s="27">
        <f t="shared" si="7"/>
        <v>0</v>
      </c>
      <c r="Z37" s="19">
        <f t="shared" si="8"/>
        <v>16.773277465270642</v>
      </c>
      <c r="AA37" s="19">
        <f t="shared" si="9"/>
        <v>16.773277465270642</v>
      </c>
      <c r="AB37" s="19"/>
      <c r="AC37" s="19"/>
      <c r="AD37" s="40"/>
      <c r="AE37" s="40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20"/>
    </row>
    <row r="38" spans="1:45">
      <c r="C38" s="9" t="s">
        <v>75</v>
      </c>
      <c r="D38" s="27">
        <v>1429.0004839999999</v>
      </c>
      <c r="E38" s="27">
        <v>57.642391000000003</v>
      </c>
      <c r="F38" s="27">
        <v>255.379559</v>
      </c>
      <c r="G38" s="27">
        <v>1.139367</v>
      </c>
      <c r="H38" s="27">
        <v>35.937875999999996</v>
      </c>
      <c r="I38" s="27">
        <v>9.7735690000000002</v>
      </c>
      <c r="J38" s="27">
        <v>72.909684999999996</v>
      </c>
      <c r="K38" s="27">
        <v>274.85166499999997</v>
      </c>
      <c r="L38" s="27">
        <v>271.952089</v>
      </c>
      <c r="M38" s="27">
        <v>154.562219</v>
      </c>
      <c r="N38" s="27" t="s">
        <v>0</v>
      </c>
      <c r="O38" s="27">
        <v>233.488392</v>
      </c>
      <c r="P38" s="27">
        <v>258.04096400000003</v>
      </c>
      <c r="Q38" s="27">
        <v>6.8119219999999991</v>
      </c>
      <c r="R38" s="27">
        <v>162.388747</v>
      </c>
      <c r="S38" s="27" t="s">
        <v>0</v>
      </c>
      <c r="T38" s="27">
        <v>46.557190000000006</v>
      </c>
      <c r="U38" s="27">
        <v>292.374281</v>
      </c>
      <c r="V38" s="27">
        <v>53.429228000000002</v>
      </c>
      <c r="W38" s="27">
        <f t="shared" si="5"/>
        <v>3616.2396279999994</v>
      </c>
      <c r="X38" s="27">
        <f t="shared" si="6"/>
        <v>3605.3266919999996</v>
      </c>
      <c r="Y38" s="27">
        <f t="shared" si="7"/>
        <v>10.912936</v>
      </c>
      <c r="Z38" s="19">
        <f t="shared" si="8"/>
        <v>1.6528889513445222</v>
      </c>
      <c r="AA38" s="19">
        <f t="shared" si="9"/>
        <v>1.6393827579494369</v>
      </c>
      <c r="AB38" s="19"/>
      <c r="AC38" s="19"/>
      <c r="AD38" s="40"/>
      <c r="AE38" s="40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20"/>
    </row>
    <row r="39" spans="1:45">
      <c r="C39" s="9" t="s">
        <v>73</v>
      </c>
      <c r="D39" s="27">
        <v>5194.6939659999998</v>
      </c>
      <c r="E39" s="27">
        <v>3038.3658969999997</v>
      </c>
      <c r="F39" s="27">
        <v>358.821437</v>
      </c>
      <c r="G39" s="27">
        <v>34.425885000000001</v>
      </c>
      <c r="H39" s="27">
        <v>1612.1738049999999</v>
      </c>
      <c r="I39" s="27" t="s">
        <v>0</v>
      </c>
      <c r="J39" s="27">
        <v>1583.257292</v>
      </c>
      <c r="K39" s="27">
        <v>1310.8972749999998</v>
      </c>
      <c r="L39" s="27">
        <v>2808.51188</v>
      </c>
      <c r="M39" s="27">
        <v>5379.0747439999996</v>
      </c>
      <c r="N39" s="27" t="s">
        <v>0</v>
      </c>
      <c r="O39" s="27">
        <v>53.929693</v>
      </c>
      <c r="P39" s="27">
        <v>2520.1456990000001</v>
      </c>
      <c r="Q39" s="27">
        <v>85.455516000000003</v>
      </c>
      <c r="R39" s="27">
        <v>844.17100000000005</v>
      </c>
      <c r="S39" s="27" t="s">
        <v>0</v>
      </c>
      <c r="T39" s="27">
        <v>1779.42471</v>
      </c>
      <c r="U39" s="27">
        <v>912.03840099999991</v>
      </c>
      <c r="V39" s="27">
        <v>2075.305965</v>
      </c>
      <c r="W39" s="27">
        <f t="shared" si="5"/>
        <v>29590.693164999997</v>
      </c>
      <c r="X39" s="27">
        <f t="shared" si="6"/>
        <v>29556.26728</v>
      </c>
      <c r="Y39" s="27">
        <f t="shared" si="7"/>
        <v>34.425885000000001</v>
      </c>
      <c r="Z39" s="19">
        <f t="shared" si="8"/>
        <v>2.0131030854933396</v>
      </c>
      <c r="AA39" s="19">
        <f t="shared" si="9"/>
        <v>2.0174267153523218</v>
      </c>
      <c r="AB39" s="19"/>
      <c r="AC39" s="19"/>
      <c r="AD39" s="40"/>
      <c r="AE39" s="40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20"/>
    </row>
    <row r="40" spans="1:45">
      <c r="C40" s="9" t="s">
        <v>90</v>
      </c>
      <c r="D40" s="27">
        <v>5.4732129999999994</v>
      </c>
      <c r="E40" s="27">
        <v>376.11670299999997</v>
      </c>
      <c r="F40" s="27">
        <v>639.28295800000001</v>
      </c>
      <c r="G40" s="27">
        <v>145.46326099999999</v>
      </c>
      <c r="H40" s="27">
        <v>59.737607000000004</v>
      </c>
      <c r="I40" s="27" t="s">
        <v>0</v>
      </c>
      <c r="J40" s="27">
        <v>37.915873500000004</v>
      </c>
      <c r="K40" s="27" t="s">
        <v>0</v>
      </c>
      <c r="L40" s="27" t="s">
        <v>0</v>
      </c>
      <c r="M40" s="27">
        <v>143.91106150000002</v>
      </c>
      <c r="N40" s="27" t="s">
        <v>0</v>
      </c>
      <c r="O40" s="27" t="s">
        <v>0</v>
      </c>
      <c r="P40" s="27">
        <v>165.92364550000002</v>
      </c>
      <c r="Q40" s="27" t="s">
        <v>0</v>
      </c>
      <c r="R40" s="27">
        <v>83.303767999999991</v>
      </c>
      <c r="S40" s="27">
        <v>5.3969984999999996</v>
      </c>
      <c r="T40" s="27" t="s">
        <v>0</v>
      </c>
      <c r="U40" s="27" t="s">
        <v>0</v>
      </c>
      <c r="V40" s="27">
        <v>559.96603000000005</v>
      </c>
      <c r="W40" s="27">
        <f t="shared" si="5"/>
        <v>2222.4911190000003</v>
      </c>
      <c r="X40" s="27">
        <f t="shared" si="6"/>
        <v>2071.6308595</v>
      </c>
      <c r="Y40" s="27">
        <f t="shared" si="7"/>
        <v>150.86025949999998</v>
      </c>
      <c r="Z40" s="19">
        <f t="shared" si="8"/>
        <v>-8.7258691681705187</v>
      </c>
      <c r="AA40" s="19">
        <f t="shared" si="9"/>
        <v>-9.687928519635669</v>
      </c>
      <c r="AB40" s="19"/>
      <c r="AC40" s="19"/>
      <c r="AD40" s="40"/>
      <c r="AE40" s="40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20"/>
    </row>
    <row r="41" spans="1:45">
      <c r="C41" s="9" t="s">
        <v>91</v>
      </c>
      <c r="D41" s="27" t="s">
        <v>0</v>
      </c>
      <c r="E41" s="27" t="s">
        <v>0</v>
      </c>
      <c r="F41" s="27" t="s">
        <v>0</v>
      </c>
      <c r="G41" s="27">
        <v>145.46326099999999</v>
      </c>
      <c r="H41" s="27" t="s">
        <v>0</v>
      </c>
      <c r="I41" s="27" t="s">
        <v>0</v>
      </c>
      <c r="J41" s="27">
        <v>37.915873500000004</v>
      </c>
      <c r="K41" s="27" t="s">
        <v>0</v>
      </c>
      <c r="L41" s="27" t="s">
        <v>0</v>
      </c>
      <c r="M41" s="27">
        <v>136.77803549999999</v>
      </c>
      <c r="N41" s="27" t="s">
        <v>0</v>
      </c>
      <c r="O41" s="27" t="s">
        <v>0</v>
      </c>
      <c r="P41" s="27">
        <v>165.92364449999999</v>
      </c>
      <c r="Q41" s="27" t="s">
        <v>0</v>
      </c>
      <c r="R41" s="27">
        <v>83.303767999999991</v>
      </c>
      <c r="S41" s="27">
        <v>5.3969984999999996</v>
      </c>
      <c r="T41" s="27" t="s">
        <v>0</v>
      </c>
      <c r="U41" s="27" t="s">
        <v>0</v>
      </c>
      <c r="V41" s="27">
        <v>315.03216900000001</v>
      </c>
      <c r="W41" s="27">
        <f t="shared" si="5"/>
        <v>889.81375000000003</v>
      </c>
      <c r="X41" s="27">
        <f t="shared" si="6"/>
        <v>738.95349050000004</v>
      </c>
      <c r="Y41" s="27">
        <f t="shared" si="7"/>
        <v>150.86025949999998</v>
      </c>
      <c r="Z41" s="19">
        <f t="shared" si="8"/>
        <v>1.8005892616258734</v>
      </c>
      <c r="AA41" s="19">
        <f t="shared" si="9"/>
        <v>0.81624399368951384</v>
      </c>
      <c r="AB41" s="19"/>
      <c r="AC41" s="19"/>
      <c r="AD41" s="40"/>
      <c r="AE41" s="40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20"/>
    </row>
    <row r="42" spans="1:45">
      <c r="C42" s="30" t="s">
        <v>72</v>
      </c>
      <c r="D42" s="31">
        <f t="shared" ref="D42:W42" si="10">SUM(D28:D41)</f>
        <v>34008.257222</v>
      </c>
      <c r="E42" s="31">
        <f t="shared" si="10"/>
        <v>15347.060439999999</v>
      </c>
      <c r="F42" s="31">
        <f t="shared" si="10"/>
        <v>10118.553875000001</v>
      </c>
      <c r="G42" s="31">
        <f t="shared" si="10"/>
        <v>4419.2627629999997</v>
      </c>
      <c r="H42" s="31">
        <f t="shared" si="10"/>
        <v>18856.937593999999</v>
      </c>
      <c r="I42" s="31">
        <f t="shared" si="10"/>
        <v>8874.6746950000015</v>
      </c>
      <c r="J42" s="31">
        <f t="shared" si="10"/>
        <v>2287.7741820000001</v>
      </c>
      <c r="K42" s="31">
        <f t="shared" si="10"/>
        <v>22840.851099999996</v>
      </c>
      <c r="L42" s="31">
        <f t="shared" si="10"/>
        <v>22365.070705270002</v>
      </c>
      <c r="M42" s="31">
        <f t="shared" si="10"/>
        <v>45197.763621999999</v>
      </c>
      <c r="N42" s="31">
        <f t="shared" si="10"/>
        <v>206.04823999999999</v>
      </c>
      <c r="O42" s="31">
        <f t="shared" si="10"/>
        <v>21029.539502383996</v>
      </c>
      <c r="P42" s="31">
        <f t="shared" si="10"/>
        <v>24845.3852792</v>
      </c>
      <c r="Q42" s="31">
        <f t="shared" si="10"/>
        <v>2582.2091929999997</v>
      </c>
      <c r="R42" s="31">
        <f t="shared" si="10"/>
        <v>1360.6826230000001</v>
      </c>
      <c r="S42" s="31">
        <f t="shared" si="10"/>
        <v>210.90462500000001</v>
      </c>
      <c r="T42" s="31">
        <f t="shared" si="10"/>
        <v>10470.14453</v>
      </c>
      <c r="U42" s="31">
        <f t="shared" si="10"/>
        <v>7466.9555920000003</v>
      </c>
      <c r="V42" s="31">
        <f t="shared" si="10"/>
        <v>8224.5681439999989</v>
      </c>
      <c r="W42" s="32">
        <f t="shared" si="10"/>
        <v>260712.64392685401</v>
      </c>
      <c r="X42" s="32">
        <f t="shared" si="6"/>
        <v>247001.75360385398</v>
      </c>
      <c r="Y42" s="32">
        <f t="shared" si="7"/>
        <v>13710.890323</v>
      </c>
      <c r="Z42" s="19">
        <f t="shared" si="8"/>
        <v>-0.10317117800815456</v>
      </c>
      <c r="AA42" s="19">
        <f t="shared" si="9"/>
        <v>4.2874003790771553E-2</v>
      </c>
      <c r="AB42" s="19"/>
      <c r="AC42" s="19"/>
      <c r="AD42" s="40"/>
      <c r="AE42" s="40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20"/>
    </row>
    <row r="43" spans="1:45">
      <c r="C43" s="9" t="s">
        <v>101</v>
      </c>
      <c r="D43" s="27">
        <v>-157.49059</v>
      </c>
      <c r="E43" s="27">
        <v>-166.33647300000001</v>
      </c>
      <c r="F43" s="27">
        <v>-12.338201</v>
      </c>
      <c r="G43" s="27" t="s">
        <v>0</v>
      </c>
      <c r="H43" s="27">
        <v>-1080.7668980000001</v>
      </c>
      <c r="I43" s="27" t="s">
        <v>0</v>
      </c>
      <c r="J43" s="27">
        <v>-390.91580699999997</v>
      </c>
      <c r="K43" s="27">
        <v>-61.020177245999996</v>
      </c>
      <c r="L43" s="27">
        <v>-649.87307099999998</v>
      </c>
      <c r="M43" s="27">
        <v>-174.85968499999998</v>
      </c>
      <c r="N43" s="27" t="s">
        <v>0</v>
      </c>
      <c r="O43" s="27">
        <v>-18.01878</v>
      </c>
      <c r="P43" s="27">
        <v>-313.34913299999999</v>
      </c>
      <c r="Q43" s="27" t="s">
        <v>0</v>
      </c>
      <c r="R43" s="27" t="s">
        <v>0</v>
      </c>
      <c r="S43" s="27" t="s">
        <v>0</v>
      </c>
      <c r="T43" s="27" t="s">
        <v>0</v>
      </c>
      <c r="U43" s="27" t="s">
        <v>0</v>
      </c>
      <c r="V43" s="27" t="s">
        <v>0</v>
      </c>
      <c r="W43" s="27">
        <f>SUM(D43:V43)</f>
        <v>-3024.9688152459998</v>
      </c>
      <c r="X43" s="27">
        <f t="shared" si="6"/>
        <v>-3024.9688152459998</v>
      </c>
      <c r="Y43" s="27">
        <f t="shared" si="7"/>
        <v>0</v>
      </c>
      <c r="Z43" s="19">
        <f t="shared" si="8"/>
        <v>-5.4233931868429401</v>
      </c>
      <c r="AA43" s="19">
        <f t="shared" si="9"/>
        <v>-5.4233931868429401</v>
      </c>
      <c r="AB43" s="19"/>
      <c r="AC43" s="19"/>
      <c r="AD43" s="40"/>
      <c r="AE43" s="40"/>
      <c r="AF43" s="19"/>
      <c r="AG43" s="2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41"/>
    </row>
    <row r="44" spans="1:45">
      <c r="C44" s="9" t="s">
        <v>102</v>
      </c>
      <c r="D44" s="27">
        <v>5947.9062050000002</v>
      </c>
      <c r="E44" s="27">
        <v>-4427.8975769999997</v>
      </c>
      <c r="F44" s="27">
        <v>-701.99326300000007</v>
      </c>
      <c r="G44" s="27">
        <v>1694.8405220000002</v>
      </c>
      <c r="H44" s="27">
        <v>9561.5256219999992</v>
      </c>
      <c r="I44" s="27" t="s">
        <v>0</v>
      </c>
      <c r="J44" s="27">
        <v>2289.375442</v>
      </c>
      <c r="K44" s="27">
        <v>-10685.286653000001</v>
      </c>
      <c r="L44" s="27">
        <v>-7480.8725450000002</v>
      </c>
      <c r="M44" s="27">
        <v>1850.4903929999998</v>
      </c>
      <c r="N44" s="27" t="s">
        <v>0</v>
      </c>
      <c r="O44" s="27">
        <v>-16052.537275000001</v>
      </c>
      <c r="P44" s="27">
        <v>-6180.7896760000003</v>
      </c>
      <c r="Q44" s="27">
        <v>-874.00844099999995</v>
      </c>
      <c r="R44" s="27">
        <v>27117.061002999999</v>
      </c>
      <c r="S44" s="27" t="s">
        <v>0</v>
      </c>
      <c r="T44" s="27">
        <v>-984.8605060000001</v>
      </c>
      <c r="U44" s="27">
        <v>-2306.6317610000001</v>
      </c>
      <c r="V44" s="27">
        <v>8096.0035499999994</v>
      </c>
      <c r="W44" s="27">
        <f>SUM(D44:V44)</f>
        <v>6862.3250399999924</v>
      </c>
      <c r="X44" s="27">
        <f t="shared" si="6"/>
        <v>5167.4845180000011</v>
      </c>
      <c r="Y44" s="27">
        <f t="shared" si="7"/>
        <v>1694.8405220000002</v>
      </c>
      <c r="Z44" s="19">
        <f t="shared" si="8"/>
        <v>-38.190121410240017</v>
      </c>
      <c r="AA44" s="19">
        <f t="shared" si="9"/>
        <v>-47.638979373946142</v>
      </c>
      <c r="AC44" s="19"/>
      <c r="AD44" s="40"/>
      <c r="AE44" s="40"/>
    </row>
    <row r="45" spans="1:45">
      <c r="C45" s="23" t="s">
        <v>40</v>
      </c>
      <c r="D45" s="34">
        <f t="shared" ref="D45:V45" si="11">SUM(D42:D44)</f>
        <v>39798.672836999998</v>
      </c>
      <c r="E45" s="34">
        <f t="shared" si="11"/>
        <v>10752.82639</v>
      </c>
      <c r="F45" s="34">
        <f t="shared" si="11"/>
        <v>9404.2224110000006</v>
      </c>
      <c r="G45" s="34">
        <f t="shared" si="11"/>
        <v>6114.1032850000001</v>
      </c>
      <c r="H45" s="34">
        <f t="shared" si="11"/>
        <v>27337.696317999995</v>
      </c>
      <c r="I45" s="34">
        <f t="shared" si="11"/>
        <v>8874.6746950000015</v>
      </c>
      <c r="J45" s="34">
        <f t="shared" si="11"/>
        <v>4186.2338170000003</v>
      </c>
      <c r="K45" s="34">
        <f t="shared" si="11"/>
        <v>12094.544269753997</v>
      </c>
      <c r="L45" s="34">
        <f t="shared" si="11"/>
        <v>14234.32508927</v>
      </c>
      <c r="M45" s="34">
        <f t="shared" si="11"/>
        <v>46873.394329999996</v>
      </c>
      <c r="N45" s="34">
        <f t="shared" si="11"/>
        <v>206.04823999999999</v>
      </c>
      <c r="O45" s="34">
        <f t="shared" si="11"/>
        <v>4958.9834473839965</v>
      </c>
      <c r="P45" s="34">
        <f t="shared" si="11"/>
        <v>18351.2464702</v>
      </c>
      <c r="Q45" s="34">
        <f t="shared" si="11"/>
        <v>1708.2007519999997</v>
      </c>
      <c r="R45" s="34">
        <f>SUM(R42:R44)</f>
        <v>28477.743625999999</v>
      </c>
      <c r="S45" s="34">
        <f t="shared" si="11"/>
        <v>210.90462500000001</v>
      </c>
      <c r="T45" s="34">
        <f t="shared" si="11"/>
        <v>9485.2840239999987</v>
      </c>
      <c r="U45" s="34">
        <f t="shared" si="11"/>
        <v>5160.3238309999997</v>
      </c>
      <c r="V45" s="34">
        <f t="shared" si="11"/>
        <v>16320.571693999998</v>
      </c>
      <c r="W45" s="35">
        <f>W42+W43+W44</f>
        <v>264550.00015160802</v>
      </c>
      <c r="X45" s="35">
        <f t="shared" si="6"/>
        <v>249144.26930660795</v>
      </c>
      <c r="Y45" s="35">
        <f t="shared" si="7"/>
        <v>15405.730845000002</v>
      </c>
      <c r="Z45" s="19">
        <f t="shared" si="8"/>
        <v>-1.6124990440699039</v>
      </c>
      <c r="AA45" s="19">
        <f t="shared" si="9"/>
        <v>-1.7439812273787991</v>
      </c>
      <c r="AC45" s="19"/>
      <c r="AD45" s="40"/>
      <c r="AE45" s="40"/>
    </row>
    <row r="46" spans="1:45" s="489" customFormat="1">
      <c r="A46" s="488"/>
      <c r="B46" s="488"/>
      <c r="D46" s="490">
        <f>((D45/D24)-1)*100</f>
        <v>-0.78442279720588592</v>
      </c>
      <c r="E46" s="490">
        <f t="shared" ref="E46:V46" si="12">((E45/E24)-1)*100</f>
        <v>0.53836373940450155</v>
      </c>
      <c r="F46" s="490">
        <f t="shared" si="12"/>
        <v>-11.542208710208012</v>
      </c>
      <c r="G46" s="490">
        <f t="shared" si="12"/>
        <v>0.93596117743619534</v>
      </c>
      <c r="H46" s="490">
        <f t="shared" si="12"/>
        <v>0.37299304934854671</v>
      </c>
      <c r="I46" s="490">
        <f t="shared" si="12"/>
        <v>0.37354516007801486</v>
      </c>
      <c r="J46" s="490">
        <f t="shared" si="12"/>
        <v>-1.9950247081254369</v>
      </c>
      <c r="K46" s="490">
        <f t="shared" si="12"/>
        <v>1.0416277717421485</v>
      </c>
      <c r="L46" s="490">
        <f t="shared" si="12"/>
        <v>-0.42271078452801314</v>
      </c>
      <c r="M46" s="490">
        <f t="shared" si="12"/>
        <v>-1.0669790993967032</v>
      </c>
      <c r="N46" s="490">
        <f t="shared" si="12"/>
        <v>-0.63079080761039297</v>
      </c>
      <c r="O46" s="490">
        <f t="shared" si="12"/>
        <v>-2.2018246050961809</v>
      </c>
      <c r="P46" s="490">
        <f t="shared" si="12"/>
        <v>-9.4274824649231537</v>
      </c>
      <c r="Q46" s="490">
        <f t="shared" si="12"/>
        <v>-0.16868959320786026</v>
      </c>
      <c r="R46" s="490">
        <f t="shared" si="12"/>
        <v>-0.98970116775827233</v>
      </c>
      <c r="S46" s="490">
        <f t="shared" si="12"/>
        <v>-0.96005638080873812</v>
      </c>
      <c r="T46" s="490">
        <f t="shared" si="12"/>
        <v>0.49000614775527307</v>
      </c>
      <c r="U46" s="490">
        <f t="shared" si="12"/>
        <v>1.1829370323790611</v>
      </c>
      <c r="V46" s="490">
        <f t="shared" si="12"/>
        <v>-1.8660280841704124</v>
      </c>
      <c r="W46" s="160">
        <f>SUM(W28,W34:W38,W41)</f>
        <v>97825.642608511989</v>
      </c>
      <c r="X46" s="160">
        <f>SUM(X28,X34:X38,X41)</f>
        <v>96093.959832012013</v>
      </c>
      <c r="Y46" s="160">
        <f>SUM(Y28,Y34:Y38,Y41)</f>
        <v>1731.6827765</v>
      </c>
      <c r="AD46" s="491"/>
      <c r="AE46" s="491"/>
    </row>
    <row r="47" spans="1:45">
      <c r="C47" s="22" t="s">
        <v>117</v>
      </c>
      <c r="D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</row>
    <row r="48" spans="1:45" ht="81.75">
      <c r="C48" s="23"/>
      <c r="D48" s="24" t="s">
        <v>87</v>
      </c>
      <c r="E48" s="25" t="s">
        <v>71</v>
      </c>
      <c r="F48" s="24" t="s">
        <v>74</v>
      </c>
      <c r="G48" s="24" t="s">
        <v>37</v>
      </c>
      <c r="H48" s="24" t="s">
        <v>81</v>
      </c>
      <c r="I48" s="24" t="s">
        <v>38</v>
      </c>
      <c r="J48" s="24" t="s">
        <v>88</v>
      </c>
      <c r="K48" s="24" t="s">
        <v>83</v>
      </c>
      <c r="L48" s="24" t="s">
        <v>80</v>
      </c>
      <c r="M48" s="24" t="s">
        <v>65</v>
      </c>
      <c r="N48" s="24" t="s">
        <v>42</v>
      </c>
      <c r="O48" s="24" t="s">
        <v>92</v>
      </c>
      <c r="P48" s="24" t="s">
        <v>93</v>
      </c>
      <c r="Q48" s="24" t="s">
        <v>94</v>
      </c>
      <c r="R48" s="24" t="s">
        <v>82</v>
      </c>
      <c r="S48" s="24" t="s">
        <v>39</v>
      </c>
      <c r="T48" s="24" t="s">
        <v>95</v>
      </c>
      <c r="U48" s="24" t="s">
        <v>96</v>
      </c>
      <c r="V48" s="24" t="s">
        <v>70</v>
      </c>
      <c r="W48" s="25" t="s">
        <v>41</v>
      </c>
      <c r="X48" s="25" t="s">
        <v>99</v>
      </c>
      <c r="Y48" s="25" t="s">
        <v>100</v>
      </c>
      <c r="Z48" s="423"/>
    </row>
    <row r="49" spans="3:26">
      <c r="C49" s="9" t="s">
        <v>26</v>
      </c>
      <c r="D49" s="27">
        <v>587.48400000000004</v>
      </c>
      <c r="E49" s="27">
        <v>1333.8325</v>
      </c>
      <c r="F49" s="27">
        <v>804.75179999999989</v>
      </c>
      <c r="G49" s="27" t="s">
        <v>0</v>
      </c>
      <c r="H49" s="27">
        <v>639.78399999999988</v>
      </c>
      <c r="I49" s="27">
        <v>2.02</v>
      </c>
      <c r="J49" s="27">
        <v>98.841999999999985</v>
      </c>
      <c r="K49" s="27">
        <v>650.24199999999996</v>
      </c>
      <c r="L49" s="27">
        <v>4399.3154999999997</v>
      </c>
      <c r="M49" s="27">
        <v>1912.8127999999997</v>
      </c>
      <c r="N49" s="27" t="s">
        <v>0</v>
      </c>
      <c r="O49" s="27">
        <v>2277.8123000000001</v>
      </c>
      <c r="P49" s="27">
        <v>3720.2476900000001</v>
      </c>
      <c r="Q49" s="27">
        <v>52.205539999999999</v>
      </c>
      <c r="R49" s="27">
        <v>108.51659999999998</v>
      </c>
      <c r="S49" s="27" t="s">
        <v>0</v>
      </c>
      <c r="T49" s="27">
        <v>33.592999999999996</v>
      </c>
      <c r="U49" s="27">
        <v>254.77500000000001</v>
      </c>
      <c r="V49" s="27">
        <v>170.13649999999998</v>
      </c>
      <c r="W49" s="27">
        <f t="shared" ref="W49:W62" si="13">SUM(D49:V49)</f>
        <v>17046.371229999997</v>
      </c>
      <c r="X49" s="27">
        <f t="shared" ref="X49:X63" si="14">SUM(D49:F49,H49,J49:M49,O49:R49,T49:V49)</f>
        <v>17044.35123</v>
      </c>
      <c r="Y49" s="27">
        <f t="shared" ref="Y49:Y63" si="15">SUM(G49,I49,N49,S49)</f>
        <v>2.02</v>
      </c>
      <c r="Z49" s="421"/>
    </row>
    <row r="50" spans="3:26">
      <c r="C50" s="9" t="s">
        <v>67</v>
      </c>
      <c r="D50" s="27">
        <v>582.88</v>
      </c>
      <c r="E50" s="27">
        <v>219.14</v>
      </c>
      <c r="F50" s="27" t="s">
        <v>0</v>
      </c>
      <c r="G50" s="27" t="s">
        <v>0</v>
      </c>
      <c r="H50" s="27">
        <v>1511.95</v>
      </c>
      <c r="I50" s="27" t="s">
        <v>0</v>
      </c>
      <c r="J50" s="27">
        <v>360.6</v>
      </c>
      <c r="K50" s="27">
        <v>215</v>
      </c>
      <c r="L50" s="27" t="s">
        <v>0</v>
      </c>
      <c r="M50" s="27">
        <v>439.32</v>
      </c>
      <c r="N50" s="27" t="s">
        <v>0</v>
      </c>
      <c r="O50" s="27" t="s">
        <v>0</v>
      </c>
      <c r="P50" s="27" t="s">
        <v>0</v>
      </c>
      <c r="Q50" s="27" t="s">
        <v>0</v>
      </c>
      <c r="R50" s="27" t="s">
        <v>0</v>
      </c>
      <c r="S50" s="27" t="s">
        <v>0</v>
      </c>
      <c r="T50" s="27" t="s">
        <v>0</v>
      </c>
      <c r="U50" s="27" t="s">
        <v>0</v>
      </c>
      <c r="V50" s="27" t="s">
        <v>0</v>
      </c>
      <c r="W50" s="27">
        <f t="shared" si="13"/>
        <v>3328.8900000000003</v>
      </c>
      <c r="X50" s="27">
        <f t="shared" si="14"/>
        <v>3328.8900000000003</v>
      </c>
      <c r="Y50" s="27">
        <f t="shared" si="15"/>
        <v>0</v>
      </c>
      <c r="Z50" s="421"/>
    </row>
    <row r="51" spans="3:26">
      <c r="C51" s="9" t="s">
        <v>103</v>
      </c>
      <c r="D51" s="27" t="s">
        <v>0</v>
      </c>
      <c r="E51" s="27" t="s">
        <v>0</v>
      </c>
      <c r="F51" s="27" t="s">
        <v>0</v>
      </c>
      <c r="G51" s="27" t="s">
        <v>0</v>
      </c>
      <c r="H51" s="27">
        <v>1063.94</v>
      </c>
      <c r="I51" s="27" t="s">
        <v>0</v>
      </c>
      <c r="J51" s="27" t="s">
        <v>0</v>
      </c>
      <c r="K51" s="27">
        <v>1003.41</v>
      </c>
      <c r="L51" s="27" t="s">
        <v>0</v>
      </c>
      <c r="M51" s="27">
        <v>3032.81</v>
      </c>
      <c r="N51" s="27" t="s">
        <v>0</v>
      </c>
      <c r="O51" s="27">
        <v>2017.13</v>
      </c>
      <c r="P51" s="27" t="s">
        <v>0</v>
      </c>
      <c r="Q51" s="27" t="s">
        <v>0</v>
      </c>
      <c r="R51" s="27" t="s">
        <v>0</v>
      </c>
      <c r="S51" s="27" t="s">
        <v>0</v>
      </c>
      <c r="T51" s="27" t="s">
        <v>0</v>
      </c>
      <c r="U51" s="27" t="s">
        <v>0</v>
      </c>
      <c r="V51" s="27" t="s">
        <v>0</v>
      </c>
      <c r="W51" s="18">
        <f t="shared" si="13"/>
        <v>7117.29</v>
      </c>
      <c r="X51" s="18">
        <f t="shared" si="14"/>
        <v>7117.29</v>
      </c>
      <c r="Y51" s="18">
        <f t="shared" si="15"/>
        <v>0</v>
      </c>
      <c r="Z51" s="422"/>
    </row>
    <row r="52" spans="3:26">
      <c r="C52" s="9" t="s">
        <v>104</v>
      </c>
      <c r="D52" s="27">
        <v>1989.4</v>
      </c>
      <c r="E52" s="27">
        <v>1055.77</v>
      </c>
      <c r="F52" s="27">
        <v>2099.4349999999999</v>
      </c>
      <c r="G52" s="27">
        <v>468.4</v>
      </c>
      <c r="H52" s="27" t="s">
        <v>0</v>
      </c>
      <c r="I52" s="27" t="s">
        <v>0</v>
      </c>
      <c r="J52" s="27" t="s">
        <v>0</v>
      </c>
      <c r="K52" s="27" t="s">
        <v>0</v>
      </c>
      <c r="L52" s="27">
        <v>2456.89</v>
      </c>
      <c r="M52" s="27" t="s">
        <v>0</v>
      </c>
      <c r="N52" s="27" t="s">
        <v>0</v>
      </c>
      <c r="O52" s="27" t="s">
        <v>0</v>
      </c>
      <c r="P52" s="27">
        <v>1960.39</v>
      </c>
      <c r="Q52" s="27" t="s">
        <v>0</v>
      </c>
      <c r="R52" s="27" t="s">
        <v>0</v>
      </c>
      <c r="S52" s="27" t="s">
        <v>0</v>
      </c>
      <c r="T52" s="27" t="s">
        <v>0</v>
      </c>
      <c r="U52" s="27" t="s">
        <v>0</v>
      </c>
      <c r="V52" s="27" t="s">
        <v>0</v>
      </c>
      <c r="W52" s="27">
        <f t="shared" si="13"/>
        <v>10030.284999999998</v>
      </c>
      <c r="X52" s="27">
        <f t="shared" si="14"/>
        <v>9561.8849999999984</v>
      </c>
      <c r="Y52" s="27">
        <f t="shared" si="15"/>
        <v>468.4</v>
      </c>
      <c r="Z52" s="421"/>
    </row>
    <row r="53" spans="3:26">
      <c r="C53" s="9" t="s">
        <v>105</v>
      </c>
      <c r="D53" s="27" t="s">
        <v>0</v>
      </c>
      <c r="E53" s="27" t="s">
        <v>0</v>
      </c>
      <c r="F53" s="27" t="s">
        <v>0</v>
      </c>
      <c r="G53" s="27">
        <v>787.4</v>
      </c>
      <c r="H53" s="27" t="s">
        <v>0</v>
      </c>
      <c r="I53" s="27">
        <v>1535.7</v>
      </c>
      <c r="J53" s="27" t="s">
        <v>0</v>
      </c>
      <c r="K53" s="27" t="s">
        <v>0</v>
      </c>
      <c r="L53" s="27" t="s">
        <v>0</v>
      </c>
      <c r="M53" s="27" t="s">
        <v>0</v>
      </c>
      <c r="N53" s="27">
        <v>90.82</v>
      </c>
      <c r="O53" s="27" t="s">
        <v>0</v>
      </c>
      <c r="P53" s="27" t="s">
        <v>0</v>
      </c>
      <c r="Q53" s="27" t="s">
        <v>0</v>
      </c>
      <c r="R53" s="27" t="s">
        <v>0</v>
      </c>
      <c r="S53" s="27">
        <v>76.14</v>
      </c>
      <c r="T53" s="27" t="s">
        <v>0</v>
      </c>
      <c r="U53" s="27" t="s">
        <v>0</v>
      </c>
      <c r="V53" s="27" t="s">
        <v>0</v>
      </c>
      <c r="W53" s="27">
        <f t="shared" si="13"/>
        <v>2490.06</v>
      </c>
      <c r="X53" s="27">
        <f t="shared" si="14"/>
        <v>0</v>
      </c>
      <c r="Y53" s="27">
        <f t="shared" si="15"/>
        <v>2490.06</v>
      </c>
      <c r="Z53" s="421"/>
    </row>
    <row r="54" spans="3:26">
      <c r="C54" s="9" t="s">
        <v>106</v>
      </c>
      <c r="D54" s="27">
        <v>5951.72</v>
      </c>
      <c r="E54" s="27">
        <v>1869.68</v>
      </c>
      <c r="F54" s="27">
        <v>854.17</v>
      </c>
      <c r="G54" s="27">
        <v>857.95</v>
      </c>
      <c r="H54" s="27">
        <v>2853.54</v>
      </c>
      <c r="I54" s="27">
        <v>864.2</v>
      </c>
      <c r="J54" s="27" t="s">
        <v>0</v>
      </c>
      <c r="K54" s="27">
        <v>758.74</v>
      </c>
      <c r="L54" s="27" t="s">
        <v>0</v>
      </c>
      <c r="M54" s="27">
        <v>3788.23</v>
      </c>
      <c r="N54" s="27" t="s">
        <v>0</v>
      </c>
      <c r="O54" s="27" t="s">
        <v>0</v>
      </c>
      <c r="P54" s="27">
        <v>1246.98</v>
      </c>
      <c r="Q54" s="27">
        <v>784.7</v>
      </c>
      <c r="R54" s="27" t="s">
        <v>0</v>
      </c>
      <c r="S54" s="27" t="s">
        <v>0</v>
      </c>
      <c r="T54" s="27">
        <v>3263.71</v>
      </c>
      <c r="U54" s="27">
        <v>1222.32</v>
      </c>
      <c r="V54" s="27">
        <v>1968.07</v>
      </c>
      <c r="W54" s="18">
        <f t="shared" si="13"/>
        <v>26284.010000000002</v>
      </c>
      <c r="X54" s="18">
        <f t="shared" si="14"/>
        <v>24561.86</v>
      </c>
      <c r="Y54" s="18">
        <f t="shared" si="15"/>
        <v>1722.15</v>
      </c>
      <c r="Z54" s="422"/>
    </row>
    <row r="55" spans="3:26">
      <c r="C55" s="9" t="s">
        <v>68</v>
      </c>
      <c r="D55" s="27" t="s">
        <v>0</v>
      </c>
      <c r="E55" s="27" t="s">
        <v>0</v>
      </c>
      <c r="F55" s="27" t="s">
        <v>0</v>
      </c>
      <c r="G55" s="27" t="s">
        <v>0</v>
      </c>
      <c r="H55" s="27" t="s">
        <v>0</v>
      </c>
      <c r="I55" s="27">
        <v>11.39</v>
      </c>
      <c r="J55" s="27" t="s">
        <v>0</v>
      </c>
      <c r="K55" s="27" t="s">
        <v>0</v>
      </c>
      <c r="L55" s="27" t="s">
        <v>0</v>
      </c>
      <c r="M55" s="27" t="s">
        <v>0</v>
      </c>
      <c r="N55" s="27" t="s">
        <v>0</v>
      </c>
      <c r="O55" s="27" t="s">
        <v>0</v>
      </c>
      <c r="P55" s="27" t="s">
        <v>0</v>
      </c>
      <c r="Q55" s="27" t="s">
        <v>0</v>
      </c>
      <c r="R55" s="27" t="s">
        <v>0</v>
      </c>
      <c r="S55" s="27" t="s">
        <v>0</v>
      </c>
      <c r="T55" s="27" t="s">
        <v>0</v>
      </c>
      <c r="U55" s="27" t="s">
        <v>0</v>
      </c>
      <c r="V55" s="27" t="s">
        <v>0</v>
      </c>
      <c r="W55" s="27">
        <f t="shared" si="13"/>
        <v>11.39</v>
      </c>
      <c r="X55" s="27">
        <f t="shared" si="14"/>
        <v>0</v>
      </c>
      <c r="Y55" s="27">
        <f t="shared" si="15"/>
        <v>11.39</v>
      </c>
      <c r="Z55" s="421"/>
    </row>
    <row r="56" spans="3:26">
      <c r="C56" s="9" t="s">
        <v>50</v>
      </c>
      <c r="D56" s="27">
        <v>3327.1804999999999</v>
      </c>
      <c r="E56" s="27">
        <v>2096.42</v>
      </c>
      <c r="F56" s="27">
        <v>518.45000000000005</v>
      </c>
      <c r="G56" s="27">
        <v>3.6374999999999909</v>
      </c>
      <c r="H56" s="27">
        <v>1205.2399999999998</v>
      </c>
      <c r="I56" s="27">
        <v>417.71499999999997</v>
      </c>
      <c r="J56" s="27">
        <v>35.310500000000005</v>
      </c>
      <c r="K56" s="27">
        <v>3809.5241999999985</v>
      </c>
      <c r="L56" s="27">
        <v>5589.8820000000014</v>
      </c>
      <c r="M56" s="27">
        <v>1271.1599999999999</v>
      </c>
      <c r="N56" s="27" t="s">
        <v>0</v>
      </c>
      <c r="O56" s="27" t="s">
        <v>0</v>
      </c>
      <c r="P56" s="27">
        <v>3411.170000000001</v>
      </c>
      <c r="Q56" s="27">
        <v>448.12</v>
      </c>
      <c r="R56" s="27" t="s">
        <v>0</v>
      </c>
      <c r="S56" s="27" t="s">
        <v>0</v>
      </c>
      <c r="T56" s="27">
        <v>262.77</v>
      </c>
      <c r="U56" s="27">
        <v>995.42699999999991</v>
      </c>
      <c r="V56" s="27">
        <v>153.38380000000001</v>
      </c>
      <c r="W56" s="18">
        <f t="shared" si="13"/>
        <v>23545.390500000001</v>
      </c>
      <c r="X56" s="18">
        <f t="shared" si="14"/>
        <v>23124.038</v>
      </c>
      <c r="Y56" s="18">
        <f t="shared" si="15"/>
        <v>421.35249999999996</v>
      </c>
      <c r="Z56" s="422"/>
    </row>
    <row r="57" spans="3:26">
      <c r="C57" s="9" t="s">
        <v>51</v>
      </c>
      <c r="D57" s="27">
        <v>881.89195900005473</v>
      </c>
      <c r="E57" s="27">
        <v>168.97913999999966</v>
      </c>
      <c r="F57" s="27">
        <v>0.82895500000000033</v>
      </c>
      <c r="G57" s="27">
        <v>80.442744999999846</v>
      </c>
      <c r="H57" s="27">
        <v>360.42472499999553</v>
      </c>
      <c r="I57" s="27">
        <v>167.34816999999964</v>
      </c>
      <c r="J57" s="27">
        <v>2.1730549999999984</v>
      </c>
      <c r="K57" s="27">
        <v>924.83340000007809</v>
      </c>
      <c r="L57" s="27">
        <v>495.63263000000336</v>
      </c>
      <c r="M57" s="27">
        <v>269.49597999999918</v>
      </c>
      <c r="N57" s="27" t="s">
        <v>0</v>
      </c>
      <c r="O57" s="27">
        <v>563.83580400001154</v>
      </c>
      <c r="P57" s="27">
        <v>16.569694999999982</v>
      </c>
      <c r="Q57" s="27">
        <v>85.602979999999761</v>
      </c>
      <c r="R57" s="27">
        <v>63.500096000000028</v>
      </c>
      <c r="S57" s="27">
        <v>5.9700000000000003E-2</v>
      </c>
      <c r="T57" s="27">
        <v>441.19254599998953</v>
      </c>
      <c r="U57" s="27">
        <v>161.99471999999645</v>
      </c>
      <c r="V57" s="27">
        <v>26.828555000000115</v>
      </c>
      <c r="W57" s="18">
        <f t="shared" si="13"/>
        <v>4711.6348550001267</v>
      </c>
      <c r="X57" s="18">
        <f t="shared" si="14"/>
        <v>4463.7842400001273</v>
      </c>
      <c r="Y57" s="18">
        <f t="shared" si="15"/>
        <v>247.85061499999946</v>
      </c>
      <c r="Z57" s="422"/>
    </row>
    <row r="58" spans="3:26">
      <c r="C58" s="9" t="s">
        <v>66</v>
      </c>
      <c r="D58" s="27">
        <v>1000.0229999999998</v>
      </c>
      <c r="E58" s="27" t="s">
        <v>0</v>
      </c>
      <c r="F58" s="27" t="s">
        <v>0</v>
      </c>
      <c r="G58" s="27" t="s">
        <v>0</v>
      </c>
      <c r="H58" s="27">
        <v>49.9</v>
      </c>
      <c r="I58" s="27" t="s">
        <v>0</v>
      </c>
      <c r="J58" s="27" t="s">
        <v>0</v>
      </c>
      <c r="K58" s="27">
        <v>349.4</v>
      </c>
      <c r="L58" s="27" t="s">
        <v>0</v>
      </c>
      <c r="M58" s="27">
        <v>24.29</v>
      </c>
      <c r="N58" s="27" t="s">
        <v>0</v>
      </c>
      <c r="O58" s="27">
        <v>848.99999999999989</v>
      </c>
      <c r="P58" s="27" t="s">
        <v>0</v>
      </c>
      <c r="Q58" s="27" t="s">
        <v>0</v>
      </c>
      <c r="R58" s="27" t="s">
        <v>0</v>
      </c>
      <c r="S58" s="27" t="s">
        <v>0</v>
      </c>
      <c r="T58" s="27">
        <v>31.4</v>
      </c>
      <c r="U58" s="27" t="s">
        <v>0</v>
      </c>
      <c r="V58" s="27" t="s">
        <v>0</v>
      </c>
      <c r="W58" s="18">
        <f t="shared" si="13"/>
        <v>2304.0129999999999</v>
      </c>
      <c r="X58" s="18">
        <f t="shared" si="14"/>
        <v>2304.0129999999999</v>
      </c>
      <c r="Y58" s="18">
        <f t="shared" si="15"/>
        <v>0</v>
      </c>
      <c r="Z58" s="422"/>
    </row>
    <row r="59" spans="3:26">
      <c r="C59" s="9" t="s">
        <v>75</v>
      </c>
      <c r="D59" s="27">
        <v>229.92900000000003</v>
      </c>
      <c r="E59" s="27">
        <v>42.335000000000001</v>
      </c>
      <c r="F59" s="27">
        <v>91.210000000000008</v>
      </c>
      <c r="G59" s="27">
        <v>2.13</v>
      </c>
      <c r="H59" s="27">
        <v>13.222999999999999</v>
      </c>
      <c r="I59" s="27">
        <v>3.6960000000000002</v>
      </c>
      <c r="J59" s="27">
        <v>12.862</v>
      </c>
      <c r="K59" s="27">
        <v>89.34</v>
      </c>
      <c r="L59" s="27">
        <v>46.894999999999996</v>
      </c>
      <c r="M59" s="27">
        <v>72.835999999999984</v>
      </c>
      <c r="N59" s="27" t="s">
        <v>0</v>
      </c>
      <c r="O59" s="27">
        <v>35.799999999999997</v>
      </c>
      <c r="P59" s="27">
        <v>65.821000000000012</v>
      </c>
      <c r="Q59" s="27">
        <v>4.1269999999999998</v>
      </c>
      <c r="R59" s="27">
        <v>45.084000000000003</v>
      </c>
      <c r="S59" s="27" t="s">
        <v>0</v>
      </c>
      <c r="T59" s="27">
        <v>15.472000000000001</v>
      </c>
      <c r="U59" s="27">
        <v>50.111000000000004</v>
      </c>
      <c r="V59" s="27">
        <v>56.276999999999994</v>
      </c>
      <c r="W59" s="18">
        <f t="shared" si="13"/>
        <v>877.14800000000002</v>
      </c>
      <c r="X59" s="18">
        <f t="shared" si="14"/>
        <v>871.322</v>
      </c>
      <c r="Y59" s="18">
        <f t="shared" si="15"/>
        <v>5.8260000000000005</v>
      </c>
      <c r="Z59" s="422"/>
    </row>
    <row r="60" spans="3:26">
      <c r="C60" s="9" t="s">
        <v>73</v>
      </c>
      <c r="D60" s="27">
        <v>848.95950000000016</v>
      </c>
      <c r="E60" s="27">
        <v>478.25900000000001</v>
      </c>
      <c r="F60" s="27">
        <v>68.923999999999978</v>
      </c>
      <c r="G60" s="27">
        <v>10.486999999999998</v>
      </c>
      <c r="H60" s="27">
        <v>462.51999999999975</v>
      </c>
      <c r="I60" s="27" t="s">
        <v>0</v>
      </c>
      <c r="J60" s="27">
        <v>295.59950000000003</v>
      </c>
      <c r="K60" s="27">
        <v>353.47199999999998</v>
      </c>
      <c r="L60" s="27">
        <v>592.50900000000001</v>
      </c>
      <c r="M60" s="27">
        <v>1004.3940000000007</v>
      </c>
      <c r="N60" s="27" t="s">
        <v>0</v>
      </c>
      <c r="O60" s="27">
        <v>18.077000000000002</v>
      </c>
      <c r="P60" s="27">
        <v>493.94560000000001</v>
      </c>
      <c r="Q60" s="27">
        <v>22.917000000000005</v>
      </c>
      <c r="R60" s="27">
        <v>211.06189999999998</v>
      </c>
      <c r="S60" s="27" t="s">
        <v>0</v>
      </c>
      <c r="T60" s="27">
        <v>314.10199999999998</v>
      </c>
      <c r="U60" s="27">
        <v>148.31549999999999</v>
      </c>
      <c r="V60" s="27">
        <v>404.36749999999984</v>
      </c>
      <c r="W60" s="18">
        <f t="shared" si="13"/>
        <v>5727.9105</v>
      </c>
      <c r="X60" s="18">
        <f t="shared" si="14"/>
        <v>5717.4235000000008</v>
      </c>
      <c r="Y60" s="18">
        <f t="shared" si="15"/>
        <v>10.486999999999998</v>
      </c>
      <c r="Z60" s="422"/>
    </row>
    <row r="61" spans="3:26">
      <c r="C61" s="10" t="s">
        <v>90</v>
      </c>
      <c r="D61" s="27">
        <v>83.540999999999997</v>
      </c>
      <c r="E61" s="27">
        <v>49.9</v>
      </c>
      <c r="F61" s="27">
        <v>74.387</v>
      </c>
      <c r="G61" s="27">
        <v>37.400000000000006</v>
      </c>
      <c r="H61" s="27">
        <v>63.087999999999994</v>
      </c>
      <c r="I61" s="27" t="s">
        <v>0</v>
      </c>
      <c r="J61" s="27">
        <v>4.9669999999999996</v>
      </c>
      <c r="K61" s="27">
        <v>0.68</v>
      </c>
      <c r="L61" s="27" t="s">
        <v>0</v>
      </c>
      <c r="M61" s="27">
        <v>32.374500000000005</v>
      </c>
      <c r="N61" s="27" t="s">
        <v>0</v>
      </c>
      <c r="O61" s="27" t="s">
        <v>0</v>
      </c>
      <c r="P61" s="27">
        <v>40.68</v>
      </c>
      <c r="Q61" s="27" t="s">
        <v>0</v>
      </c>
      <c r="R61" s="27">
        <v>14.9</v>
      </c>
      <c r="S61" s="27">
        <v>1.0840000000000001</v>
      </c>
      <c r="T61" s="27">
        <v>9.68</v>
      </c>
      <c r="U61" s="27" t="s">
        <v>0</v>
      </c>
      <c r="V61" s="27">
        <v>76.930000000000007</v>
      </c>
      <c r="W61" s="18">
        <f t="shared" si="13"/>
        <v>489.61150000000004</v>
      </c>
      <c r="X61" s="18">
        <f t="shared" si="14"/>
        <v>451.1275</v>
      </c>
      <c r="Y61" s="18">
        <f t="shared" si="15"/>
        <v>38.484000000000009</v>
      </c>
      <c r="Z61" s="422"/>
    </row>
    <row r="62" spans="3:26">
      <c r="C62" s="10" t="s">
        <v>91</v>
      </c>
      <c r="D62" s="27" t="s">
        <v>0</v>
      </c>
      <c r="E62" s="27" t="s">
        <v>0</v>
      </c>
      <c r="F62" s="27" t="s">
        <v>0</v>
      </c>
      <c r="G62" s="27">
        <v>37.400000000000006</v>
      </c>
      <c r="H62" s="27" t="s">
        <v>0</v>
      </c>
      <c r="I62" s="27" t="s">
        <v>0</v>
      </c>
      <c r="J62" s="27">
        <v>4.9669999999999996</v>
      </c>
      <c r="K62" s="27" t="s">
        <v>0</v>
      </c>
      <c r="L62" s="27" t="s">
        <v>0</v>
      </c>
      <c r="M62" s="27">
        <v>27.174500000000002</v>
      </c>
      <c r="N62" s="27" t="s">
        <v>0</v>
      </c>
      <c r="O62" s="27" t="s">
        <v>0</v>
      </c>
      <c r="P62" s="27">
        <v>25</v>
      </c>
      <c r="Q62" s="27" t="s">
        <v>0</v>
      </c>
      <c r="R62" s="27">
        <v>14.9</v>
      </c>
      <c r="S62" s="27">
        <v>1.0840000000000001</v>
      </c>
      <c r="T62" s="27" t="s">
        <v>0</v>
      </c>
      <c r="U62" s="27" t="s">
        <v>0</v>
      </c>
      <c r="V62" s="27">
        <v>49.75</v>
      </c>
      <c r="W62" s="27">
        <f t="shared" si="13"/>
        <v>160.27550000000002</v>
      </c>
      <c r="X62" s="27">
        <f t="shared" si="14"/>
        <v>121.7915</v>
      </c>
      <c r="Y62" s="27">
        <f t="shared" si="15"/>
        <v>38.484000000000009</v>
      </c>
      <c r="Z62" s="421"/>
    </row>
    <row r="63" spans="3:26">
      <c r="C63" s="30" t="s">
        <v>32</v>
      </c>
      <c r="D63" s="32">
        <f t="shared" ref="D63:V63" si="16">SUM(D49:D62)</f>
        <v>15483.008959000055</v>
      </c>
      <c r="E63" s="32">
        <f t="shared" si="16"/>
        <v>7314.3156399999989</v>
      </c>
      <c r="F63" s="32">
        <f t="shared" si="16"/>
        <v>4512.156755</v>
      </c>
      <c r="G63" s="32">
        <f t="shared" si="16"/>
        <v>2285.247245</v>
      </c>
      <c r="H63" s="32">
        <f t="shared" si="16"/>
        <v>8223.6097249999948</v>
      </c>
      <c r="I63" s="32">
        <f t="shared" si="16"/>
        <v>3002.0691699999998</v>
      </c>
      <c r="J63" s="32">
        <f t="shared" si="16"/>
        <v>815.321055</v>
      </c>
      <c r="K63" s="32">
        <f t="shared" si="16"/>
        <v>8154.6416000000754</v>
      </c>
      <c r="L63" s="32">
        <f t="shared" si="16"/>
        <v>13581.124130000006</v>
      </c>
      <c r="M63" s="32">
        <f t="shared" si="16"/>
        <v>11874.897779999999</v>
      </c>
      <c r="N63" s="32">
        <f t="shared" si="16"/>
        <v>90.82</v>
      </c>
      <c r="O63" s="32">
        <f t="shared" si="16"/>
        <v>5761.6551040000122</v>
      </c>
      <c r="P63" s="32">
        <f t="shared" si="16"/>
        <v>10980.803985000002</v>
      </c>
      <c r="Q63" s="32">
        <f t="shared" si="16"/>
        <v>1397.6725199999996</v>
      </c>
      <c r="R63" s="32">
        <f t="shared" si="16"/>
        <v>457.96259599999996</v>
      </c>
      <c r="S63" s="32">
        <f t="shared" si="16"/>
        <v>78.367700000000013</v>
      </c>
      <c r="T63" s="32">
        <f t="shared" si="16"/>
        <v>4371.9195459999901</v>
      </c>
      <c r="U63" s="32">
        <f t="shared" si="16"/>
        <v>2832.9432199999965</v>
      </c>
      <c r="V63" s="32">
        <f t="shared" si="16"/>
        <v>2905.7433549999996</v>
      </c>
      <c r="W63" s="32">
        <f>SUM(W49:W62)</f>
        <v>104124.28008500012</v>
      </c>
      <c r="X63" s="32">
        <f t="shared" si="14"/>
        <v>98667.775970000133</v>
      </c>
      <c r="Y63" s="32">
        <f t="shared" si="15"/>
        <v>5456.5041149999988</v>
      </c>
      <c r="Z63" s="424"/>
    </row>
    <row r="64" spans="3:26"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160">
        <f>SUM(W49,W55:W59,W62)</f>
        <v>48656.223085000129</v>
      </c>
      <c r="X64" s="160">
        <f t="shared" ref="X64:Y64" si="17">SUM(X49,X55:X59,X62)</f>
        <v>47929.299970000124</v>
      </c>
      <c r="Y64" s="160">
        <f t="shared" si="17"/>
        <v>726.92311499999948</v>
      </c>
    </row>
    <row r="65" spans="3:32">
      <c r="C65" s="22" t="s">
        <v>359</v>
      </c>
      <c r="D65" s="486"/>
      <c r="E65" s="486"/>
      <c r="F65" s="486"/>
      <c r="G65" s="486"/>
      <c r="H65" s="486"/>
      <c r="I65" s="486"/>
      <c r="J65" s="486"/>
      <c r="K65" s="486"/>
      <c r="L65" s="486"/>
      <c r="M65" s="486"/>
      <c r="N65" s="486"/>
      <c r="O65" s="486"/>
      <c r="P65" s="486"/>
      <c r="Q65" s="486"/>
      <c r="R65" s="486"/>
      <c r="S65" s="486"/>
      <c r="T65" s="486"/>
      <c r="U65" s="486"/>
      <c r="V65" s="486"/>
      <c r="W65" s="38"/>
      <c r="X65" s="38"/>
      <c r="Y65" s="38"/>
    </row>
    <row r="66" spans="3:32" ht="81.75">
      <c r="C66" s="23"/>
      <c r="D66" s="24" t="s">
        <v>87</v>
      </c>
      <c r="E66" s="24" t="s">
        <v>71</v>
      </c>
      <c r="F66" s="24" t="s">
        <v>74</v>
      </c>
      <c r="G66" s="24" t="s">
        <v>37</v>
      </c>
      <c r="H66" s="24" t="s">
        <v>81</v>
      </c>
      <c r="I66" s="24" t="s">
        <v>38</v>
      </c>
      <c r="J66" s="24" t="s">
        <v>88</v>
      </c>
      <c r="K66" s="24" t="s">
        <v>83</v>
      </c>
      <c r="L66" s="24" t="s">
        <v>80</v>
      </c>
      <c r="M66" s="24" t="s">
        <v>65</v>
      </c>
      <c r="N66" s="24" t="s">
        <v>42</v>
      </c>
      <c r="O66" s="24" t="s">
        <v>92</v>
      </c>
      <c r="P66" s="24" t="s">
        <v>93</v>
      </c>
      <c r="Q66" s="24" t="s">
        <v>94</v>
      </c>
      <c r="R66" s="24" t="s">
        <v>82</v>
      </c>
      <c r="S66" s="24" t="s">
        <v>39</v>
      </c>
      <c r="T66" s="24" t="s">
        <v>95</v>
      </c>
      <c r="U66" s="24" t="s">
        <v>96</v>
      </c>
      <c r="V66" s="24" t="s">
        <v>70</v>
      </c>
      <c r="W66" s="25" t="s">
        <v>41</v>
      </c>
      <c r="X66" s="25" t="s">
        <v>99</v>
      </c>
      <c r="Y66" s="25" t="s">
        <v>100</v>
      </c>
      <c r="Z66" s="483" t="s">
        <v>41</v>
      </c>
      <c r="AA66" s="26" t="s">
        <v>99</v>
      </c>
      <c r="AB66" s="26" t="s">
        <v>100</v>
      </c>
      <c r="AC66" s="26"/>
      <c r="AD66" s="483" t="s">
        <v>41</v>
      </c>
      <c r="AE66" s="26" t="s">
        <v>99</v>
      </c>
      <c r="AF66" s="26" t="s">
        <v>100</v>
      </c>
    </row>
    <row r="67" spans="3:32">
      <c r="C67" s="9" t="s">
        <v>26</v>
      </c>
      <c r="D67" s="27">
        <v>621.57900000000006</v>
      </c>
      <c r="E67" s="27">
        <v>1333.8544999999999</v>
      </c>
      <c r="F67" s="27">
        <v>804.75179999999989</v>
      </c>
      <c r="G67" s="27" t="s">
        <v>0</v>
      </c>
      <c r="H67" s="27">
        <v>639.78399999999988</v>
      </c>
      <c r="I67" s="27">
        <v>2.02</v>
      </c>
      <c r="J67" s="27">
        <v>98.841999999999985</v>
      </c>
      <c r="K67" s="27">
        <v>650.24199999999996</v>
      </c>
      <c r="L67" s="27">
        <v>4399.3154999999997</v>
      </c>
      <c r="M67" s="27">
        <v>1912.8127999999997</v>
      </c>
      <c r="N67" s="27" t="s">
        <v>0</v>
      </c>
      <c r="O67" s="27">
        <v>2277.8123000000001</v>
      </c>
      <c r="P67" s="27">
        <v>3720.2476900000001</v>
      </c>
      <c r="Q67" s="27">
        <v>52.205539999999999</v>
      </c>
      <c r="R67" s="27">
        <v>108.51659999999998</v>
      </c>
      <c r="S67" s="27" t="s">
        <v>0</v>
      </c>
      <c r="T67" s="27">
        <v>33.592999999999996</v>
      </c>
      <c r="U67" s="27">
        <v>254.77500000000001</v>
      </c>
      <c r="V67" s="27">
        <v>174.35149999999999</v>
      </c>
      <c r="W67" s="27">
        <f t="shared" ref="W67:W80" si="18">SUM(D67:V67)</f>
        <v>17084.703230000003</v>
      </c>
      <c r="X67" s="27">
        <f t="shared" ref="X67:X81" si="19">SUM(D67:F67,H67,J67:M67,O67:R67,T67:V67)</f>
        <v>17082.683229999999</v>
      </c>
      <c r="Y67" s="27">
        <f t="shared" ref="Y67:Y81" si="20">SUM(G67,I67,N67,S67)</f>
        <v>2.02</v>
      </c>
      <c r="Z67" s="421">
        <f>((W67/W49)-1)*100</f>
        <v>0.22486897347715473</v>
      </c>
      <c r="AA67" s="421">
        <f>((X67/X49)-1)*100</f>
        <v>0.22489562367460358</v>
      </c>
      <c r="AB67" s="421">
        <f>((Y67/Y49)-1)*100</f>
        <v>0</v>
      </c>
      <c r="AC67" s="41"/>
      <c r="AD67" s="17">
        <f>ROUND((W67/W$81)*100,1)</f>
        <v>15.5</v>
      </c>
      <c r="AE67" s="17">
        <f>ROUND((X67/X$81)*100,1)</f>
        <v>16.3</v>
      </c>
      <c r="AF67" s="19">
        <f>ROUND((Y67/Y$81)*100,1)</f>
        <v>0</v>
      </c>
    </row>
    <row r="68" spans="3:32">
      <c r="C68" s="9" t="s">
        <v>67</v>
      </c>
      <c r="D68" s="27">
        <v>582.88</v>
      </c>
      <c r="E68" s="27">
        <v>219.14</v>
      </c>
      <c r="F68" s="27" t="s">
        <v>0</v>
      </c>
      <c r="G68" s="27" t="s">
        <v>0</v>
      </c>
      <c r="H68" s="27">
        <v>1511.95</v>
      </c>
      <c r="I68" s="27" t="s">
        <v>0</v>
      </c>
      <c r="J68" s="27">
        <v>360.6</v>
      </c>
      <c r="K68" s="27">
        <v>215</v>
      </c>
      <c r="L68" s="27" t="s">
        <v>0</v>
      </c>
      <c r="M68" s="27">
        <v>439.32</v>
      </c>
      <c r="N68" s="27" t="s">
        <v>0</v>
      </c>
      <c r="O68" s="27" t="s">
        <v>0</v>
      </c>
      <c r="P68" s="27" t="s">
        <v>0</v>
      </c>
      <c r="Q68" s="27" t="s">
        <v>0</v>
      </c>
      <c r="R68" s="27" t="s">
        <v>0</v>
      </c>
      <c r="S68" s="27" t="s">
        <v>0</v>
      </c>
      <c r="T68" s="27" t="s">
        <v>0</v>
      </c>
      <c r="U68" s="27" t="s">
        <v>0</v>
      </c>
      <c r="V68" s="27" t="s">
        <v>0</v>
      </c>
      <c r="W68" s="27">
        <f t="shared" si="18"/>
        <v>3328.8900000000003</v>
      </c>
      <c r="X68" s="27">
        <f t="shared" si="19"/>
        <v>3328.8900000000003</v>
      </c>
      <c r="Y68" s="27">
        <f t="shared" si="20"/>
        <v>0</v>
      </c>
      <c r="Z68" s="421">
        <f t="shared" ref="Z68:AB81" si="21">((W68/W50)-1)*100</f>
        <v>0</v>
      </c>
      <c r="AA68" s="421">
        <f t="shared" si="21"/>
        <v>0</v>
      </c>
      <c r="AB68" s="421"/>
      <c r="AC68" s="41"/>
      <c r="AD68" s="17">
        <f t="shared" ref="AD68:AD80" si="22">ROUND((W68/W$81)*100,1)</f>
        <v>3</v>
      </c>
      <c r="AE68" s="17">
        <f t="shared" ref="AE68:AE80" si="23">ROUND((X68/X$81)*100,1)</f>
        <v>3.2</v>
      </c>
      <c r="AF68" s="19">
        <f t="shared" ref="AF68:AF80" si="24">ROUND((Y68/Y$81)*100,1)</f>
        <v>0</v>
      </c>
    </row>
    <row r="69" spans="3:32">
      <c r="C69" s="9" t="s">
        <v>103</v>
      </c>
      <c r="D69" s="27" t="s">
        <v>0</v>
      </c>
      <c r="E69" s="27" t="s">
        <v>0</v>
      </c>
      <c r="F69" s="27" t="s">
        <v>0</v>
      </c>
      <c r="G69" s="27" t="s">
        <v>0</v>
      </c>
      <c r="H69" s="27">
        <v>1063.94</v>
      </c>
      <c r="I69" s="27" t="s">
        <v>0</v>
      </c>
      <c r="J69" s="27" t="s">
        <v>0</v>
      </c>
      <c r="K69" s="27">
        <v>1003.41</v>
      </c>
      <c r="L69" s="27" t="s">
        <v>0</v>
      </c>
      <c r="M69" s="27">
        <v>3032.81</v>
      </c>
      <c r="N69" s="27" t="s">
        <v>0</v>
      </c>
      <c r="O69" s="27">
        <v>2017.13</v>
      </c>
      <c r="P69" s="27" t="s">
        <v>0</v>
      </c>
      <c r="Q69" s="27" t="s">
        <v>0</v>
      </c>
      <c r="R69" s="27" t="s">
        <v>0</v>
      </c>
      <c r="S69" s="27" t="s">
        <v>0</v>
      </c>
      <c r="T69" s="27" t="s">
        <v>0</v>
      </c>
      <c r="U69" s="27" t="s">
        <v>0</v>
      </c>
      <c r="V69" s="27" t="s">
        <v>0</v>
      </c>
      <c r="W69" s="18">
        <f t="shared" si="18"/>
        <v>7117.29</v>
      </c>
      <c r="X69" s="18">
        <f t="shared" si="19"/>
        <v>7117.29</v>
      </c>
      <c r="Y69" s="18">
        <f t="shared" si="20"/>
        <v>0</v>
      </c>
      <c r="Z69" s="421">
        <f t="shared" si="21"/>
        <v>0</v>
      </c>
      <c r="AA69" s="421">
        <f t="shared" si="21"/>
        <v>0</v>
      </c>
      <c r="AB69" s="421"/>
      <c r="AC69" s="41"/>
      <c r="AD69" s="17">
        <f t="shared" si="22"/>
        <v>6.5</v>
      </c>
      <c r="AE69" s="17">
        <f t="shared" si="23"/>
        <v>6.8</v>
      </c>
      <c r="AF69" s="19">
        <f t="shared" si="24"/>
        <v>0</v>
      </c>
    </row>
    <row r="70" spans="3:32">
      <c r="C70" s="9" t="s">
        <v>104</v>
      </c>
      <c r="D70" s="27">
        <v>1989.4</v>
      </c>
      <c r="E70" s="27">
        <v>1055.77</v>
      </c>
      <c r="F70" s="27">
        <v>2099.4349999999999</v>
      </c>
      <c r="G70" s="27">
        <v>468.4</v>
      </c>
      <c r="H70" s="27" t="s">
        <v>0</v>
      </c>
      <c r="I70" s="27" t="s">
        <v>0</v>
      </c>
      <c r="J70" s="27" t="s">
        <v>0</v>
      </c>
      <c r="K70" s="27" t="s">
        <v>0</v>
      </c>
      <c r="L70" s="27">
        <v>2110.0499999999997</v>
      </c>
      <c r="M70" s="27" t="s">
        <v>0</v>
      </c>
      <c r="N70" s="27" t="s">
        <v>0</v>
      </c>
      <c r="O70" s="27" t="s">
        <v>0</v>
      </c>
      <c r="P70" s="27">
        <v>1960.39</v>
      </c>
      <c r="Q70" s="27" t="s">
        <v>0</v>
      </c>
      <c r="R70" s="27" t="s">
        <v>0</v>
      </c>
      <c r="S70" s="27" t="s">
        <v>0</v>
      </c>
      <c r="T70" s="27" t="s">
        <v>0</v>
      </c>
      <c r="U70" s="27" t="s">
        <v>0</v>
      </c>
      <c r="V70" s="27" t="s">
        <v>0</v>
      </c>
      <c r="W70" s="27">
        <f t="shared" si="18"/>
        <v>9683.4449999999979</v>
      </c>
      <c r="X70" s="27">
        <f t="shared" si="19"/>
        <v>9215.0449999999983</v>
      </c>
      <c r="Y70" s="27">
        <f t="shared" si="20"/>
        <v>468.4</v>
      </c>
      <c r="Z70" s="421">
        <f t="shared" si="21"/>
        <v>-3.4579276660633318</v>
      </c>
      <c r="AA70" s="421">
        <f t="shared" si="21"/>
        <v>-3.6273182536706972</v>
      </c>
      <c r="AB70" s="421">
        <f t="shared" si="21"/>
        <v>0</v>
      </c>
      <c r="AC70" s="41"/>
      <c r="AD70" s="17">
        <f t="shared" si="22"/>
        <v>8.8000000000000007</v>
      </c>
      <c r="AE70" s="17">
        <f t="shared" si="23"/>
        <v>8.8000000000000007</v>
      </c>
      <c r="AF70" s="19">
        <f t="shared" si="24"/>
        <v>8.6</v>
      </c>
    </row>
    <row r="71" spans="3:32">
      <c r="C71" s="9" t="s">
        <v>105</v>
      </c>
      <c r="D71" s="27" t="s">
        <v>0</v>
      </c>
      <c r="E71" s="27" t="s">
        <v>0</v>
      </c>
      <c r="F71" s="27" t="s">
        <v>0</v>
      </c>
      <c r="G71" s="27">
        <v>744.8</v>
      </c>
      <c r="H71" s="27" t="s">
        <v>0</v>
      </c>
      <c r="I71" s="27">
        <v>1535.7</v>
      </c>
      <c r="J71" s="27" t="s">
        <v>0</v>
      </c>
      <c r="K71" s="27" t="s">
        <v>0</v>
      </c>
      <c r="L71" s="27" t="s">
        <v>0</v>
      </c>
      <c r="M71" s="27" t="s">
        <v>0</v>
      </c>
      <c r="N71" s="27">
        <v>90.82</v>
      </c>
      <c r="O71" s="27" t="s">
        <v>0</v>
      </c>
      <c r="P71" s="27" t="s">
        <v>0</v>
      </c>
      <c r="Q71" s="27" t="s">
        <v>0</v>
      </c>
      <c r="R71" s="27" t="s">
        <v>0</v>
      </c>
      <c r="S71" s="27">
        <v>76.14</v>
      </c>
      <c r="T71" s="27" t="s">
        <v>0</v>
      </c>
      <c r="U71" s="27" t="s">
        <v>0</v>
      </c>
      <c r="V71" s="27" t="s">
        <v>0</v>
      </c>
      <c r="W71" s="27">
        <f t="shared" si="18"/>
        <v>2447.46</v>
      </c>
      <c r="X71" s="27">
        <f t="shared" si="19"/>
        <v>0</v>
      </c>
      <c r="Y71" s="27">
        <f t="shared" si="20"/>
        <v>2447.46</v>
      </c>
      <c r="Z71" s="421">
        <f t="shared" si="21"/>
        <v>-1.7108021493457914</v>
      </c>
      <c r="AA71" s="421"/>
      <c r="AB71" s="421">
        <f t="shared" si="21"/>
        <v>-1.7108021493457914</v>
      </c>
      <c r="AC71" s="41"/>
      <c r="AD71" s="17">
        <f t="shared" si="22"/>
        <v>2.2000000000000002</v>
      </c>
      <c r="AE71" s="17">
        <f t="shared" si="23"/>
        <v>0</v>
      </c>
      <c r="AF71" s="19">
        <f>100-SUM(AF67:AF70,AF72:AF80)</f>
        <v>45.199999999999989</v>
      </c>
    </row>
    <row r="72" spans="3:32">
      <c r="C72" s="9" t="s">
        <v>106</v>
      </c>
      <c r="D72" s="27">
        <v>5951.72</v>
      </c>
      <c r="E72" s="27">
        <v>1869.68</v>
      </c>
      <c r="F72" s="27">
        <v>854.17</v>
      </c>
      <c r="G72" s="27">
        <v>857.95</v>
      </c>
      <c r="H72" s="27">
        <v>2853.54</v>
      </c>
      <c r="I72" s="27">
        <v>864.2</v>
      </c>
      <c r="J72" s="27" t="s">
        <v>0</v>
      </c>
      <c r="K72" s="27">
        <v>758.74</v>
      </c>
      <c r="L72" s="27" t="s">
        <v>0</v>
      </c>
      <c r="M72" s="27">
        <v>3788.23</v>
      </c>
      <c r="N72" s="27" t="s">
        <v>0</v>
      </c>
      <c r="O72" s="27" t="s">
        <v>0</v>
      </c>
      <c r="P72" s="27">
        <v>1246.98</v>
      </c>
      <c r="Q72" s="27">
        <v>784.7</v>
      </c>
      <c r="R72" s="27" t="s">
        <v>0</v>
      </c>
      <c r="S72" s="27" t="s">
        <v>0</v>
      </c>
      <c r="T72" s="27">
        <v>3263.71</v>
      </c>
      <c r="U72" s="27">
        <v>1222.32</v>
      </c>
      <c r="V72" s="27">
        <v>1968.07</v>
      </c>
      <c r="W72" s="18">
        <f t="shared" si="18"/>
        <v>26284.010000000002</v>
      </c>
      <c r="X72" s="18">
        <f t="shared" si="19"/>
        <v>24561.86</v>
      </c>
      <c r="Y72" s="18">
        <f t="shared" si="20"/>
        <v>1722.15</v>
      </c>
      <c r="Z72" s="421">
        <f t="shared" si="21"/>
        <v>0</v>
      </c>
      <c r="AA72" s="421">
        <f t="shared" si="21"/>
        <v>0</v>
      </c>
      <c r="AB72" s="421">
        <f t="shared" si="21"/>
        <v>0</v>
      </c>
      <c r="AC72" s="41"/>
      <c r="AD72" s="17">
        <f t="shared" si="22"/>
        <v>23.8</v>
      </c>
      <c r="AE72" s="17">
        <f t="shared" si="23"/>
        <v>23.4</v>
      </c>
      <c r="AF72" s="19">
        <f t="shared" si="24"/>
        <v>31.7</v>
      </c>
    </row>
    <row r="73" spans="3:32">
      <c r="C73" s="9" t="s">
        <v>68</v>
      </c>
      <c r="D73" s="27" t="s">
        <v>0</v>
      </c>
      <c r="E73" s="27" t="s">
        <v>0</v>
      </c>
      <c r="F73" s="27" t="s">
        <v>0</v>
      </c>
      <c r="G73" s="27" t="s">
        <v>0</v>
      </c>
      <c r="H73" s="27" t="s">
        <v>0</v>
      </c>
      <c r="I73" s="27">
        <v>11.39</v>
      </c>
      <c r="J73" s="27" t="s">
        <v>0</v>
      </c>
      <c r="K73" s="27" t="s">
        <v>0</v>
      </c>
      <c r="L73" s="27" t="s">
        <v>0</v>
      </c>
      <c r="M73" s="27" t="s">
        <v>0</v>
      </c>
      <c r="N73" s="27" t="s">
        <v>0</v>
      </c>
      <c r="O73" s="27" t="s">
        <v>0</v>
      </c>
      <c r="P73" s="27" t="s">
        <v>0</v>
      </c>
      <c r="Q73" s="27" t="s">
        <v>0</v>
      </c>
      <c r="R73" s="27" t="s">
        <v>0</v>
      </c>
      <c r="S73" s="27" t="s">
        <v>0</v>
      </c>
      <c r="T73" s="27" t="s">
        <v>0</v>
      </c>
      <c r="U73" s="27" t="s">
        <v>0</v>
      </c>
      <c r="V73" s="27" t="s">
        <v>0</v>
      </c>
      <c r="W73" s="27">
        <f t="shared" si="18"/>
        <v>11.39</v>
      </c>
      <c r="X73" s="27">
        <f t="shared" si="19"/>
        <v>0</v>
      </c>
      <c r="Y73" s="27">
        <f t="shared" si="20"/>
        <v>11.39</v>
      </c>
      <c r="Z73" s="421">
        <f t="shared" si="21"/>
        <v>0</v>
      </c>
      <c r="AA73" s="421"/>
      <c r="AB73" s="421">
        <f t="shared" si="21"/>
        <v>0</v>
      </c>
      <c r="AC73" s="41"/>
      <c r="AD73" s="17">
        <f t="shared" si="22"/>
        <v>0</v>
      </c>
      <c r="AE73" s="17">
        <f t="shared" si="23"/>
        <v>0</v>
      </c>
      <c r="AF73" s="19">
        <f t="shared" si="24"/>
        <v>0.2</v>
      </c>
    </row>
    <row r="74" spans="3:32">
      <c r="C74" s="9" t="s">
        <v>50</v>
      </c>
      <c r="D74" s="27">
        <v>3450.9055000000003</v>
      </c>
      <c r="E74" s="27">
        <v>3118.36</v>
      </c>
      <c r="F74" s="27">
        <v>518.45000000000005</v>
      </c>
      <c r="G74" s="27">
        <v>3.6374999999999909</v>
      </c>
      <c r="H74" s="27">
        <v>1205.2399999999998</v>
      </c>
      <c r="I74" s="27">
        <v>428.71499999999997</v>
      </c>
      <c r="J74" s="27">
        <v>35.310500000000005</v>
      </c>
      <c r="K74" s="27">
        <v>3812.5241999999985</v>
      </c>
      <c r="L74" s="27">
        <v>6051.2170000000024</v>
      </c>
      <c r="M74" s="27">
        <v>1271.1599999999999</v>
      </c>
      <c r="N74" s="27" t="s">
        <v>0</v>
      </c>
      <c r="O74" s="27">
        <v>39.375</v>
      </c>
      <c r="P74" s="27">
        <v>3802.9150000000009</v>
      </c>
      <c r="Q74" s="27">
        <v>448.12</v>
      </c>
      <c r="R74" s="27" t="s">
        <v>0</v>
      </c>
      <c r="S74" s="27" t="s">
        <v>0</v>
      </c>
      <c r="T74" s="27">
        <v>262.77</v>
      </c>
      <c r="U74" s="27">
        <v>1085.2369999999999</v>
      </c>
      <c r="V74" s="27">
        <v>153.38380000000001</v>
      </c>
      <c r="W74" s="18">
        <f t="shared" si="18"/>
        <v>25687.320500000002</v>
      </c>
      <c r="X74" s="18">
        <f t="shared" si="19"/>
        <v>25254.968000000001</v>
      </c>
      <c r="Y74" s="18">
        <f t="shared" si="20"/>
        <v>432.35249999999996</v>
      </c>
      <c r="Z74" s="421">
        <f t="shared" si="21"/>
        <v>9.0970247446097829</v>
      </c>
      <c r="AA74" s="421">
        <f t="shared" si="21"/>
        <v>9.2152157854091143</v>
      </c>
      <c r="AB74" s="421">
        <f t="shared" si="21"/>
        <v>2.6106407343020388</v>
      </c>
      <c r="AC74" s="41"/>
      <c r="AD74" s="17">
        <f t="shared" si="22"/>
        <v>23.3</v>
      </c>
      <c r="AE74" s="17">
        <f t="shared" si="23"/>
        <v>24.1</v>
      </c>
      <c r="AF74" s="19">
        <f t="shared" si="24"/>
        <v>8</v>
      </c>
    </row>
    <row r="75" spans="3:32">
      <c r="C75" s="9" t="s">
        <v>51</v>
      </c>
      <c r="D75" s="27">
        <v>1777.2594590000544</v>
      </c>
      <c r="E75" s="27">
        <v>934.23475999999994</v>
      </c>
      <c r="F75" s="27">
        <v>0.79648500000000033</v>
      </c>
      <c r="G75" s="27">
        <v>80.871014999999844</v>
      </c>
      <c r="H75" s="27">
        <v>364.38211499999551</v>
      </c>
      <c r="I75" s="27">
        <v>166.65714499999967</v>
      </c>
      <c r="J75" s="27">
        <v>2.1730549999999984</v>
      </c>
      <c r="K75" s="27">
        <v>1722.8499900000784</v>
      </c>
      <c r="L75" s="27">
        <v>795.7684650000034</v>
      </c>
      <c r="M75" s="27">
        <v>273.8170499999992</v>
      </c>
      <c r="N75" s="27" t="s">
        <v>0</v>
      </c>
      <c r="O75" s="27">
        <v>1247.1087640000103</v>
      </c>
      <c r="P75" s="27">
        <v>18.069694999999982</v>
      </c>
      <c r="Q75" s="27">
        <v>96.602979999999761</v>
      </c>
      <c r="R75" s="27">
        <v>63.453196000000005</v>
      </c>
      <c r="S75" s="27">
        <v>5.9700000000000003E-2</v>
      </c>
      <c r="T75" s="27">
        <v>1113.2912009999895</v>
      </c>
      <c r="U75" s="27">
        <v>161.99221999999645</v>
      </c>
      <c r="V75" s="27">
        <v>50.818555000000117</v>
      </c>
      <c r="W75" s="18">
        <f>SUM(D75:V75)</f>
        <v>8870.2058500001276</v>
      </c>
      <c r="X75" s="18">
        <f t="shared" si="19"/>
        <v>8622.617990000128</v>
      </c>
      <c r="Y75" s="18">
        <f t="shared" si="20"/>
        <v>247.58785999999949</v>
      </c>
      <c r="Z75" s="421">
        <f t="shared" si="21"/>
        <v>88.261741900198444</v>
      </c>
      <c r="AA75" s="421">
        <f t="shared" si="21"/>
        <v>93.168341622172179</v>
      </c>
      <c r="AB75" s="421">
        <f t="shared" si="21"/>
        <v>-0.106013454919196</v>
      </c>
      <c r="AC75" s="41"/>
      <c r="AD75" s="17">
        <f t="shared" si="22"/>
        <v>8</v>
      </c>
      <c r="AE75" s="17">
        <f t="shared" si="23"/>
        <v>8.1999999999999993</v>
      </c>
      <c r="AF75" s="19">
        <f t="shared" si="24"/>
        <v>4.5999999999999996</v>
      </c>
    </row>
    <row r="76" spans="3:32">
      <c r="C76" s="9" t="s">
        <v>66</v>
      </c>
      <c r="D76" s="27">
        <v>1000.0229999999998</v>
      </c>
      <c r="E76" s="27" t="s">
        <v>0</v>
      </c>
      <c r="F76" s="27" t="s">
        <v>0</v>
      </c>
      <c r="G76" s="27" t="s">
        <v>0</v>
      </c>
      <c r="H76" s="27">
        <v>49.9</v>
      </c>
      <c r="I76" s="27" t="s">
        <v>0</v>
      </c>
      <c r="J76" s="27" t="s">
        <v>0</v>
      </c>
      <c r="K76" s="27">
        <v>349.4</v>
      </c>
      <c r="L76" s="27" t="s">
        <v>0</v>
      </c>
      <c r="M76" s="27">
        <v>24.29</v>
      </c>
      <c r="N76" s="27" t="s">
        <v>0</v>
      </c>
      <c r="O76" s="27">
        <v>848.99999999999989</v>
      </c>
      <c r="P76" s="27" t="s">
        <v>0</v>
      </c>
      <c r="Q76" s="27" t="s">
        <v>0</v>
      </c>
      <c r="R76" s="27" t="s">
        <v>0</v>
      </c>
      <c r="S76" s="27" t="s">
        <v>0</v>
      </c>
      <c r="T76" s="27">
        <v>31.4</v>
      </c>
      <c r="U76" s="27" t="s">
        <v>0</v>
      </c>
      <c r="V76" s="27" t="s">
        <v>0</v>
      </c>
      <c r="W76" s="18">
        <f t="shared" si="18"/>
        <v>2304.0129999999999</v>
      </c>
      <c r="X76" s="18">
        <f t="shared" si="19"/>
        <v>2304.0129999999999</v>
      </c>
      <c r="Y76" s="18">
        <f t="shared" si="20"/>
        <v>0</v>
      </c>
      <c r="Z76" s="421">
        <f t="shared" si="21"/>
        <v>0</v>
      </c>
      <c r="AA76" s="421">
        <f t="shared" si="21"/>
        <v>0</v>
      </c>
      <c r="AB76" s="421"/>
      <c r="AC76" s="41"/>
      <c r="AD76" s="17">
        <f t="shared" si="22"/>
        <v>2.1</v>
      </c>
      <c r="AE76" s="17">
        <f t="shared" si="23"/>
        <v>2.2000000000000002</v>
      </c>
      <c r="AF76" s="19">
        <f t="shared" si="24"/>
        <v>0</v>
      </c>
    </row>
    <row r="77" spans="3:32">
      <c r="C77" s="9" t="s">
        <v>75</v>
      </c>
      <c r="D77" s="27">
        <v>276.86200000000002</v>
      </c>
      <c r="E77" s="27">
        <v>42.335000000000001</v>
      </c>
      <c r="F77" s="27">
        <v>91.210000000000008</v>
      </c>
      <c r="G77" s="27">
        <v>2.13</v>
      </c>
      <c r="H77" s="27">
        <v>13.222999999999999</v>
      </c>
      <c r="I77" s="27">
        <v>3.6960000000000002</v>
      </c>
      <c r="J77" s="27">
        <v>12.862</v>
      </c>
      <c r="K77" s="27">
        <v>140.40300000000002</v>
      </c>
      <c r="L77" s="27">
        <v>96.394999999999996</v>
      </c>
      <c r="M77" s="27">
        <v>73.095999999999989</v>
      </c>
      <c r="N77" s="27" t="s">
        <v>0</v>
      </c>
      <c r="O77" s="27">
        <v>35.799999999999997</v>
      </c>
      <c r="P77" s="27">
        <v>115.73400000000001</v>
      </c>
      <c r="Q77" s="27">
        <v>4.1269999999999998</v>
      </c>
      <c r="R77" s="27">
        <v>45.084000000000003</v>
      </c>
      <c r="S77" s="27" t="s">
        <v>0</v>
      </c>
      <c r="T77" s="27">
        <v>15.472000000000001</v>
      </c>
      <c r="U77" s="27">
        <v>52.111000000000004</v>
      </c>
      <c r="V77" s="27">
        <v>56.276999999999994</v>
      </c>
      <c r="W77" s="18">
        <f t="shared" si="18"/>
        <v>1076.817</v>
      </c>
      <c r="X77" s="18">
        <f t="shared" si="19"/>
        <v>1070.991</v>
      </c>
      <c r="Y77" s="18">
        <f t="shared" si="20"/>
        <v>5.8260000000000005</v>
      </c>
      <c r="Z77" s="421">
        <f t="shared" si="21"/>
        <v>22.76343330886008</v>
      </c>
      <c r="AA77" s="421">
        <f t="shared" si="21"/>
        <v>22.915638535466787</v>
      </c>
      <c r="AB77" s="421">
        <f t="shared" si="21"/>
        <v>0</v>
      </c>
      <c r="AC77" s="41"/>
      <c r="AD77" s="17">
        <f t="shared" si="22"/>
        <v>1</v>
      </c>
      <c r="AE77" s="17">
        <f t="shared" si="23"/>
        <v>1</v>
      </c>
      <c r="AF77" s="19">
        <f t="shared" si="24"/>
        <v>0.1</v>
      </c>
    </row>
    <row r="78" spans="3:32">
      <c r="C78" s="9" t="s">
        <v>73</v>
      </c>
      <c r="D78" s="27">
        <v>848.95950000000016</v>
      </c>
      <c r="E78" s="27">
        <v>478.25900000000001</v>
      </c>
      <c r="F78" s="27">
        <v>68.923999999999978</v>
      </c>
      <c r="G78" s="27">
        <v>10.486999999999998</v>
      </c>
      <c r="H78" s="27">
        <v>457.7849999999998</v>
      </c>
      <c r="I78" s="27" t="s">
        <v>0</v>
      </c>
      <c r="J78" s="27">
        <v>295.59950000000003</v>
      </c>
      <c r="K78" s="27">
        <v>353.47199999999998</v>
      </c>
      <c r="L78" s="27">
        <v>592.50900000000001</v>
      </c>
      <c r="M78" s="27">
        <v>980.76000000000067</v>
      </c>
      <c r="N78" s="27" t="s">
        <v>0</v>
      </c>
      <c r="O78" s="27">
        <v>18.077000000000002</v>
      </c>
      <c r="P78" s="27">
        <v>486.35059999999999</v>
      </c>
      <c r="Q78" s="27">
        <v>22.917000000000005</v>
      </c>
      <c r="R78" s="27">
        <v>211.02189999999996</v>
      </c>
      <c r="S78" s="27" t="s">
        <v>0</v>
      </c>
      <c r="T78" s="27">
        <v>314.10199999999998</v>
      </c>
      <c r="U78" s="27">
        <v>142.25549999999993</v>
      </c>
      <c r="V78" s="27">
        <v>398.93749999999977</v>
      </c>
      <c r="W78" s="18">
        <f t="shared" si="18"/>
        <v>5680.4165000000003</v>
      </c>
      <c r="X78" s="18">
        <f t="shared" si="19"/>
        <v>5669.9295000000011</v>
      </c>
      <c r="Y78" s="18">
        <f t="shared" si="20"/>
        <v>10.486999999999998</v>
      </c>
      <c r="Z78" s="421">
        <f t="shared" si="21"/>
        <v>-0.82916798368269928</v>
      </c>
      <c r="AA78" s="421">
        <f t="shared" si="21"/>
        <v>-0.8306888583642591</v>
      </c>
      <c r="AB78" s="421">
        <f t="shared" si="21"/>
        <v>0</v>
      </c>
      <c r="AC78" s="41"/>
      <c r="AD78" s="17">
        <f>100-SUM(AD67:AD77,AD79:AD80)</f>
        <v>5.3000000000000114</v>
      </c>
      <c r="AE78" s="17">
        <f>100-SUM(AE67:AE77,AE79:AE80)</f>
        <v>5.5</v>
      </c>
      <c r="AF78" s="19">
        <f t="shared" si="24"/>
        <v>0.2</v>
      </c>
    </row>
    <row r="79" spans="3:32">
      <c r="C79" s="10" t="s">
        <v>90</v>
      </c>
      <c r="D79" s="27">
        <v>83.540999999999997</v>
      </c>
      <c r="E79" s="27">
        <v>49.9</v>
      </c>
      <c r="F79" s="27">
        <v>74.387</v>
      </c>
      <c r="G79" s="27">
        <v>37.400000000000006</v>
      </c>
      <c r="H79" s="27">
        <v>63.087999999999994</v>
      </c>
      <c r="I79" s="27" t="s">
        <v>0</v>
      </c>
      <c r="J79" s="27">
        <v>4.9669999999999996</v>
      </c>
      <c r="K79" s="27">
        <v>0.68</v>
      </c>
      <c r="L79" s="27" t="s">
        <v>0</v>
      </c>
      <c r="M79" s="27">
        <v>32.374500000000005</v>
      </c>
      <c r="N79" s="27" t="s">
        <v>0</v>
      </c>
      <c r="O79" s="27" t="s">
        <v>0</v>
      </c>
      <c r="P79" s="27">
        <v>40.68</v>
      </c>
      <c r="Q79" s="27" t="s">
        <v>0</v>
      </c>
      <c r="R79" s="27">
        <v>14.9</v>
      </c>
      <c r="S79" s="27">
        <v>1.0840000000000001</v>
      </c>
      <c r="T79" s="27">
        <v>9.68</v>
      </c>
      <c r="U79" s="27" t="s">
        <v>0</v>
      </c>
      <c r="V79" s="27">
        <v>76.930000000000007</v>
      </c>
      <c r="W79" s="18">
        <f t="shared" si="18"/>
        <v>489.61150000000004</v>
      </c>
      <c r="X79" s="18">
        <f t="shared" si="19"/>
        <v>451.1275</v>
      </c>
      <c r="Y79" s="18">
        <f t="shared" si="20"/>
        <v>38.484000000000009</v>
      </c>
      <c r="Z79" s="421">
        <f t="shared" si="21"/>
        <v>0</v>
      </c>
      <c r="AA79" s="421">
        <f t="shared" si="21"/>
        <v>0</v>
      </c>
      <c r="AB79" s="421">
        <f t="shared" si="21"/>
        <v>0</v>
      </c>
      <c r="AC79" s="41"/>
      <c r="AD79" s="17">
        <f t="shared" si="22"/>
        <v>0.4</v>
      </c>
      <c r="AE79" s="17">
        <f t="shared" si="23"/>
        <v>0.4</v>
      </c>
      <c r="AF79" s="19">
        <f t="shared" si="24"/>
        <v>0.7</v>
      </c>
    </row>
    <row r="80" spans="3:32">
      <c r="C80" s="10" t="s">
        <v>91</v>
      </c>
      <c r="D80" s="27" t="s">
        <v>0</v>
      </c>
      <c r="E80" s="27" t="s">
        <v>0</v>
      </c>
      <c r="F80" s="27" t="s">
        <v>0</v>
      </c>
      <c r="G80" s="27">
        <v>37.400000000000006</v>
      </c>
      <c r="H80" s="27" t="s">
        <v>0</v>
      </c>
      <c r="I80" s="27" t="s">
        <v>0</v>
      </c>
      <c r="J80" s="27">
        <v>4.9669999999999996</v>
      </c>
      <c r="K80" s="27" t="s">
        <v>0</v>
      </c>
      <c r="L80" s="27" t="s">
        <v>0</v>
      </c>
      <c r="M80" s="27">
        <v>27.174500000000002</v>
      </c>
      <c r="N80" s="27" t="s">
        <v>0</v>
      </c>
      <c r="O80" s="27" t="s">
        <v>0</v>
      </c>
      <c r="P80" s="27">
        <v>25</v>
      </c>
      <c r="Q80" s="27" t="s">
        <v>0</v>
      </c>
      <c r="R80" s="27">
        <v>14.9</v>
      </c>
      <c r="S80" s="27">
        <v>1.0840000000000001</v>
      </c>
      <c r="T80" s="27" t="s">
        <v>0</v>
      </c>
      <c r="U80" s="27" t="s">
        <v>0</v>
      </c>
      <c r="V80" s="27">
        <v>49.75</v>
      </c>
      <c r="W80" s="27">
        <f t="shared" si="18"/>
        <v>160.27550000000002</v>
      </c>
      <c r="X80" s="27">
        <f t="shared" si="19"/>
        <v>121.7915</v>
      </c>
      <c r="Y80" s="27">
        <f t="shared" si="20"/>
        <v>38.484000000000009</v>
      </c>
      <c r="Z80" s="421">
        <f t="shared" si="21"/>
        <v>0</v>
      </c>
      <c r="AA80" s="421">
        <f t="shared" si="21"/>
        <v>0</v>
      </c>
      <c r="AB80" s="421">
        <f t="shared" si="21"/>
        <v>0</v>
      </c>
      <c r="AC80" s="41"/>
      <c r="AD80" s="17">
        <f t="shared" si="22"/>
        <v>0.1</v>
      </c>
      <c r="AE80" s="17">
        <f t="shared" si="23"/>
        <v>0.1</v>
      </c>
      <c r="AF80" s="19">
        <f t="shared" si="24"/>
        <v>0.7</v>
      </c>
    </row>
    <row r="81" spans="2:32">
      <c r="C81" s="30" t="s">
        <v>32</v>
      </c>
      <c r="D81" s="32">
        <f t="shared" ref="D81:W81" si="25">SUM(D67:D80)</f>
        <v>16583.129459000058</v>
      </c>
      <c r="E81" s="32">
        <f t="shared" si="25"/>
        <v>9101.5332599999983</v>
      </c>
      <c r="F81" s="32">
        <f t="shared" si="25"/>
        <v>4512.1242849999999</v>
      </c>
      <c r="G81" s="32">
        <f t="shared" si="25"/>
        <v>2243.0755149999995</v>
      </c>
      <c r="H81" s="32">
        <f t="shared" si="25"/>
        <v>8222.8321149999956</v>
      </c>
      <c r="I81" s="32">
        <f t="shared" si="25"/>
        <v>3012.3781449999997</v>
      </c>
      <c r="J81" s="32">
        <f t="shared" si="25"/>
        <v>815.321055</v>
      </c>
      <c r="K81" s="32">
        <f t="shared" si="25"/>
        <v>9006.7211900000766</v>
      </c>
      <c r="L81" s="32">
        <f t="shared" si="25"/>
        <v>14045.254965000006</v>
      </c>
      <c r="M81" s="32">
        <f t="shared" si="25"/>
        <v>11855.844849999999</v>
      </c>
      <c r="N81" s="32">
        <f t="shared" si="25"/>
        <v>90.82</v>
      </c>
      <c r="O81" s="32">
        <f t="shared" si="25"/>
        <v>6484.3030640000115</v>
      </c>
      <c r="P81" s="32">
        <f t="shared" si="25"/>
        <v>11416.366985000002</v>
      </c>
      <c r="Q81" s="32">
        <f t="shared" si="25"/>
        <v>1408.6725199999996</v>
      </c>
      <c r="R81" s="32">
        <f t="shared" si="25"/>
        <v>457.87569599999989</v>
      </c>
      <c r="S81" s="32">
        <f t="shared" si="25"/>
        <v>78.367700000000013</v>
      </c>
      <c r="T81" s="32">
        <f t="shared" si="25"/>
        <v>5044.0182009999889</v>
      </c>
      <c r="U81" s="32">
        <f t="shared" si="25"/>
        <v>2918.690719999996</v>
      </c>
      <c r="V81" s="32">
        <f t="shared" si="25"/>
        <v>2928.5183549999997</v>
      </c>
      <c r="W81" s="32">
        <f t="shared" si="25"/>
        <v>110225.84808000014</v>
      </c>
      <c r="X81" s="32">
        <f t="shared" si="19"/>
        <v>104801.20672000012</v>
      </c>
      <c r="Y81" s="32">
        <f t="shared" si="20"/>
        <v>5424.6413599999987</v>
      </c>
      <c r="Z81" s="421">
        <f t="shared" si="21"/>
        <v>5.8598897298681063</v>
      </c>
      <c r="AA81" s="421">
        <f t="shared" si="21"/>
        <v>6.2162450604591024</v>
      </c>
      <c r="AB81" s="421">
        <f t="shared" si="21"/>
        <v>-0.58394082233731437</v>
      </c>
      <c r="AC81" s="41"/>
      <c r="AD81" s="41">
        <f>SUM(AD67:AD80)</f>
        <v>100</v>
      </c>
      <c r="AE81" s="41">
        <f>SUM(AE67:AE80)</f>
        <v>100</v>
      </c>
      <c r="AF81" s="41">
        <f>SUM(AF67:AF80)</f>
        <v>99.999999999999986</v>
      </c>
    </row>
    <row r="82" spans="2:32">
      <c r="C82" s="487"/>
      <c r="D82" s="161">
        <f t="shared" ref="D82:Y82" si="26">((D81/D63)-1)*100</f>
        <v>7.1053404600694092</v>
      </c>
      <c r="E82" s="161">
        <f t="shared" si="26"/>
        <v>24.434515926906307</v>
      </c>
      <c r="F82" s="161">
        <f t="shared" si="26"/>
        <v>-7.1961152422472807E-4</v>
      </c>
      <c r="G82" s="161">
        <f t="shared" si="26"/>
        <v>-1.8453902566678448</v>
      </c>
      <c r="H82" s="161">
        <f t="shared" si="26"/>
        <v>-9.4558232455410618E-3</v>
      </c>
      <c r="I82" s="161">
        <f t="shared" si="26"/>
        <v>0.34339565200625088</v>
      </c>
      <c r="J82" s="161">
        <f t="shared" si="26"/>
        <v>0</v>
      </c>
      <c r="K82" s="161">
        <f t="shared" si="26"/>
        <v>10.44901335700632</v>
      </c>
      <c r="L82" s="161">
        <f t="shared" si="26"/>
        <v>3.4174699425267629</v>
      </c>
      <c r="M82" s="161">
        <f t="shared" si="26"/>
        <v>-0.16044710744448354</v>
      </c>
      <c r="N82" s="161">
        <f t="shared" si="26"/>
        <v>0</v>
      </c>
      <c r="O82" s="161">
        <f t="shared" si="26"/>
        <v>12.542367548142597</v>
      </c>
      <c r="P82" s="161">
        <f t="shared" si="26"/>
        <v>3.9665856944080646</v>
      </c>
      <c r="Q82" s="161">
        <f t="shared" si="26"/>
        <v>0.78702269970936101</v>
      </c>
      <c r="R82" s="161">
        <f t="shared" si="26"/>
        <v>-1.8975348807759307E-2</v>
      </c>
      <c r="S82" s="161">
        <f t="shared" si="26"/>
        <v>0</v>
      </c>
      <c r="T82" s="161">
        <f t="shared" si="26"/>
        <v>15.373079214481965</v>
      </c>
      <c r="U82" s="161">
        <f t="shared" si="26"/>
        <v>3.0267991040074493</v>
      </c>
      <c r="V82" s="161">
        <f t="shared" si="26"/>
        <v>0.78379255211271648</v>
      </c>
      <c r="W82" s="161">
        <f>((W81/W63)-1)*100</f>
        <v>5.8598897298681063</v>
      </c>
      <c r="X82" s="161">
        <f t="shared" si="26"/>
        <v>6.2162450604591024</v>
      </c>
      <c r="Y82" s="161">
        <f t="shared" si="26"/>
        <v>-0.58394082233731437</v>
      </c>
      <c r="Z82" s="421"/>
      <c r="AA82" s="421"/>
      <c r="AB82" s="421"/>
    </row>
    <row r="83" spans="2:32">
      <c r="C83" s="524" t="s">
        <v>324</v>
      </c>
      <c r="D83" s="524"/>
      <c r="E83" s="524"/>
      <c r="F83" s="524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0">
        <f>SUM(W67,W73:W77,W80)</f>
        <v>55194.725080000135</v>
      </c>
      <c r="X83" s="160">
        <f>SUM(X67,X73:X77,X80)</f>
        <v>54457.064720000133</v>
      </c>
      <c r="Y83" s="160">
        <f>SUM(Y67,Y73:Y77,Y80)</f>
        <v>737.66035999999951</v>
      </c>
      <c r="Z83" s="421">
        <f>((W83/W64)-1)*100</f>
        <v>13.438161822748862</v>
      </c>
      <c r="AA83" s="421">
        <f>((X83/X64)-1)*100</f>
        <v>13.619570396575508</v>
      </c>
      <c r="AB83" s="421">
        <f>((Y83/Y64)-1)*100</f>
        <v>1.4770812453803961</v>
      </c>
      <c r="AD83" s="41">
        <f>SUM(AD67,AD73:AD77,AD80)</f>
        <v>50</v>
      </c>
      <c r="AE83" s="41">
        <f>SUM(AE67,AE73:AE77,AE80)</f>
        <v>51.900000000000013</v>
      </c>
      <c r="AF83" s="41">
        <f>SUM(AF67,AF73:AF77,AF80)</f>
        <v>13.599999999999998</v>
      </c>
    </row>
    <row r="84" spans="2:32" s="216" customFormat="1" ht="33" customHeight="1">
      <c r="B84" s="2"/>
      <c r="C84" s="437"/>
      <c r="D84" s="437" t="s">
        <v>325</v>
      </c>
      <c r="E84" s="437" t="s">
        <v>326</v>
      </c>
      <c r="F84" s="438"/>
      <c r="M84" s="439"/>
      <c r="W84" s="160">
        <f>W83-W64</f>
        <v>6538.501995000006</v>
      </c>
      <c r="X84" s="160"/>
      <c r="Y84" s="160"/>
    </row>
    <row r="85" spans="2:32" s="216" customFormat="1" ht="11.25" customHeight="1">
      <c r="B85" s="2"/>
      <c r="C85" s="10" t="s">
        <v>87</v>
      </c>
      <c r="D85" s="382">
        <f>D45</f>
        <v>39798.672836999998</v>
      </c>
      <c r="E85" s="426">
        <f>((D45/D24)-1)*100</f>
        <v>-0.78442279720588592</v>
      </c>
      <c r="F85" s="440" t="str">
        <f>CONCATENATE(C85," ",TEXT(D85,"0.0")," GWh ",TEXT(E85,"0,0")," %")</f>
        <v>Andalucía 39.799 GWh -0,8 %</v>
      </c>
      <c r="G85" s="441"/>
      <c r="H85" s="441"/>
      <c r="I85" s="449"/>
      <c r="J85" s="443"/>
    </row>
    <row r="86" spans="2:32" s="216" customFormat="1" ht="11.25" customHeight="1">
      <c r="B86" s="2"/>
      <c r="C86" s="10" t="s">
        <v>71</v>
      </c>
      <c r="D86" s="382">
        <f>E45</f>
        <v>10752.82639</v>
      </c>
      <c r="E86" s="426">
        <f>((E45/E24)-1)*100</f>
        <v>0.53836373940450155</v>
      </c>
      <c r="F86" s="440" t="str">
        <f t="shared" ref="F86:F103" si="27">CONCATENATE(C86," ",TEXT(D86,"0.0")," GWh ",TEXT(E86,"0,0")," %")</f>
        <v>Aragón 10.753 GWh 0,5 %</v>
      </c>
      <c r="G86" s="441"/>
      <c r="H86" s="441"/>
      <c r="I86" s="449"/>
      <c r="J86" s="443"/>
    </row>
    <row r="87" spans="2:32" s="216" customFormat="1" ht="11.25" customHeight="1">
      <c r="B87" s="2"/>
      <c r="C87" s="10" t="s">
        <v>74</v>
      </c>
      <c r="D87" s="382">
        <f>F45</f>
        <v>9404.2224110000006</v>
      </c>
      <c r="E87" s="426">
        <f>((F45/F24)-1)*100</f>
        <v>-11.542208710208012</v>
      </c>
      <c r="F87" s="440" t="str">
        <f t="shared" si="27"/>
        <v>Asturias 9.404 GWh -11,5 %</v>
      </c>
      <c r="G87" s="441"/>
      <c r="H87" s="441"/>
      <c r="I87" s="449"/>
      <c r="J87" s="443"/>
    </row>
    <row r="88" spans="2:32" s="216" customFormat="1" ht="11.25" customHeight="1">
      <c r="B88" s="2"/>
      <c r="C88" s="10" t="s">
        <v>267</v>
      </c>
      <c r="D88" s="382">
        <f>G45</f>
        <v>6114.1032850000001</v>
      </c>
      <c r="E88" s="426">
        <f>((G45/G24)-1)*100</f>
        <v>0.93596117743619534</v>
      </c>
      <c r="F88" s="440" t="str">
        <f t="shared" si="27"/>
        <v>Islas Baleares 6.114 GWh 0,9 %</v>
      </c>
      <c r="G88" s="441"/>
      <c r="H88" s="441"/>
      <c r="I88" s="449"/>
      <c r="J88" s="443"/>
    </row>
    <row r="89" spans="2:32" s="216" customFormat="1" ht="11.25" customHeight="1">
      <c r="B89" s="2"/>
      <c r="C89" s="10" t="s">
        <v>322</v>
      </c>
      <c r="D89" s="382">
        <f>H45</f>
        <v>27337.696317999995</v>
      </c>
      <c r="E89" s="426">
        <f>((H45/H24)-1)*100</f>
        <v>0.37299304934854671</v>
      </c>
      <c r="F89" s="440" t="str">
        <f t="shared" si="27"/>
        <v>Comunidad Valenciana 27.338 GWh 0,4 %</v>
      </c>
      <c r="G89" s="441"/>
      <c r="H89" s="441"/>
      <c r="I89" s="449"/>
      <c r="J89" s="443"/>
    </row>
    <row r="90" spans="2:32" s="216" customFormat="1" ht="11.25" customHeight="1">
      <c r="B90" s="2"/>
      <c r="C90" s="10" t="s">
        <v>36</v>
      </c>
      <c r="D90" s="382">
        <f>I45</f>
        <v>8874.6746950000015</v>
      </c>
      <c r="E90" s="426">
        <f>((I45/I24)-1)*100</f>
        <v>0.37354516007801486</v>
      </c>
      <c r="F90" s="440" t="str">
        <f t="shared" si="27"/>
        <v>Islas Canarias 8.875 GWh 0,4 %</v>
      </c>
      <c r="G90" s="441"/>
      <c r="H90" s="441"/>
      <c r="I90" s="449"/>
      <c r="J90" s="443"/>
    </row>
    <row r="91" spans="2:32" s="216" customFormat="1" ht="11.25" customHeight="1">
      <c r="B91" s="2"/>
      <c r="C91" s="10" t="s">
        <v>88</v>
      </c>
      <c r="D91" s="382">
        <f>J45</f>
        <v>4186.2338170000003</v>
      </c>
      <c r="E91" s="426">
        <f>((J45/J24)-1)*100</f>
        <v>-1.9950247081254369</v>
      </c>
      <c r="F91" s="440" t="str">
        <f t="shared" si="27"/>
        <v>Cantabria 4.186 GWh -2,0 %</v>
      </c>
      <c r="G91" s="441"/>
      <c r="H91" s="441"/>
      <c r="I91" s="449"/>
      <c r="J91" s="443"/>
    </row>
    <row r="92" spans="2:32" s="216" customFormat="1" ht="11.25" customHeight="1">
      <c r="B92" s="2"/>
      <c r="C92" s="10" t="s">
        <v>83</v>
      </c>
      <c r="D92" s="382">
        <f>K45</f>
        <v>12094.544269753997</v>
      </c>
      <c r="E92" s="426">
        <f>((K45/K24)-1)*100</f>
        <v>1.0416277717421485</v>
      </c>
      <c r="F92" s="440" t="str">
        <f t="shared" si="27"/>
        <v>Castilla-La Mancha 12.095 GWh 1,0 %</v>
      </c>
      <c r="G92" s="441"/>
      <c r="H92" s="441"/>
      <c r="I92" s="449"/>
      <c r="J92" s="443"/>
    </row>
    <row r="93" spans="2:32" s="216" customFormat="1" ht="11.25" customHeight="1">
      <c r="B93" s="2"/>
      <c r="C93" s="10" t="s">
        <v>323</v>
      </c>
      <c r="D93" s="382">
        <f>L45</f>
        <v>14234.32508927</v>
      </c>
      <c r="E93" s="426">
        <f>((L45/L24)-1)*100</f>
        <v>-0.42271078452801314</v>
      </c>
      <c r="F93" s="440" t="str">
        <f t="shared" si="27"/>
        <v>Castilla León 14.234 GWh -0,4 %</v>
      </c>
      <c r="G93" s="441"/>
      <c r="H93" s="441"/>
      <c r="I93" s="449"/>
      <c r="J93" s="443"/>
    </row>
    <row r="94" spans="2:32" s="216" customFormat="1" ht="11.25" customHeight="1">
      <c r="B94" s="2"/>
      <c r="C94" s="10" t="s">
        <v>65</v>
      </c>
      <c r="D94" s="382">
        <f>M45</f>
        <v>46873.394329999996</v>
      </c>
      <c r="E94" s="426">
        <f>((M45/M24)-1)*100</f>
        <v>-1.0669790993967032</v>
      </c>
      <c r="F94" s="440" t="str">
        <f t="shared" si="27"/>
        <v>Cataluña 46.873 GWh -1,1 %</v>
      </c>
      <c r="G94" s="441"/>
      <c r="H94" s="441"/>
      <c r="I94" s="449"/>
      <c r="J94" s="443"/>
    </row>
    <row r="95" spans="2:32" s="216" customFormat="1" ht="11.25" customHeight="1">
      <c r="B95" s="2"/>
      <c r="C95" s="10" t="s">
        <v>42</v>
      </c>
      <c r="D95" s="382">
        <f>N45</f>
        <v>206.04823999999999</v>
      </c>
      <c r="E95" s="426">
        <f>((N45/N24)-1)*100</f>
        <v>-0.63079080761039297</v>
      </c>
      <c r="F95" s="440" t="str">
        <f t="shared" si="27"/>
        <v>Ceuta 206 GWh -0,6 %</v>
      </c>
      <c r="G95" s="441"/>
      <c r="H95" s="441"/>
      <c r="I95" s="449"/>
      <c r="J95" s="443"/>
    </row>
    <row r="96" spans="2:32" s="216" customFormat="1" ht="11.25" customHeight="1">
      <c r="B96" s="2"/>
      <c r="C96" s="10" t="s">
        <v>92</v>
      </c>
      <c r="D96" s="382">
        <f>O45</f>
        <v>4958.9834473839965</v>
      </c>
      <c r="E96" s="426">
        <f>((O45/O24)-1)*100</f>
        <v>-2.2018246050961809</v>
      </c>
      <c r="F96" s="440" t="str">
        <f t="shared" si="27"/>
        <v>Extremadura 4.959 GWh -2,2 %</v>
      </c>
      <c r="G96" s="441"/>
      <c r="H96" s="441"/>
      <c r="I96" s="449"/>
      <c r="J96" s="443"/>
    </row>
    <row r="97" spans="2:31" s="216" customFormat="1" ht="11.25" customHeight="1">
      <c r="B97" s="2"/>
      <c r="C97" s="10" t="s">
        <v>93</v>
      </c>
      <c r="D97" s="382">
        <f>P45</f>
        <v>18351.2464702</v>
      </c>
      <c r="E97" s="426">
        <f>((P45/P24)-1)*100</f>
        <v>-9.4274824649231537</v>
      </c>
      <c r="F97" s="440" t="str">
        <f t="shared" si="27"/>
        <v>Galicia 18.351 GWh -9,4 %</v>
      </c>
      <c r="G97" s="441"/>
      <c r="H97" s="441"/>
      <c r="I97" s="449"/>
      <c r="J97" s="443"/>
    </row>
    <row r="98" spans="2:31" s="216" customFormat="1" ht="11.25" customHeight="1">
      <c r="B98" s="2"/>
      <c r="C98" s="10" t="s">
        <v>94</v>
      </c>
      <c r="D98" s="382">
        <f>Q45</f>
        <v>1708.2007519999997</v>
      </c>
      <c r="E98" s="426">
        <f>((Q45/Q24)-1)*100</f>
        <v>-0.16868959320786026</v>
      </c>
      <c r="F98" s="440" t="str">
        <f t="shared" si="27"/>
        <v>La Rioja 1.708 GWh -0,2 %</v>
      </c>
      <c r="G98" s="441"/>
      <c r="H98" s="441"/>
      <c r="I98" s="449"/>
      <c r="J98" s="443"/>
    </row>
    <row r="99" spans="2:31" s="216" customFormat="1" ht="11.25" customHeight="1">
      <c r="B99" s="2"/>
      <c r="C99" s="10" t="s">
        <v>82</v>
      </c>
      <c r="D99" s="382">
        <f>R45</f>
        <v>28477.743625999999</v>
      </c>
      <c r="E99" s="426">
        <f>((R45/R24)-1)*100</f>
        <v>-0.98970116775827233</v>
      </c>
      <c r="F99" s="440" t="str">
        <f t="shared" si="27"/>
        <v>Madrid 28.478 GWh -1,0 %</v>
      </c>
      <c r="G99" s="441"/>
      <c r="H99" s="441"/>
      <c r="I99" s="449"/>
      <c r="J99" s="443"/>
    </row>
    <row r="100" spans="2:31" s="216" customFormat="1" ht="11.25" customHeight="1">
      <c r="B100" s="2"/>
      <c r="C100" s="10" t="s">
        <v>39</v>
      </c>
      <c r="D100" s="382">
        <f>S45</f>
        <v>210.90462500000001</v>
      </c>
      <c r="E100" s="426">
        <f>((S45/S24)-1)*100</f>
        <v>-0.96005638080873812</v>
      </c>
      <c r="F100" s="440" t="str">
        <f t="shared" si="27"/>
        <v>Melilla 211 GWh -1,0 %</v>
      </c>
      <c r="G100" s="441"/>
      <c r="H100" s="441"/>
      <c r="I100" s="449"/>
      <c r="J100" s="443"/>
    </row>
    <row r="101" spans="2:31" s="216" customFormat="1" ht="11.25" customHeight="1">
      <c r="B101" s="2"/>
      <c r="C101" s="10" t="s">
        <v>95</v>
      </c>
      <c r="D101" s="382">
        <f>T45</f>
        <v>9485.2840239999987</v>
      </c>
      <c r="E101" s="426">
        <f>((T45/T24)-1)*100</f>
        <v>0.49000614775527307</v>
      </c>
      <c r="F101" s="440" t="str">
        <f t="shared" si="27"/>
        <v>Murcia 9.485 GWh 0,5 %</v>
      </c>
      <c r="G101" s="441"/>
      <c r="H101" s="441"/>
      <c r="I101" s="449"/>
      <c r="J101" s="443"/>
    </row>
    <row r="102" spans="2:31" s="216" customFormat="1" ht="11.25" customHeight="1">
      <c r="B102" s="2"/>
      <c r="C102" s="10" t="s">
        <v>96</v>
      </c>
      <c r="D102" s="382">
        <f>U45</f>
        <v>5160.3238309999997</v>
      </c>
      <c r="E102" s="426">
        <f>((U45/U24)-1)*100</f>
        <v>1.1829370323790611</v>
      </c>
      <c r="F102" s="440" t="str">
        <f t="shared" si="27"/>
        <v>Navarra 5.160 GWh 1,2 %</v>
      </c>
      <c r="G102" s="441"/>
      <c r="H102" s="441"/>
      <c r="I102" s="449"/>
      <c r="J102" s="443"/>
    </row>
    <row r="103" spans="2:31" s="216" customFormat="1" ht="11.25" customHeight="1">
      <c r="B103" s="2"/>
      <c r="C103" s="444" t="s">
        <v>70</v>
      </c>
      <c r="D103" s="446">
        <f>V45</f>
        <v>16320.571693999998</v>
      </c>
      <c r="E103" s="445">
        <f>((V45/V24)-1)*100</f>
        <v>-1.8660280841704124</v>
      </c>
      <c r="F103" s="440" t="str">
        <f t="shared" si="27"/>
        <v>País Vasco 16.321 GWh -1,9 %</v>
      </c>
      <c r="G103" s="441"/>
      <c r="H103" s="441"/>
      <c r="I103" s="449"/>
      <c r="J103" s="443"/>
    </row>
    <row r="104" spans="2:31"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AE104" s="41"/>
    </row>
    <row r="105" spans="2:31">
      <c r="C105" s="524" t="s">
        <v>360</v>
      </c>
      <c r="D105" s="524"/>
      <c r="E105" s="524"/>
      <c r="F105" s="524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AE105" s="41"/>
    </row>
    <row r="106" spans="2:31" s="216" customFormat="1" ht="33" customHeight="1">
      <c r="B106" s="2"/>
      <c r="C106" s="437"/>
      <c r="D106" s="437" t="s">
        <v>327</v>
      </c>
      <c r="E106" s="451"/>
      <c r="F106" s="438"/>
      <c r="M106" s="439"/>
    </row>
    <row r="107" spans="2:31" s="216" customFormat="1" ht="11.25" customHeight="1">
      <c r="B107" s="2"/>
      <c r="C107" s="10" t="s">
        <v>87</v>
      </c>
      <c r="D107" s="382">
        <f>D81</f>
        <v>16583.129459000058</v>
      </c>
      <c r="E107" s="447"/>
      <c r="F107" s="440" t="str">
        <f>CONCATENATE(C107," ",TEXT(D107,"0.0")," MW")</f>
        <v>Andalucía 16.583 MW</v>
      </c>
      <c r="G107" s="441"/>
      <c r="H107" s="441"/>
      <c r="I107" s="452"/>
      <c r="J107" s="443"/>
      <c r="K107" s="441"/>
      <c r="L107" s="442"/>
      <c r="M107" s="453"/>
      <c r="O107" s="453"/>
      <c r="P107" s="450"/>
    </row>
    <row r="108" spans="2:31" s="216" customFormat="1" ht="11.25" customHeight="1">
      <c r="B108" s="2"/>
      <c r="C108" s="10" t="s">
        <v>71</v>
      </c>
      <c r="D108" s="382">
        <f>E81</f>
        <v>9101.5332599999983</v>
      </c>
      <c r="E108" s="447"/>
      <c r="F108" s="440" t="str">
        <f t="shared" ref="F108:F125" si="28">CONCATENATE(C108," ",TEXT(D108,"0.0")," MW")</f>
        <v>Aragón 9.102 MW</v>
      </c>
      <c r="G108" s="441"/>
      <c r="H108" s="441"/>
      <c r="I108" s="452"/>
      <c r="J108" s="443"/>
      <c r="K108" s="441"/>
      <c r="L108" s="442"/>
      <c r="M108" s="453"/>
      <c r="O108" s="453"/>
      <c r="P108" s="450"/>
    </row>
    <row r="109" spans="2:31" s="216" customFormat="1" ht="11.25" customHeight="1">
      <c r="B109" s="2"/>
      <c r="C109" s="10" t="s">
        <v>74</v>
      </c>
      <c r="D109" s="382">
        <f>F81</f>
        <v>4512.1242849999999</v>
      </c>
      <c r="E109" s="447"/>
      <c r="F109" s="440" t="str">
        <f t="shared" si="28"/>
        <v>Asturias 4.512 MW</v>
      </c>
      <c r="G109" s="441"/>
      <c r="H109" s="441"/>
      <c r="I109" s="442"/>
      <c r="J109" s="443"/>
      <c r="K109" s="441"/>
      <c r="L109" s="442"/>
      <c r="M109" s="453"/>
      <c r="O109" s="453"/>
      <c r="P109" s="450"/>
    </row>
    <row r="110" spans="2:31" s="216" customFormat="1" ht="11.25" customHeight="1">
      <c r="B110" s="2"/>
      <c r="C110" s="10" t="s">
        <v>267</v>
      </c>
      <c r="D110" s="382">
        <f>G81</f>
        <v>2243.0755149999995</v>
      </c>
      <c r="E110" s="447"/>
      <c r="F110" s="440" t="str">
        <f t="shared" si="28"/>
        <v>Islas Baleares 2.243 MW</v>
      </c>
      <c r="G110" s="441"/>
      <c r="H110" s="441"/>
      <c r="I110" s="449"/>
      <c r="J110" s="443"/>
      <c r="K110" s="441"/>
      <c r="L110" s="442"/>
      <c r="M110" s="453"/>
      <c r="O110" s="453"/>
      <c r="P110" s="450"/>
    </row>
    <row r="111" spans="2:31" s="216" customFormat="1" ht="11.25" customHeight="1">
      <c r="B111" s="2"/>
      <c r="C111" s="10" t="s">
        <v>322</v>
      </c>
      <c r="D111" s="382">
        <f>H81</f>
        <v>8222.8321149999956</v>
      </c>
      <c r="E111" s="447"/>
      <c r="F111" s="440" t="str">
        <f t="shared" si="28"/>
        <v>Comunidad Valenciana 8.223 MW</v>
      </c>
      <c r="G111" s="441"/>
      <c r="H111" s="441"/>
      <c r="I111" s="449"/>
      <c r="J111" s="443"/>
      <c r="K111" s="441"/>
      <c r="L111" s="442"/>
      <c r="M111" s="453"/>
    </row>
    <row r="112" spans="2:31" s="216" customFormat="1" ht="11.25" customHeight="1">
      <c r="B112" s="2"/>
      <c r="C112" s="10" t="s">
        <v>36</v>
      </c>
      <c r="D112" s="382">
        <f>I81</f>
        <v>3012.3781449999997</v>
      </c>
      <c r="E112" s="447"/>
      <c r="F112" s="440" t="str">
        <f t="shared" si="28"/>
        <v>Islas Canarias 3.012 MW</v>
      </c>
      <c r="G112" s="441"/>
      <c r="H112" s="441"/>
      <c r="I112" s="449"/>
      <c r="J112" s="443"/>
      <c r="K112" s="441"/>
      <c r="L112" s="442"/>
      <c r="M112" s="453"/>
    </row>
    <row r="113" spans="2:13" s="216" customFormat="1" ht="11.25" customHeight="1">
      <c r="B113" s="2"/>
      <c r="C113" s="10" t="s">
        <v>88</v>
      </c>
      <c r="D113" s="382">
        <f>J81</f>
        <v>815.321055</v>
      </c>
      <c r="E113" s="447"/>
      <c r="F113" s="440" t="str">
        <f t="shared" si="28"/>
        <v>Cantabria 815 MW</v>
      </c>
      <c r="G113" s="441"/>
      <c r="H113" s="441"/>
      <c r="I113" s="449"/>
      <c r="J113" s="443"/>
      <c r="K113" s="441"/>
      <c r="L113" s="442"/>
      <c r="M113" s="453"/>
    </row>
    <row r="114" spans="2:13" s="216" customFormat="1" ht="11.25" customHeight="1">
      <c r="B114" s="2"/>
      <c r="C114" s="10" t="s">
        <v>83</v>
      </c>
      <c r="D114" s="382">
        <f>K81</f>
        <v>9006.7211900000766</v>
      </c>
      <c r="E114" s="447"/>
      <c r="F114" s="440" t="str">
        <f t="shared" si="28"/>
        <v>Castilla-La Mancha 9.007 MW</v>
      </c>
      <c r="G114" s="441"/>
      <c r="H114" s="441"/>
      <c r="I114" s="449"/>
      <c r="J114" s="443"/>
      <c r="K114" s="441"/>
      <c r="L114" s="442"/>
      <c r="M114" s="453"/>
    </row>
    <row r="115" spans="2:13" s="216" customFormat="1" ht="11.25" customHeight="1">
      <c r="B115" s="2"/>
      <c r="C115" s="10" t="s">
        <v>323</v>
      </c>
      <c r="D115" s="382">
        <f>L81</f>
        <v>14045.254965000006</v>
      </c>
      <c r="E115" s="447"/>
      <c r="F115" s="440" t="str">
        <f t="shared" si="28"/>
        <v>Castilla León 14.045 MW</v>
      </c>
      <c r="G115" s="441"/>
      <c r="H115" s="441"/>
      <c r="I115" s="449"/>
      <c r="J115" s="443"/>
      <c r="K115" s="441"/>
      <c r="L115" s="442"/>
      <c r="M115" s="453"/>
    </row>
    <row r="116" spans="2:13" s="216" customFormat="1" ht="11.25" customHeight="1">
      <c r="B116" s="2"/>
      <c r="C116" s="10" t="s">
        <v>65</v>
      </c>
      <c r="D116" s="382">
        <f>M81</f>
        <v>11855.844849999999</v>
      </c>
      <c r="E116" s="447"/>
      <c r="F116" s="440" t="str">
        <f t="shared" si="28"/>
        <v>Cataluña 11.856 MW</v>
      </c>
      <c r="G116" s="441"/>
      <c r="H116" s="441"/>
      <c r="I116" s="449"/>
      <c r="J116" s="443"/>
      <c r="K116" s="441"/>
      <c r="L116" s="442"/>
      <c r="M116" s="453"/>
    </row>
    <row r="117" spans="2:13" s="216" customFormat="1" ht="11.25" customHeight="1">
      <c r="B117" s="2"/>
      <c r="C117" s="10" t="s">
        <v>42</v>
      </c>
      <c r="D117" s="382">
        <f>N81</f>
        <v>90.82</v>
      </c>
      <c r="E117" s="447"/>
      <c r="F117" s="440" t="str">
        <f t="shared" si="28"/>
        <v>Ceuta 91 MW</v>
      </c>
      <c r="G117" s="441"/>
      <c r="H117" s="441"/>
      <c r="I117" s="449"/>
      <c r="J117" s="443"/>
      <c r="K117" s="441"/>
      <c r="L117" s="442"/>
      <c r="M117" s="453"/>
    </row>
    <row r="118" spans="2:13" s="216" customFormat="1" ht="11.25" customHeight="1">
      <c r="B118" s="2"/>
      <c r="C118" s="10" t="s">
        <v>92</v>
      </c>
      <c r="D118" s="382">
        <f>O81</f>
        <v>6484.3030640000115</v>
      </c>
      <c r="E118" s="447"/>
      <c r="F118" s="440" t="str">
        <f t="shared" si="28"/>
        <v>Extremadura 6.484 MW</v>
      </c>
      <c r="G118" s="441"/>
      <c r="H118" s="441"/>
      <c r="I118" s="449"/>
      <c r="J118" s="443"/>
      <c r="K118" s="441"/>
      <c r="L118" s="442"/>
      <c r="M118" s="453"/>
    </row>
    <row r="119" spans="2:13" s="216" customFormat="1" ht="11.25" customHeight="1">
      <c r="B119" s="2"/>
      <c r="C119" s="10" t="s">
        <v>93</v>
      </c>
      <c r="D119" s="382">
        <f>P81</f>
        <v>11416.366985000002</v>
      </c>
      <c r="E119" s="447"/>
      <c r="F119" s="440" t="str">
        <f t="shared" si="28"/>
        <v>Galicia 11.416 MW</v>
      </c>
      <c r="G119" s="441"/>
      <c r="H119" s="441"/>
      <c r="I119" s="449"/>
      <c r="J119" s="443"/>
      <c r="K119" s="441"/>
      <c r="L119" s="442"/>
      <c r="M119" s="453"/>
    </row>
    <row r="120" spans="2:13" s="216" customFormat="1" ht="11.25" customHeight="1">
      <c r="B120" s="2"/>
      <c r="C120" s="10" t="s">
        <v>94</v>
      </c>
      <c r="D120" s="382">
        <f>Q81</f>
        <v>1408.6725199999996</v>
      </c>
      <c r="E120" s="447"/>
      <c r="F120" s="440" t="str">
        <f t="shared" si="28"/>
        <v>La Rioja 1.409 MW</v>
      </c>
      <c r="G120" s="441"/>
      <c r="H120" s="441"/>
      <c r="I120" s="449"/>
      <c r="J120" s="443"/>
      <c r="K120" s="441"/>
      <c r="L120" s="442"/>
      <c r="M120" s="453"/>
    </row>
    <row r="121" spans="2:13" s="216" customFormat="1" ht="11.25" customHeight="1">
      <c r="B121" s="2"/>
      <c r="C121" s="10" t="s">
        <v>82</v>
      </c>
      <c r="D121" s="382">
        <f>R81</f>
        <v>457.87569599999989</v>
      </c>
      <c r="E121" s="447"/>
      <c r="F121" s="440" t="str">
        <f t="shared" si="28"/>
        <v>Madrid 458 MW</v>
      </c>
      <c r="G121" s="441"/>
      <c r="H121" s="441"/>
      <c r="I121" s="449"/>
      <c r="J121" s="443"/>
      <c r="K121" s="441"/>
      <c r="L121" s="442"/>
      <c r="M121" s="453"/>
    </row>
    <row r="122" spans="2:13" s="216" customFormat="1" ht="11.25" customHeight="1">
      <c r="B122" s="2"/>
      <c r="C122" s="10" t="s">
        <v>39</v>
      </c>
      <c r="D122" s="382">
        <f>S81</f>
        <v>78.367700000000013</v>
      </c>
      <c r="E122" s="447"/>
      <c r="F122" s="440" t="str">
        <f t="shared" si="28"/>
        <v>Melilla 78 MW</v>
      </c>
      <c r="G122" s="441"/>
      <c r="H122" s="441"/>
      <c r="I122" s="449"/>
      <c r="J122" s="443"/>
      <c r="K122" s="441"/>
      <c r="L122" s="442"/>
      <c r="M122" s="453"/>
    </row>
    <row r="123" spans="2:13" s="216" customFormat="1" ht="11.25" customHeight="1">
      <c r="B123" s="2"/>
      <c r="C123" s="10" t="s">
        <v>95</v>
      </c>
      <c r="D123" s="382">
        <f>T81</f>
        <v>5044.0182009999889</v>
      </c>
      <c r="E123" s="447"/>
      <c r="F123" s="440" t="str">
        <f t="shared" si="28"/>
        <v>Murcia 5.044 MW</v>
      </c>
      <c r="G123" s="441"/>
      <c r="H123" s="441"/>
      <c r="I123" s="449"/>
      <c r="J123" s="443"/>
      <c r="K123" s="441"/>
      <c r="L123" s="442"/>
      <c r="M123" s="453"/>
    </row>
    <row r="124" spans="2:13" s="216" customFormat="1" ht="11.25" customHeight="1">
      <c r="B124" s="2"/>
      <c r="C124" s="10" t="s">
        <v>96</v>
      </c>
      <c r="D124" s="382">
        <f>U81</f>
        <v>2918.690719999996</v>
      </c>
      <c r="E124" s="447"/>
      <c r="F124" s="440" t="str">
        <f t="shared" si="28"/>
        <v>Navarra 2.919 MW</v>
      </c>
      <c r="G124" s="441"/>
      <c r="H124" s="441"/>
      <c r="I124" s="449"/>
      <c r="J124" s="443"/>
      <c r="K124" s="441"/>
      <c r="L124" s="442"/>
      <c r="M124" s="453"/>
    </row>
    <row r="125" spans="2:13" s="216" customFormat="1" ht="11.25" customHeight="1">
      <c r="B125" s="2"/>
      <c r="C125" s="444" t="s">
        <v>70</v>
      </c>
      <c r="D125" s="446">
        <f>V81</f>
        <v>2928.5183549999997</v>
      </c>
      <c r="E125" s="447"/>
      <c r="F125" s="440" t="str">
        <f t="shared" si="28"/>
        <v>País Vasco 2.929 MW</v>
      </c>
      <c r="G125" s="441"/>
      <c r="H125" s="441"/>
      <c r="I125" s="449"/>
      <c r="J125" s="443"/>
      <c r="K125" s="441"/>
      <c r="L125" s="442"/>
      <c r="M125" s="453"/>
    </row>
    <row r="126" spans="2:13" s="216" customFormat="1" ht="11.25" customHeight="1">
      <c r="B126" s="2"/>
      <c r="C126" s="116"/>
      <c r="D126" s="447"/>
      <c r="E126" s="448"/>
      <c r="F126" s="440"/>
      <c r="G126" s="441"/>
      <c r="H126" s="441"/>
      <c r="I126" s="442"/>
      <c r="J126" s="443"/>
    </row>
    <row r="127" spans="2:13">
      <c r="B127" s="17"/>
      <c r="C127" s="524" t="s">
        <v>122</v>
      </c>
      <c r="D127" s="524"/>
      <c r="E127" s="524"/>
      <c r="F127" s="524"/>
      <c r="K127" s="44"/>
    </row>
    <row r="128" spans="2:13">
      <c r="B128" s="17"/>
      <c r="C128" s="151"/>
      <c r="D128" s="526">
        <v>2018</v>
      </c>
      <c r="E128" s="526"/>
      <c r="F128" s="526">
        <v>2019</v>
      </c>
      <c r="G128" s="526"/>
      <c r="H128" s="526"/>
      <c r="I128" s="526"/>
      <c r="J128" s="149"/>
    </row>
    <row r="129" spans="2:9">
      <c r="C129" s="150"/>
      <c r="D129" s="153" t="s">
        <v>120</v>
      </c>
      <c r="E129" s="153" t="s">
        <v>121</v>
      </c>
      <c r="F129" s="153" t="s">
        <v>120</v>
      </c>
      <c r="G129" s="153"/>
      <c r="H129" s="153" t="s">
        <v>121</v>
      </c>
      <c r="I129" s="153"/>
    </row>
    <row r="130" spans="2:9">
      <c r="B130" s="17"/>
      <c r="C130" s="152"/>
      <c r="D130" s="154" t="s">
        <v>89</v>
      </c>
      <c r="E130" s="154" t="s">
        <v>89</v>
      </c>
      <c r="F130" s="154" t="s">
        <v>89</v>
      </c>
      <c r="G130" s="154" t="s">
        <v>53</v>
      </c>
      <c r="H130" s="154" t="s">
        <v>89</v>
      </c>
      <c r="I130" s="154" t="s">
        <v>266</v>
      </c>
    </row>
    <row r="131" spans="2:9">
      <c r="B131" s="17"/>
      <c r="C131" s="150" t="s">
        <v>2</v>
      </c>
      <c r="D131" s="322">
        <v>22595.726236999999</v>
      </c>
      <c r="E131" s="322">
        <f>D131</f>
        <v>22595.726236999999</v>
      </c>
      <c r="F131" s="322">
        <v>23296.649045549999</v>
      </c>
      <c r="G131" s="158">
        <f t="shared" ref="G131:G141" si="29">((F131/D131)-1)*100</f>
        <v>3.1020149615826664</v>
      </c>
      <c r="H131" s="322">
        <f>F131</f>
        <v>23296.649045549999</v>
      </c>
      <c r="I131" s="158">
        <f t="shared" ref="I131:I142" si="30">((H131/E131)-1)*100</f>
        <v>3.1020149615826664</v>
      </c>
    </row>
    <row r="132" spans="2:9">
      <c r="B132" s="17"/>
      <c r="C132" s="150" t="s">
        <v>3</v>
      </c>
      <c r="D132" s="322">
        <v>21274.776162999999</v>
      </c>
      <c r="E132" s="322">
        <f t="shared" ref="E132:E142" si="31">E131+D132</f>
        <v>43870.502399999998</v>
      </c>
      <c r="F132" s="322">
        <v>20154.629677354002</v>
      </c>
      <c r="G132" s="158">
        <f t="shared" si="29"/>
        <v>-5.2651387589877423</v>
      </c>
      <c r="H132" s="322">
        <f t="shared" ref="H132:H142" si="32">H131+F132</f>
        <v>43451.278722903997</v>
      </c>
      <c r="I132" s="158">
        <f t="shared" si="30"/>
        <v>-0.95559351765254208</v>
      </c>
    </row>
    <row r="133" spans="2:9">
      <c r="B133" s="17"/>
      <c r="C133" s="150" t="s">
        <v>4</v>
      </c>
      <c r="D133" s="322">
        <v>22075.624410999997</v>
      </c>
      <c r="E133" s="322">
        <f t="shared" si="31"/>
        <v>65946.126810999995</v>
      </c>
      <c r="F133" s="322">
        <v>20726.400546252</v>
      </c>
      <c r="G133" s="158">
        <f t="shared" si="29"/>
        <v>-6.1118265088605845</v>
      </c>
      <c r="H133" s="322">
        <f t="shared" si="32"/>
        <v>64177.679269155997</v>
      </c>
      <c r="I133" s="158">
        <f t="shared" si="30"/>
        <v>-2.6816549012989466</v>
      </c>
    </row>
    <row r="134" spans="2:9">
      <c r="B134" s="17"/>
      <c r="C134" s="150" t="s">
        <v>5</v>
      </c>
      <c r="D134" s="322">
        <v>19925.867210815999</v>
      </c>
      <c r="E134" s="322">
        <f t="shared" si="31"/>
        <v>85871.99402181599</v>
      </c>
      <c r="F134" s="322">
        <v>19512.678673055998</v>
      </c>
      <c r="G134" s="158">
        <f t="shared" si="29"/>
        <v>-2.0736288834431127</v>
      </c>
      <c r="H134" s="322">
        <f t="shared" si="32"/>
        <v>83690.357942211995</v>
      </c>
      <c r="I134" s="158">
        <f t="shared" si="30"/>
        <v>-2.5405676256332721</v>
      </c>
    </row>
    <row r="135" spans="2:9">
      <c r="B135" s="17"/>
      <c r="C135" s="150" t="s">
        <v>6</v>
      </c>
      <c r="D135" s="322">
        <v>20083.650125371001</v>
      </c>
      <c r="E135" s="322">
        <f t="shared" si="31"/>
        <v>105955.64414718699</v>
      </c>
      <c r="F135" s="322">
        <v>19898.360272188002</v>
      </c>
      <c r="G135" s="158">
        <f t="shared" si="29"/>
        <v>-0.92259052525979213</v>
      </c>
      <c r="H135" s="322">
        <f t="shared" si="32"/>
        <v>103588.7182144</v>
      </c>
      <c r="I135" s="158">
        <f t="shared" si="30"/>
        <v>-2.2338837650772159</v>
      </c>
    </row>
    <row r="136" spans="2:9">
      <c r="B136" s="17"/>
      <c r="C136" s="150" t="s">
        <v>7</v>
      </c>
      <c r="D136" s="322">
        <v>20336.407753127998</v>
      </c>
      <c r="E136" s="322">
        <f t="shared" si="31"/>
        <v>126292.05190031498</v>
      </c>
      <c r="F136" s="322">
        <v>19966.555829705998</v>
      </c>
      <c r="G136" s="158">
        <f t="shared" si="29"/>
        <v>-1.8186689011736257</v>
      </c>
      <c r="H136" s="322">
        <f t="shared" si="32"/>
        <v>123555.27404410599</v>
      </c>
      <c r="I136" s="158">
        <f t="shared" si="30"/>
        <v>-2.1670230351227393</v>
      </c>
    </row>
    <row r="137" spans="2:9">
      <c r="B137" s="17"/>
      <c r="C137" s="150" t="s">
        <v>8</v>
      </c>
      <c r="D137" s="322">
        <v>22180.933956064</v>
      </c>
      <c r="E137" s="322">
        <f t="shared" si="31"/>
        <v>148472.98585637897</v>
      </c>
      <c r="F137" s="322">
        <v>22697.667647208</v>
      </c>
      <c r="G137" s="158">
        <f t="shared" si="29"/>
        <v>2.3296299974002288</v>
      </c>
      <c r="H137" s="322">
        <f t="shared" si="32"/>
        <v>146252.94169131399</v>
      </c>
      <c r="I137" s="158">
        <f t="shared" si="30"/>
        <v>-1.4952512420087549</v>
      </c>
    </row>
    <row r="138" spans="2:9">
      <c r="B138" s="17"/>
      <c r="C138" s="150" t="s">
        <v>9</v>
      </c>
      <c r="D138" s="322">
        <v>21984.329555840002</v>
      </c>
      <c r="E138" s="322">
        <f t="shared" si="31"/>
        <v>170457.31541221897</v>
      </c>
      <c r="F138" s="322">
        <v>21173.912126984</v>
      </c>
      <c r="G138" s="158">
        <f t="shared" si="29"/>
        <v>-3.6863413405332612</v>
      </c>
      <c r="H138" s="322">
        <f t="shared" si="32"/>
        <v>167426.853818298</v>
      </c>
      <c r="I138" s="158">
        <f t="shared" si="30"/>
        <v>-1.7778419110921595</v>
      </c>
    </row>
    <row r="139" spans="2:9">
      <c r="B139" s="17"/>
      <c r="C139" s="150" t="s">
        <v>10</v>
      </c>
      <c r="D139" s="322">
        <v>20742.566139269999</v>
      </c>
      <c r="E139" s="322">
        <f t="shared" si="31"/>
        <v>191199.88155148897</v>
      </c>
      <c r="F139" s="322">
        <v>19931.712896519999</v>
      </c>
      <c r="G139" s="158">
        <f t="shared" si="29"/>
        <v>-3.9091269484487046</v>
      </c>
      <c r="H139" s="322">
        <f t="shared" si="32"/>
        <v>187358.56671481801</v>
      </c>
      <c r="I139" s="158">
        <f t="shared" si="30"/>
        <v>-2.0090571215320097</v>
      </c>
    </row>
    <row r="140" spans="2:9">
      <c r="B140" s="17"/>
      <c r="C140" s="150" t="s">
        <v>11</v>
      </c>
      <c r="D140" s="322">
        <v>20289.253281038</v>
      </c>
      <c r="E140" s="322">
        <f t="shared" si="31"/>
        <v>211489.13483252696</v>
      </c>
      <c r="F140" s="322">
        <v>20132.70482427</v>
      </c>
      <c r="G140" s="158">
        <f t="shared" si="29"/>
        <v>-0.77158313615369734</v>
      </c>
      <c r="H140" s="322">
        <f t="shared" si="32"/>
        <v>207491.27153908802</v>
      </c>
      <c r="I140" s="158">
        <f t="shared" si="30"/>
        <v>-1.8903398023755513</v>
      </c>
    </row>
    <row r="141" spans="2:9">
      <c r="B141" s="17"/>
      <c r="C141" s="150" t="s">
        <v>12</v>
      </c>
      <c r="D141" s="322">
        <v>20902.808771653999</v>
      </c>
      <c r="E141" s="322">
        <f t="shared" si="31"/>
        <v>232391.94360418097</v>
      </c>
      <c r="F141" s="322">
        <v>20788.324365469998</v>
      </c>
      <c r="G141" s="158">
        <f t="shared" si="29"/>
        <v>-0.54769867262648431</v>
      </c>
      <c r="H141" s="322">
        <f t="shared" si="32"/>
        <v>228279.59590455802</v>
      </c>
      <c r="I141" s="158">
        <f t="shared" si="30"/>
        <v>-1.7695741237171547</v>
      </c>
    </row>
    <row r="142" spans="2:9">
      <c r="B142" s="17"/>
      <c r="C142" s="152" t="s">
        <v>13</v>
      </c>
      <c r="D142" s="323">
        <v>21174.476467411998</v>
      </c>
      <c r="E142" s="323">
        <f t="shared" si="31"/>
        <v>253566.42007159296</v>
      </c>
      <c r="F142" s="323">
        <v>20864.67341105</v>
      </c>
      <c r="G142" s="159">
        <f>((F142/D142)-1)*100</f>
        <v>-1.4630966524192046</v>
      </c>
      <c r="H142" s="323">
        <f t="shared" si="32"/>
        <v>249144.26931560802</v>
      </c>
      <c r="I142" s="159">
        <f t="shared" si="30"/>
        <v>-1.7439812238293939</v>
      </c>
    </row>
    <row r="143" spans="2:9">
      <c r="B143" s="17"/>
      <c r="E143" s="358">
        <f>E142-X24</f>
        <v>0</v>
      </c>
      <c r="H143" s="358">
        <f>H142-X45</f>
        <v>9.0000685304403305E-6</v>
      </c>
    </row>
    <row r="144" spans="2:9">
      <c r="B144" s="17"/>
      <c r="C144" s="157" t="s">
        <v>123</v>
      </c>
    </row>
    <row r="145" spans="2:7">
      <c r="B145" s="17"/>
      <c r="C145" s="155"/>
      <c r="D145" s="156" t="s">
        <v>48</v>
      </c>
      <c r="E145" s="156" t="s">
        <v>77</v>
      </c>
    </row>
    <row r="146" spans="2:7">
      <c r="B146" s="33">
        <v>2015</v>
      </c>
      <c r="C146" s="150" t="s">
        <v>17</v>
      </c>
      <c r="D146" s="158">
        <v>-0.66299999999999992</v>
      </c>
      <c r="E146" s="158">
        <v>0.22347999999999998</v>
      </c>
      <c r="G146" s="460"/>
    </row>
    <row r="147" spans="2:7">
      <c r="B147" s="33"/>
      <c r="C147" s="150" t="s">
        <v>18</v>
      </c>
      <c r="D147" s="158">
        <v>-0.33899999999999997</v>
      </c>
      <c r="E147" s="158">
        <v>0.31562999999999997</v>
      </c>
      <c r="G147" s="460"/>
    </row>
    <row r="148" spans="2:7">
      <c r="B148" s="33"/>
      <c r="C148" s="150" t="s">
        <v>19</v>
      </c>
      <c r="D148" s="158">
        <v>-0.122</v>
      </c>
      <c r="E148" s="158">
        <v>0.33877999999999997</v>
      </c>
      <c r="G148" s="460"/>
    </row>
    <row r="149" spans="2:7">
      <c r="B149" s="33"/>
      <c r="C149" s="150" t="s">
        <v>20</v>
      </c>
      <c r="D149" s="158">
        <v>0.17399999999999999</v>
      </c>
      <c r="E149" s="158">
        <v>0.32046000000000002</v>
      </c>
      <c r="G149" s="460"/>
    </row>
    <row r="150" spans="2:7">
      <c r="B150" s="33"/>
      <c r="C150" s="150" t="s">
        <v>19</v>
      </c>
      <c r="D150" s="158">
        <v>0.314</v>
      </c>
      <c r="E150" s="158">
        <v>9.2399999999999996E-2</v>
      </c>
      <c r="G150" s="460"/>
    </row>
    <row r="151" spans="2:7">
      <c r="B151" s="33"/>
      <c r="C151" s="150" t="s">
        <v>21</v>
      </c>
      <c r="D151" s="158">
        <v>0.44900000000000001</v>
      </c>
      <c r="E151" s="158">
        <v>0.11578999999999999</v>
      </c>
      <c r="G151" s="460"/>
    </row>
    <row r="152" spans="2:7">
      <c r="B152" s="33"/>
      <c r="C152" s="150" t="s">
        <v>21</v>
      </c>
      <c r="D152" s="158">
        <v>1.6549999999999998</v>
      </c>
      <c r="E152" s="158">
        <v>0.57961999999999991</v>
      </c>
      <c r="G152" s="460"/>
    </row>
    <row r="153" spans="2:7">
      <c r="B153" s="33"/>
      <c r="C153" s="150" t="s">
        <v>20</v>
      </c>
      <c r="D153" s="158">
        <v>2.1360000000000001</v>
      </c>
      <c r="E153" s="158">
        <v>0.79069</v>
      </c>
      <c r="G153" s="460"/>
    </row>
    <row r="154" spans="2:7">
      <c r="B154" s="461"/>
      <c r="C154" s="150" t="s">
        <v>22</v>
      </c>
      <c r="D154" s="158">
        <v>1.6119999999999999</v>
      </c>
      <c r="E154" s="158">
        <v>0.65805000000000002</v>
      </c>
      <c r="G154" s="460"/>
    </row>
    <row r="155" spans="2:7">
      <c r="B155" s="33"/>
      <c r="C155" s="150" t="s">
        <v>23</v>
      </c>
      <c r="D155" s="158">
        <v>1.6709999999999998</v>
      </c>
      <c r="E155" s="158">
        <v>1.0679299999999998</v>
      </c>
      <c r="G155" s="460"/>
    </row>
    <row r="156" spans="2:7">
      <c r="B156" s="33"/>
      <c r="C156" s="150" t="s">
        <v>24</v>
      </c>
      <c r="D156" s="158">
        <v>1.992</v>
      </c>
      <c r="E156" s="158">
        <v>1.26644</v>
      </c>
      <c r="G156" s="460"/>
    </row>
    <row r="157" spans="2:7">
      <c r="B157" s="33"/>
      <c r="C157" s="150" t="s">
        <v>25</v>
      </c>
      <c r="D157" s="158">
        <v>1.9720000000000002</v>
      </c>
      <c r="E157" s="158">
        <v>1.67363</v>
      </c>
      <c r="G157" s="460"/>
    </row>
    <row r="158" spans="2:7">
      <c r="B158" s="33">
        <v>2016</v>
      </c>
      <c r="C158" s="150" t="s">
        <v>17</v>
      </c>
      <c r="D158" s="158">
        <v>1.234</v>
      </c>
      <c r="E158" s="158">
        <v>1.23882</v>
      </c>
      <c r="G158" s="460"/>
    </row>
    <row r="159" spans="2:7">
      <c r="B159" s="33"/>
      <c r="C159" s="150" t="s">
        <v>18</v>
      </c>
      <c r="D159" s="158">
        <v>0.91299999999999992</v>
      </c>
      <c r="E159" s="158">
        <v>1.345</v>
      </c>
      <c r="G159" s="460"/>
    </row>
    <row r="160" spans="2:7">
      <c r="B160" s="33"/>
      <c r="C160" s="150" t="s">
        <v>19</v>
      </c>
      <c r="D160" s="158">
        <v>0.92800000000000005</v>
      </c>
      <c r="E160" s="158">
        <v>1.50715</v>
      </c>
      <c r="G160" s="460"/>
    </row>
    <row r="161" spans="2:7">
      <c r="B161" s="33"/>
      <c r="C161" s="150" t="s">
        <v>20</v>
      </c>
      <c r="D161" s="158">
        <v>1.355</v>
      </c>
      <c r="E161" s="158">
        <v>1.7215500000000001</v>
      </c>
      <c r="G161" s="460"/>
    </row>
    <row r="162" spans="2:7">
      <c r="B162" s="33"/>
      <c r="C162" s="150" t="s">
        <v>19</v>
      </c>
      <c r="D162" s="158">
        <v>1.1339999999999999</v>
      </c>
      <c r="E162" s="158">
        <v>1.6278899999999998</v>
      </c>
      <c r="G162" s="460"/>
    </row>
    <row r="163" spans="2:7">
      <c r="B163" s="33"/>
      <c r="C163" s="150" t="s">
        <v>21</v>
      </c>
      <c r="D163" s="158">
        <v>0.75900000000000001</v>
      </c>
      <c r="E163" s="158">
        <v>1.47543</v>
      </c>
      <c r="G163" s="460"/>
    </row>
    <row r="164" spans="2:7">
      <c r="B164" s="33"/>
      <c r="C164" s="150" t="s">
        <v>21</v>
      </c>
      <c r="D164" s="158">
        <v>-0.71000000000000008</v>
      </c>
      <c r="E164" s="158">
        <v>0.48876999999999998</v>
      </c>
      <c r="G164" s="460"/>
    </row>
    <row r="165" spans="2:7">
      <c r="B165" s="33"/>
      <c r="C165" s="150" t="s">
        <v>20</v>
      </c>
      <c r="D165" s="158">
        <v>-0.77</v>
      </c>
      <c r="E165" s="158">
        <v>0.29485</v>
      </c>
      <c r="G165" s="460"/>
    </row>
    <row r="166" spans="2:7">
      <c r="B166" s="33"/>
      <c r="C166" s="150" t="s">
        <v>22</v>
      </c>
      <c r="D166" s="158">
        <v>1.7000000000000001E-2</v>
      </c>
      <c r="E166" s="158">
        <v>0.74799000000000004</v>
      </c>
      <c r="G166" s="460"/>
    </row>
    <row r="167" spans="2:7">
      <c r="B167" s="33"/>
      <c r="C167" s="150" t="s">
        <v>23</v>
      </c>
      <c r="D167" s="158">
        <v>3.2000000000000001E-2</v>
      </c>
      <c r="E167" s="158">
        <v>0.60774000000000006</v>
      </c>
      <c r="G167" s="460"/>
    </row>
    <row r="168" spans="2:7">
      <c r="B168" s="33"/>
      <c r="C168" s="150" t="s">
        <v>24</v>
      </c>
      <c r="D168" s="158">
        <v>0.31</v>
      </c>
      <c r="E168" s="158">
        <v>0.62674000000000007</v>
      </c>
      <c r="G168" s="460"/>
    </row>
    <row r="169" spans="2:7">
      <c r="B169" s="33"/>
      <c r="C169" s="150" t="s">
        <v>25</v>
      </c>
      <c r="D169" s="158">
        <v>0.69</v>
      </c>
      <c r="E169" s="158">
        <v>0.30321999999999999</v>
      </c>
      <c r="G169" s="460"/>
    </row>
    <row r="170" spans="2:7">
      <c r="B170" s="33">
        <v>2017</v>
      </c>
      <c r="C170" s="150" t="s">
        <v>17</v>
      </c>
      <c r="D170" s="158">
        <v>1.821</v>
      </c>
      <c r="E170" s="158">
        <v>1.0599700000000001</v>
      </c>
      <c r="G170" s="460"/>
    </row>
    <row r="171" spans="2:7">
      <c r="B171" s="33"/>
      <c r="C171" s="150" t="s">
        <v>18</v>
      </c>
      <c r="D171" s="158">
        <v>1.5489999999999999</v>
      </c>
      <c r="E171" s="158">
        <v>0.70134000000000007</v>
      </c>
      <c r="G171" s="460"/>
    </row>
    <row r="172" spans="2:7">
      <c r="B172" s="33"/>
      <c r="C172" s="150" t="s">
        <v>19</v>
      </c>
      <c r="D172" s="158">
        <v>1.29</v>
      </c>
      <c r="E172" s="158">
        <v>0.40118000000000004</v>
      </c>
      <c r="G172" s="460"/>
    </row>
    <row r="173" spans="2:7">
      <c r="B173" s="33"/>
      <c r="C173" s="150" t="s">
        <v>20</v>
      </c>
      <c r="D173" s="158">
        <v>0.46699999999999997</v>
      </c>
      <c r="E173" s="158">
        <v>0.17260999999999999</v>
      </c>
      <c r="G173" s="460"/>
    </row>
    <row r="174" spans="2:7">
      <c r="B174" s="33"/>
      <c r="C174" s="150" t="s">
        <v>19</v>
      </c>
      <c r="D174" s="158">
        <v>0.73499999999999999</v>
      </c>
      <c r="E174" s="158">
        <v>0.23598</v>
      </c>
      <c r="G174" s="460"/>
    </row>
    <row r="175" spans="2:7">
      <c r="B175" s="33"/>
      <c r="C175" s="150" t="s">
        <v>21</v>
      </c>
      <c r="D175" s="158">
        <v>1.3780000000000001</v>
      </c>
      <c r="E175" s="158">
        <v>0.60917999999999994</v>
      </c>
      <c r="G175" s="460"/>
    </row>
    <row r="176" spans="2:7">
      <c r="B176" s="33"/>
      <c r="C176" s="150" t="s">
        <v>21</v>
      </c>
      <c r="D176" s="158">
        <v>1.9750000000000001</v>
      </c>
      <c r="E176" s="158">
        <v>0.98043999999999998</v>
      </c>
      <c r="G176" s="460"/>
    </row>
    <row r="177" spans="2:7">
      <c r="B177" s="33"/>
      <c r="C177" s="150" t="s">
        <v>20</v>
      </c>
      <c r="D177" s="158">
        <v>1.881</v>
      </c>
      <c r="E177" s="158">
        <v>1.0940399999999999</v>
      </c>
      <c r="G177" s="460"/>
    </row>
    <row r="178" spans="2:7">
      <c r="B178" s="33"/>
      <c r="C178" s="150" t="s">
        <v>22</v>
      </c>
      <c r="D178" s="158">
        <v>1.0940000000000001</v>
      </c>
      <c r="E178" s="158">
        <v>0.64807000000000003</v>
      </c>
      <c r="G178" s="460"/>
    </row>
    <row r="179" spans="2:7">
      <c r="B179" s="33"/>
      <c r="C179" s="150" t="s">
        <v>23</v>
      </c>
      <c r="D179" s="158">
        <v>1.1930000000000001</v>
      </c>
      <c r="E179" s="158">
        <v>0.60013000000000005</v>
      </c>
      <c r="G179" s="460"/>
    </row>
    <row r="180" spans="2:7">
      <c r="B180" s="33"/>
      <c r="C180" s="150" t="s">
        <v>24</v>
      </c>
      <c r="D180" s="158">
        <v>0.9820000000000001</v>
      </c>
      <c r="E180" s="158">
        <v>0.75513000000000008</v>
      </c>
      <c r="G180" s="460"/>
    </row>
    <row r="181" spans="2:7">
      <c r="B181" s="33"/>
      <c r="C181" s="150" t="s">
        <v>25</v>
      </c>
      <c r="D181" s="158">
        <v>1.1320000000000001</v>
      </c>
      <c r="E181" s="158">
        <v>1.3721099999999999</v>
      </c>
      <c r="G181" s="460"/>
    </row>
    <row r="182" spans="2:7">
      <c r="B182" s="33">
        <v>2018</v>
      </c>
      <c r="C182" s="150" t="s">
        <v>17</v>
      </c>
      <c r="D182" s="158">
        <v>0.28999999999999998</v>
      </c>
      <c r="E182" s="158">
        <v>0.73699999999999999</v>
      </c>
      <c r="G182" s="460"/>
    </row>
    <row r="183" spans="2:7">
      <c r="B183" s="33"/>
      <c r="C183" s="150" t="s">
        <v>18</v>
      </c>
      <c r="D183" s="158">
        <v>1.1499999999999999</v>
      </c>
      <c r="E183" s="158">
        <v>1.131</v>
      </c>
      <c r="G183" s="460"/>
    </row>
    <row r="184" spans="2:7">
      <c r="B184" s="33"/>
      <c r="C184" s="150" t="s">
        <v>19</v>
      </c>
      <c r="D184" s="158">
        <v>1.6840000000000002</v>
      </c>
      <c r="E184" s="158">
        <v>1.694</v>
      </c>
      <c r="G184" s="460"/>
    </row>
    <row r="185" spans="2:7">
      <c r="B185" s="33"/>
      <c r="C185" s="150" t="s">
        <v>20</v>
      </c>
      <c r="D185" s="158">
        <v>2.4539999999999997</v>
      </c>
      <c r="E185" s="158">
        <v>1.8659999999999999</v>
      </c>
      <c r="G185" s="460"/>
    </row>
    <row r="186" spans="2:7">
      <c r="B186" s="33"/>
      <c r="C186" s="150" t="s">
        <v>19</v>
      </c>
      <c r="D186" s="158">
        <v>2.194</v>
      </c>
      <c r="E186" s="158">
        <v>1.9339999999999999</v>
      </c>
      <c r="G186" s="460"/>
    </row>
    <row r="187" spans="2:7">
      <c r="B187" s="33"/>
      <c r="C187" s="150" t="s">
        <v>21</v>
      </c>
      <c r="D187" s="158">
        <v>1.0630000000000002</v>
      </c>
      <c r="E187" s="158">
        <v>1.319</v>
      </c>
      <c r="G187" s="460"/>
    </row>
    <row r="188" spans="2:7">
      <c r="B188" s="33"/>
      <c r="C188" s="150" t="s">
        <v>21</v>
      </c>
      <c r="D188" s="158">
        <v>0.88600000000000001</v>
      </c>
      <c r="E188" s="158">
        <v>1.2229999999999999</v>
      </c>
      <c r="G188" s="460"/>
    </row>
    <row r="189" spans="2:7">
      <c r="B189" s="33"/>
      <c r="C189" s="150" t="s">
        <v>20</v>
      </c>
      <c r="D189" s="158">
        <v>0.83400000000000007</v>
      </c>
      <c r="E189" s="158">
        <v>1.234</v>
      </c>
      <c r="G189" s="460"/>
    </row>
    <row r="190" spans="2:7">
      <c r="B190" s="33"/>
      <c r="C190" s="150" t="s">
        <v>22</v>
      </c>
      <c r="D190" s="158">
        <v>1.3379999999999999</v>
      </c>
      <c r="E190" s="158">
        <v>1.6060000000000001</v>
      </c>
      <c r="G190" s="460"/>
    </row>
    <row r="191" spans="2:7">
      <c r="B191" s="33"/>
      <c r="C191" s="150" t="s">
        <v>23</v>
      </c>
      <c r="D191" s="158">
        <v>1.2510000000000001</v>
      </c>
      <c r="E191" s="158">
        <v>1.5760000000000001</v>
      </c>
      <c r="G191" s="460"/>
    </row>
    <row r="192" spans="2:7">
      <c r="B192" s="33"/>
      <c r="C192" s="150" t="s">
        <v>24</v>
      </c>
      <c r="D192" s="158">
        <v>1.1480000000000001</v>
      </c>
      <c r="E192" s="158">
        <v>1.266</v>
      </c>
      <c r="G192" s="460"/>
    </row>
    <row r="193" spans="2:7">
      <c r="B193" s="33"/>
      <c r="C193" s="150" t="s">
        <v>25</v>
      </c>
      <c r="D193" s="158">
        <v>0.42</v>
      </c>
      <c r="E193" s="158">
        <v>0.52</v>
      </c>
      <c r="G193" s="460"/>
    </row>
    <row r="194" spans="2:7">
      <c r="B194" s="33">
        <v>2019</v>
      </c>
      <c r="C194" s="150" t="s">
        <v>17</v>
      </c>
      <c r="D194" s="158">
        <v>0.89</v>
      </c>
      <c r="E194" s="158">
        <v>0.80800000000000005</v>
      </c>
      <c r="G194" s="460"/>
    </row>
    <row r="195" spans="2:7">
      <c r="B195" s="461"/>
      <c r="C195" s="150" t="s">
        <v>18</v>
      </c>
      <c r="D195" s="158">
        <v>-7.5999999999999998E-2</v>
      </c>
      <c r="E195" s="158">
        <v>0.41900000000000004</v>
      </c>
      <c r="G195" s="460"/>
    </row>
    <row r="196" spans="2:7">
      <c r="B196" s="461"/>
      <c r="C196" s="150" t="s">
        <v>19</v>
      </c>
      <c r="D196" s="158">
        <v>-0.99500000000000011</v>
      </c>
      <c r="E196" s="158">
        <v>-0.38700000000000001</v>
      </c>
      <c r="G196" s="460"/>
    </row>
    <row r="197" spans="2:7" ht="11.25" customHeight="1">
      <c r="B197" s="461"/>
      <c r="C197" s="150" t="s">
        <v>20</v>
      </c>
      <c r="D197" s="158">
        <v>-1.53</v>
      </c>
      <c r="E197" s="158">
        <v>-0.61899999999999999</v>
      </c>
      <c r="G197" s="460"/>
    </row>
    <row r="198" spans="2:7">
      <c r="B198" s="461"/>
      <c r="C198" s="150" t="s">
        <v>19</v>
      </c>
      <c r="D198" s="158">
        <v>-1.5559999999999998</v>
      </c>
      <c r="E198" s="158">
        <v>-0.93100000000000005</v>
      </c>
      <c r="G198" s="460"/>
    </row>
    <row r="199" spans="2:7">
      <c r="B199" s="461"/>
      <c r="C199" s="150" t="s">
        <v>21</v>
      </c>
      <c r="D199" s="158">
        <v>-1.18</v>
      </c>
      <c r="E199" s="158">
        <v>-0.89300000000000002</v>
      </c>
      <c r="G199" s="460"/>
    </row>
    <row r="200" spans="2:7">
      <c r="B200" s="33"/>
      <c r="C200" s="150" t="s">
        <v>21</v>
      </c>
      <c r="D200" s="158">
        <v>-0.88600000000000001</v>
      </c>
      <c r="E200" s="158">
        <v>-1.1520000000000001</v>
      </c>
      <c r="G200" s="460"/>
    </row>
    <row r="201" spans="2:7">
      <c r="B201" s="33"/>
      <c r="C201" s="150" t="s">
        <v>20</v>
      </c>
      <c r="D201" s="158">
        <v>-1.2890000000000001</v>
      </c>
      <c r="E201" s="158">
        <v>-2.0179999999999998</v>
      </c>
      <c r="G201" s="460"/>
    </row>
    <row r="202" spans="2:7">
      <c r="B202" s="33"/>
      <c r="C202" s="150" t="s">
        <v>22</v>
      </c>
      <c r="D202" s="158">
        <v>-1.8399999999999999</v>
      </c>
      <c r="E202" s="158">
        <v>-2.6419999999999999</v>
      </c>
      <c r="G202" s="460"/>
    </row>
    <row r="203" spans="2:7">
      <c r="B203" s="33"/>
      <c r="C203" s="150" t="s">
        <v>23</v>
      </c>
      <c r="D203" s="158">
        <v>-1.9510000000000001</v>
      </c>
      <c r="E203" s="158">
        <v>-2.8039999999999998</v>
      </c>
      <c r="G203" s="460"/>
    </row>
    <row r="204" spans="2:7">
      <c r="B204" s="33"/>
      <c r="C204" s="150" t="s">
        <v>24</v>
      </c>
      <c r="D204" s="158">
        <v>-2</v>
      </c>
      <c r="E204" s="158">
        <v>-2.859</v>
      </c>
      <c r="G204" s="460"/>
    </row>
    <row r="205" spans="2:7">
      <c r="B205" s="33"/>
      <c r="C205" s="152" t="s">
        <v>25</v>
      </c>
      <c r="D205" s="159">
        <v>-1.744</v>
      </c>
      <c r="E205" s="159">
        <v>-2.7170000000000001</v>
      </c>
      <c r="G205" s="460"/>
    </row>
    <row r="207" spans="2:7">
      <c r="C207" s="157" t="s">
        <v>361</v>
      </c>
    </row>
    <row r="208" spans="2:7" ht="22.5">
      <c r="C208" s="155"/>
      <c r="D208" s="165" t="s">
        <v>124</v>
      </c>
      <c r="E208" s="156" t="s">
        <v>15</v>
      </c>
      <c r="F208" s="156" t="s">
        <v>16</v>
      </c>
      <c r="G208" s="165" t="s">
        <v>76</v>
      </c>
    </row>
    <row r="209" spans="3:9">
      <c r="C209" s="150" t="s">
        <v>2</v>
      </c>
      <c r="D209" s="158">
        <v>3.1019999999999999</v>
      </c>
      <c r="E209" s="158">
        <v>3.7999999999999999E-2</v>
      </c>
      <c r="F209" s="158">
        <v>1.8499999999999999</v>
      </c>
      <c r="G209" s="158">
        <v>1.214</v>
      </c>
    </row>
    <row r="210" spans="3:9">
      <c r="C210" s="150" t="s">
        <v>3</v>
      </c>
      <c r="D210" s="158">
        <v>-5.2650000000000006</v>
      </c>
      <c r="E210" s="158">
        <v>0.20799999999999999</v>
      </c>
      <c r="F210" s="158">
        <v>-3.4840000000000004</v>
      </c>
      <c r="G210" s="158">
        <v>-1.9890000000000001</v>
      </c>
    </row>
    <row r="211" spans="3:9">
      <c r="C211" s="150" t="s">
        <v>4</v>
      </c>
      <c r="D211" s="158">
        <v>-6.1120000000000001</v>
      </c>
      <c r="E211" s="158">
        <v>1.2670000000000001</v>
      </c>
      <c r="F211" s="158">
        <v>-2.948</v>
      </c>
      <c r="G211" s="158">
        <v>-4.431</v>
      </c>
    </row>
    <row r="212" spans="3:9">
      <c r="C212" s="150" t="s">
        <v>5</v>
      </c>
      <c r="D212" s="158">
        <v>-2.0740000000000003</v>
      </c>
      <c r="E212" s="158">
        <v>-0.92400000000000004</v>
      </c>
      <c r="F212" s="158">
        <v>-7.3999999999999996E-2</v>
      </c>
      <c r="G212" s="158">
        <v>-1.0760000000000001</v>
      </c>
    </row>
    <row r="213" spans="3:9">
      <c r="C213" s="150" t="s">
        <v>6</v>
      </c>
      <c r="D213" s="158">
        <v>-0.92300000000000004</v>
      </c>
      <c r="E213" s="158">
        <v>0.68300000000000005</v>
      </c>
      <c r="F213" s="158">
        <v>0.90300000000000002</v>
      </c>
      <c r="G213" s="158">
        <v>-2.5090000000000003</v>
      </c>
    </row>
    <row r="214" spans="3:9">
      <c r="C214" s="150" t="s">
        <v>7</v>
      </c>
      <c r="D214" s="158">
        <v>-1.8190000000000002</v>
      </c>
      <c r="E214" s="158">
        <v>-0.84399999999999997</v>
      </c>
      <c r="F214" s="158">
        <v>1.5820000000000001</v>
      </c>
      <c r="G214" s="158">
        <v>-2.5569999999999999</v>
      </c>
    </row>
    <row r="215" spans="3:9">
      <c r="C215" s="150" t="s">
        <v>8</v>
      </c>
      <c r="D215" s="158">
        <v>2.33</v>
      </c>
      <c r="E215" s="158">
        <v>2.3330000000000002</v>
      </c>
      <c r="F215" s="158">
        <v>2.94</v>
      </c>
      <c r="G215" s="158">
        <v>-2.9430000000000001</v>
      </c>
    </row>
    <row r="216" spans="3:9">
      <c r="C216" s="150" t="s">
        <v>9</v>
      </c>
      <c r="D216" s="158">
        <v>-3.6859999999999995</v>
      </c>
      <c r="E216" s="158">
        <v>3.2689999999999997</v>
      </c>
      <c r="F216" s="158">
        <v>1.038</v>
      </c>
      <c r="G216" s="158">
        <v>-7.9930000000000003</v>
      </c>
    </row>
    <row r="217" spans="3:9">
      <c r="C217" s="150" t="s">
        <v>10</v>
      </c>
      <c r="D217" s="158">
        <v>-3.9089999999999998</v>
      </c>
      <c r="E217" s="158">
        <v>1.4789999999999999</v>
      </c>
      <c r="F217" s="158">
        <v>-0.496</v>
      </c>
      <c r="G217" s="158">
        <v>-4.8919999999999995</v>
      </c>
    </row>
    <row r="218" spans="3:9">
      <c r="C218" s="150" t="s">
        <v>11</v>
      </c>
      <c r="D218" s="158">
        <v>-0.77200000000000002</v>
      </c>
      <c r="E218" s="158">
        <v>1.1339999999999999</v>
      </c>
      <c r="F218" s="158">
        <v>0.13500000000000001</v>
      </c>
      <c r="G218" s="158">
        <v>-2.0409999999999999</v>
      </c>
    </row>
    <row r="219" spans="3:9">
      <c r="C219" s="150" t="s">
        <v>12</v>
      </c>
      <c r="D219" s="158">
        <v>-0.54799999999999993</v>
      </c>
      <c r="E219" s="158">
        <v>-4.2000000000000003E-2</v>
      </c>
      <c r="F219" s="158">
        <v>0.92700000000000005</v>
      </c>
      <c r="G219" s="158">
        <v>-1.4330000000000001</v>
      </c>
    </row>
    <row r="220" spans="3:9">
      <c r="C220" s="152" t="s">
        <v>13</v>
      </c>
      <c r="D220" s="159">
        <v>-1.4630000000000001</v>
      </c>
      <c r="E220" s="159">
        <v>-0.23600000000000002</v>
      </c>
      <c r="F220" s="159">
        <v>0.36</v>
      </c>
      <c r="G220" s="159">
        <v>-1.587</v>
      </c>
    </row>
    <row r="222" spans="3:9">
      <c r="C222" s="157" t="s">
        <v>127</v>
      </c>
    </row>
    <row r="223" spans="3:9" ht="11.25" customHeight="1">
      <c r="C223" s="175"/>
      <c r="D223" s="525" t="s">
        <v>64</v>
      </c>
      <c r="E223" s="525"/>
      <c r="F223" s="525" t="s">
        <v>126</v>
      </c>
      <c r="G223" s="525"/>
    </row>
    <row r="224" spans="3:9" ht="11.25" customHeight="1">
      <c r="C224" s="168">
        <v>2015</v>
      </c>
      <c r="D224" s="169" t="s">
        <v>288</v>
      </c>
      <c r="E224" s="170">
        <v>40218.014999999999</v>
      </c>
      <c r="F224" s="170">
        <v>821.816802048</v>
      </c>
      <c r="G224" s="171" t="s">
        <v>141</v>
      </c>
      <c r="H224" s="40"/>
      <c r="I224" s="40"/>
    </row>
    <row r="225" spans="3:9">
      <c r="C225" s="168">
        <v>2016</v>
      </c>
      <c r="D225" s="169" t="s">
        <v>290</v>
      </c>
      <c r="E225" s="170">
        <v>38085.987000000001</v>
      </c>
      <c r="F225" s="170">
        <v>783.27083895200008</v>
      </c>
      <c r="G225" s="171" t="s">
        <v>142</v>
      </c>
      <c r="H225" s="40"/>
      <c r="I225" s="40"/>
    </row>
    <row r="226" spans="3:9">
      <c r="C226" s="168">
        <v>2017</v>
      </c>
      <c r="D226" s="169" t="s">
        <v>292</v>
      </c>
      <c r="E226" s="170">
        <v>40960.58</v>
      </c>
      <c r="F226" s="170">
        <v>844.11916195200001</v>
      </c>
      <c r="G226" s="171" t="s">
        <v>143</v>
      </c>
      <c r="H226" s="40"/>
      <c r="I226" s="40"/>
    </row>
    <row r="227" spans="3:9">
      <c r="C227" s="168">
        <v>2018</v>
      </c>
      <c r="D227" s="171" t="s">
        <v>294</v>
      </c>
      <c r="E227" s="170">
        <v>40611.154000000002</v>
      </c>
      <c r="F227" s="170">
        <v>835.89350000000002</v>
      </c>
      <c r="G227" s="171" t="s">
        <v>139</v>
      </c>
      <c r="H227" s="40"/>
      <c r="I227" s="40"/>
    </row>
    <row r="228" spans="3:9">
      <c r="C228" s="172">
        <v>2019</v>
      </c>
      <c r="D228" s="173" t="s">
        <v>404</v>
      </c>
      <c r="E228" s="174">
        <v>40136.264997999999</v>
      </c>
      <c r="F228" s="174">
        <v>824.00125755199997</v>
      </c>
      <c r="G228" s="173" t="s">
        <v>395</v>
      </c>
      <c r="H228" s="40"/>
      <c r="I228" s="40"/>
    </row>
    <row r="230" spans="3:9">
      <c r="C230" s="157" t="s">
        <v>128</v>
      </c>
    </row>
    <row r="231" spans="3:9">
      <c r="C231" s="175"/>
      <c r="D231" s="525" t="s">
        <v>64</v>
      </c>
      <c r="E231" s="525"/>
      <c r="F231" s="525" t="s">
        <v>126</v>
      </c>
      <c r="G231" s="525"/>
    </row>
    <row r="232" spans="3:9">
      <c r="C232" s="168">
        <v>2015</v>
      </c>
      <c r="D232" s="169" t="s">
        <v>289</v>
      </c>
      <c r="E232" s="170">
        <v>40146.381000000001</v>
      </c>
      <c r="F232" s="170">
        <v>816.95565004800005</v>
      </c>
      <c r="G232" s="171" t="s">
        <v>136</v>
      </c>
      <c r="H232" s="40"/>
      <c r="I232" s="42"/>
    </row>
    <row r="233" spans="3:9">
      <c r="C233" s="168">
        <v>2016</v>
      </c>
      <c r="D233" s="169" t="s">
        <v>291</v>
      </c>
      <c r="E233" s="170">
        <v>40043.813999999998</v>
      </c>
      <c r="F233" s="170">
        <v>817.42596995199995</v>
      </c>
      <c r="G233" s="171" t="s">
        <v>137</v>
      </c>
      <c r="H233" s="40"/>
      <c r="I233" s="42"/>
    </row>
    <row r="234" spans="3:9">
      <c r="C234" s="168">
        <v>2017</v>
      </c>
      <c r="D234" s="169" t="s">
        <v>293</v>
      </c>
      <c r="E234" s="170">
        <v>39301.834999999999</v>
      </c>
      <c r="F234" s="170">
        <v>813.75465099999997</v>
      </c>
      <c r="G234" s="171" t="s">
        <v>138</v>
      </c>
      <c r="H234" s="40"/>
      <c r="I234" s="42"/>
    </row>
    <row r="235" spans="3:9">
      <c r="C235" s="168">
        <v>2018</v>
      </c>
      <c r="D235" s="171" t="s">
        <v>295</v>
      </c>
      <c r="E235" s="170">
        <v>39701.370459999998</v>
      </c>
      <c r="F235" s="170">
        <v>806.03012003999993</v>
      </c>
      <c r="G235" s="171" t="s">
        <v>140</v>
      </c>
      <c r="H235" s="40"/>
      <c r="I235" s="42"/>
    </row>
    <row r="236" spans="3:9">
      <c r="C236" s="172">
        <v>2019</v>
      </c>
      <c r="D236" s="173" t="s">
        <v>405</v>
      </c>
      <c r="E236" s="174">
        <v>39368.534502000002</v>
      </c>
      <c r="F236" s="174">
        <v>808.43693441599999</v>
      </c>
      <c r="G236" s="173" t="s">
        <v>396</v>
      </c>
      <c r="H236" s="40"/>
      <c r="I236" s="42"/>
    </row>
    <row r="238" spans="3:9">
      <c r="C238" s="197" t="s">
        <v>362</v>
      </c>
      <c r="D238" s="197"/>
      <c r="E238" s="197"/>
      <c r="F238" s="197"/>
    </row>
    <row r="239" spans="3:9">
      <c r="C239" s="198"/>
      <c r="D239" s="199"/>
      <c r="E239" s="200" t="s">
        <v>31</v>
      </c>
      <c r="F239" s="200" t="s">
        <v>14</v>
      </c>
    </row>
    <row r="240" spans="3:9">
      <c r="C240" s="201" t="s">
        <v>67</v>
      </c>
      <c r="D240" s="202"/>
      <c r="E240" s="203">
        <f>SUM(D68:F68,H68,J68:M68,O68:R68,T68:V68)</f>
        <v>3328.8900000000003</v>
      </c>
      <c r="F240" s="204">
        <f>ROUND(E240/$E$252*100,1)</f>
        <v>3.2</v>
      </c>
      <c r="I240" s="40"/>
    </row>
    <row r="241" spans="3:9">
      <c r="C241" s="205" t="s">
        <v>27</v>
      </c>
      <c r="D241" s="206" t="str">
        <f>C241&amp;" "&amp;TEXT(F241,"0,0")&amp;" %"</f>
        <v>Nuclear 6,8 %</v>
      </c>
      <c r="E241" s="203">
        <f>SUM(D69:F69,H69,J69:M69,O69:R69,T69:V69)</f>
        <v>7117.29</v>
      </c>
      <c r="F241" s="204">
        <f t="shared" ref="F241:F251" si="33">ROUND(E241/$E$252*100,1)</f>
        <v>6.8</v>
      </c>
      <c r="I241" s="40"/>
    </row>
    <row r="242" spans="3:9">
      <c r="C242" s="205" t="s">
        <v>28</v>
      </c>
      <c r="D242" s="206" t="str">
        <f t="shared" ref="D242:D249" si="34">C242&amp;" "&amp;TEXT(F242,"0,0")&amp;" %"</f>
        <v>Carbón 8,8 %</v>
      </c>
      <c r="E242" s="203">
        <f>SUM(D70:F70,H70,J70:M70,O70:R70,T70:V70)</f>
        <v>9215.0449999999983</v>
      </c>
      <c r="F242" s="204">
        <f t="shared" si="33"/>
        <v>8.8000000000000007</v>
      </c>
      <c r="I242" s="40"/>
    </row>
    <row r="243" spans="3:9">
      <c r="C243" s="205" t="s">
        <v>44</v>
      </c>
      <c r="D243" s="206" t="str">
        <f t="shared" si="34"/>
        <v>Ciclo combinado 23,4 %</v>
      </c>
      <c r="E243" s="203">
        <f>SUM(D72:F72,H72,J72:M72,O72:R72,T72:V72)</f>
        <v>24561.86</v>
      </c>
      <c r="F243" s="204">
        <f t="shared" si="33"/>
        <v>23.4</v>
      </c>
      <c r="I243" s="40"/>
    </row>
    <row r="244" spans="3:9">
      <c r="C244" s="205" t="s">
        <v>73</v>
      </c>
      <c r="D244" s="206" t="str">
        <f t="shared" si="34"/>
        <v>Cogeneración 5,5 %</v>
      </c>
      <c r="E244" s="203">
        <f>SUM(D78:F78,H78,J78:M78,O78:R78,T78:V78)</f>
        <v>5669.9295000000011</v>
      </c>
      <c r="F244" s="204">
        <f>100-SUM(F240:F243,F245:F251)</f>
        <v>5.4999999999999858</v>
      </c>
      <c r="I244" s="40"/>
    </row>
    <row r="245" spans="3:9">
      <c r="C245" s="205" t="s">
        <v>90</v>
      </c>
      <c r="D245" s="206"/>
      <c r="E245" s="203">
        <f>SUM(D79:F79,H79,J79:M79,O79:R79,T79:V79)</f>
        <v>451.1275</v>
      </c>
      <c r="F245" s="204">
        <f t="shared" si="33"/>
        <v>0.4</v>
      </c>
      <c r="I245" s="40"/>
    </row>
    <row r="246" spans="3:9">
      <c r="C246" s="205" t="s">
        <v>91</v>
      </c>
      <c r="D246" s="206" t="str">
        <f t="shared" si="34"/>
        <v>Residuos renovables 0,1 %</v>
      </c>
      <c r="E246" s="203">
        <f>SUM(D80:F80,H80,J80:M80,O80:R80,T80:V80)</f>
        <v>121.7915</v>
      </c>
      <c r="F246" s="204">
        <f t="shared" si="33"/>
        <v>0.1</v>
      </c>
      <c r="I246" s="40"/>
    </row>
    <row r="247" spans="3:9">
      <c r="C247" s="205" t="s">
        <v>50</v>
      </c>
      <c r="D247" s="206" t="str">
        <f t="shared" si="34"/>
        <v>Eólica 24,1 %</v>
      </c>
      <c r="E247" s="203">
        <f>SUM(D74:F74,H74,J74:M74,O74:R74,T74:V74)</f>
        <v>25254.968000000001</v>
      </c>
      <c r="F247" s="204">
        <f t="shared" si="33"/>
        <v>24.1</v>
      </c>
      <c r="I247" s="40"/>
    </row>
    <row r="248" spans="3:9">
      <c r="C248" s="205" t="s">
        <v>26</v>
      </c>
      <c r="D248" s="206" t="str">
        <f t="shared" si="34"/>
        <v>Hidráulica 16,3 %</v>
      </c>
      <c r="E248" s="203">
        <f>SUM(D67:F67,H67,J67:M67,O67:R67,T67:V67)</f>
        <v>17082.683229999999</v>
      </c>
      <c r="F248" s="204">
        <f t="shared" si="33"/>
        <v>16.3</v>
      </c>
      <c r="I248" s="40"/>
    </row>
    <row r="249" spans="3:9">
      <c r="C249" s="205" t="s">
        <v>51</v>
      </c>
      <c r="D249" s="206" t="str">
        <f t="shared" si="34"/>
        <v>Solar fotovoltaica 8,2 %</v>
      </c>
      <c r="E249" s="203">
        <f>SUM(D75:F75,H75,J75:M75,O75:R75,T75:V75)</f>
        <v>8622.617990000128</v>
      </c>
      <c r="F249" s="204">
        <f t="shared" si="33"/>
        <v>8.1999999999999993</v>
      </c>
      <c r="I249" s="40"/>
    </row>
    <row r="250" spans="3:9">
      <c r="C250" s="205" t="s">
        <v>66</v>
      </c>
      <c r="D250" s="206"/>
      <c r="E250" s="203">
        <f>SUM(D76:F76,H76,J76:M76,O76:R76,T76:V76)</f>
        <v>2304.0129999999999</v>
      </c>
      <c r="F250" s="204">
        <f t="shared" si="33"/>
        <v>2.2000000000000002</v>
      </c>
      <c r="I250" s="40"/>
    </row>
    <row r="251" spans="3:9">
      <c r="C251" s="205" t="s">
        <v>75</v>
      </c>
      <c r="D251" s="206"/>
      <c r="E251" s="203">
        <f>SUM(D77:F77,H77,J77:M77,O77:R77,T77:V77)</f>
        <v>1070.991</v>
      </c>
      <c r="F251" s="204">
        <f t="shared" si="33"/>
        <v>1</v>
      </c>
      <c r="I251" s="40"/>
    </row>
    <row r="252" spans="3:9">
      <c r="C252" s="207" t="s">
        <v>32</v>
      </c>
      <c r="D252" s="208"/>
      <c r="E252" s="209">
        <f>SUM(E240:E251)</f>
        <v>104801.20672000013</v>
      </c>
      <c r="F252" s="210">
        <f>SUM(F240:F251)</f>
        <v>99.999999999999986</v>
      </c>
      <c r="I252" s="40"/>
    </row>
    <row r="254" spans="3:9">
      <c r="C254" s="197" t="s">
        <v>148</v>
      </c>
      <c r="D254" s="197"/>
      <c r="E254" s="197"/>
      <c r="F254" s="197"/>
    </row>
    <row r="255" spans="3:9">
      <c r="C255" s="198"/>
      <c r="D255" s="199"/>
      <c r="E255" s="200" t="s">
        <v>1</v>
      </c>
      <c r="F255" s="200" t="s">
        <v>14</v>
      </c>
    </row>
    <row r="256" spans="3:9">
      <c r="C256" s="201" t="s">
        <v>146</v>
      </c>
      <c r="D256" s="202"/>
      <c r="E256" s="203">
        <f>G320</f>
        <v>1993.996008694</v>
      </c>
      <c r="F256" s="204">
        <f>ROUND(E256/$E$269*100,1)</f>
        <v>0.8</v>
      </c>
      <c r="G256" s="395">
        <f>ROUND((E256/SUM($E$256:$E$267)*100),1)</f>
        <v>0.8</v>
      </c>
    </row>
    <row r="257" spans="3:7">
      <c r="C257" s="205" t="s">
        <v>27</v>
      </c>
      <c r="D257" s="206" t="str">
        <f>C257&amp;" "&amp;TEXT(F257,"0,0")&amp;" %"</f>
        <v>Nuclear 20,6 %</v>
      </c>
      <c r="E257" s="203">
        <f>G321</f>
        <v>53197.617429999998</v>
      </c>
      <c r="F257" s="204">
        <f>ROUND(E257/$E$269*100,1)</f>
        <v>20.6</v>
      </c>
      <c r="G257" s="395">
        <f>ROUND((E257/SUM($E$256:$E$267)*100),1)</f>
        <v>21.5</v>
      </c>
    </row>
    <row r="258" spans="3:7">
      <c r="C258" s="205" t="s">
        <v>28</v>
      </c>
      <c r="D258" s="206" t="str">
        <f t="shared" ref="D258:D260" si="35">C258&amp;" "&amp;TEXT(F258,"0,0")&amp;" %"</f>
        <v>Carbón 13,5 %</v>
      </c>
      <c r="E258" s="203">
        <f>G322</f>
        <v>34881.034784999996</v>
      </c>
      <c r="F258" s="204">
        <f>ROUND(E258/$E$269*100,1)</f>
        <v>13.5</v>
      </c>
      <c r="G258" s="395">
        <f t="shared" ref="G258:G267" si="36">ROUND((E258/SUM($E$256:$E$267)*100),1)</f>
        <v>14.1</v>
      </c>
    </row>
    <row r="259" spans="3:7">
      <c r="C259" s="205" t="s">
        <v>44</v>
      </c>
      <c r="D259" s="206" t="str">
        <f t="shared" si="35"/>
        <v>Ciclo combinado 10,2 %</v>
      </c>
      <c r="E259" s="203">
        <f>G324</f>
        <v>26402.923068999997</v>
      </c>
      <c r="F259" s="204">
        <f>ROUND(E259/$E$269*100,1)</f>
        <v>10.199999999999999</v>
      </c>
      <c r="G259" s="395">
        <f t="shared" si="36"/>
        <v>10.7</v>
      </c>
    </row>
    <row r="260" spans="3:7">
      <c r="C260" s="205" t="s">
        <v>73</v>
      </c>
      <c r="D260" s="206" t="str">
        <f t="shared" si="35"/>
        <v>Cogeneración 11,2 %</v>
      </c>
      <c r="E260" s="203">
        <f>G329</f>
        <v>28971.782793999999</v>
      </c>
      <c r="F260" s="204">
        <f>100-SUM(F256:F259,F261:F268)</f>
        <v>11.199999999999974</v>
      </c>
      <c r="G260" s="395">
        <f>100-SUM(G256:G259,G261:G267)</f>
        <v>11.900000000000006</v>
      </c>
    </row>
    <row r="261" spans="3:7">
      <c r="C261" s="205" t="s">
        <v>90</v>
      </c>
      <c r="D261" s="206"/>
      <c r="E261" s="203">
        <f>G330</f>
        <v>2293.8582025000001</v>
      </c>
      <c r="F261" s="204">
        <f t="shared" ref="F261:F267" si="37">ROUND(E261/$E$269*100,1)</f>
        <v>0.9</v>
      </c>
      <c r="G261" s="395">
        <f t="shared" si="36"/>
        <v>0.9</v>
      </c>
    </row>
    <row r="262" spans="3:7">
      <c r="C262" s="205" t="s">
        <v>91</v>
      </c>
      <c r="D262" s="206" t="str">
        <f t="shared" ref="D262:D266" si="38">C262&amp;" "&amp;TEXT(F262,"0,0")&amp;" %"</f>
        <v>Residuos renovables 0,3 %</v>
      </c>
      <c r="E262" s="203">
        <f>G331</f>
        <v>732.97066149999898</v>
      </c>
      <c r="F262" s="204">
        <f t="shared" si="37"/>
        <v>0.3</v>
      </c>
      <c r="G262" s="395">
        <f t="shared" si="36"/>
        <v>0.3</v>
      </c>
    </row>
    <row r="263" spans="3:7">
      <c r="C263" s="205" t="s">
        <v>50</v>
      </c>
      <c r="D263" s="206" t="str">
        <f t="shared" si="38"/>
        <v>Eólica 19,0 %</v>
      </c>
      <c r="E263" s="203">
        <f>G325</f>
        <v>48955.703093000004</v>
      </c>
      <c r="F263" s="204">
        <f t="shared" si="37"/>
        <v>19</v>
      </c>
      <c r="G263" s="395">
        <f t="shared" si="36"/>
        <v>19.8</v>
      </c>
    </row>
    <row r="264" spans="3:7">
      <c r="C264" s="205" t="s">
        <v>26</v>
      </c>
      <c r="D264" s="206" t="str">
        <f t="shared" si="38"/>
        <v>Hidráulica 13,2 %</v>
      </c>
      <c r="E264" s="203">
        <f>G319</f>
        <v>34113.964229872006</v>
      </c>
      <c r="F264" s="204">
        <f t="shared" si="37"/>
        <v>13.2</v>
      </c>
      <c r="G264" s="395">
        <f t="shared" si="36"/>
        <v>13.8</v>
      </c>
    </row>
    <row r="265" spans="3:7">
      <c r="C265" s="205" t="s">
        <v>51</v>
      </c>
      <c r="D265" s="206" t="str">
        <f t="shared" si="38"/>
        <v>Solar fotovoltaica 2,9 %</v>
      </c>
      <c r="E265" s="203">
        <f>G326</f>
        <v>7380.5475820000001</v>
      </c>
      <c r="F265" s="204">
        <f t="shared" si="37"/>
        <v>2.9</v>
      </c>
      <c r="G265" s="395">
        <f t="shared" si="36"/>
        <v>3</v>
      </c>
    </row>
    <row r="266" spans="3:7">
      <c r="C266" s="205" t="s">
        <v>66</v>
      </c>
      <c r="D266" s="206" t="str">
        <f t="shared" si="38"/>
        <v>Solar térmica 1,7 %</v>
      </c>
      <c r="E266" s="203">
        <f>G327</f>
        <v>4424.3266739999999</v>
      </c>
      <c r="F266" s="204">
        <f t="shared" si="37"/>
        <v>1.7</v>
      </c>
      <c r="G266" s="395">
        <f t="shared" si="36"/>
        <v>1.8</v>
      </c>
    </row>
    <row r="267" spans="3:7">
      <c r="C267" s="205" t="s">
        <v>75</v>
      </c>
      <c r="D267" s="206"/>
      <c r="E267" s="203">
        <f>G328</f>
        <v>3547.1749180000002</v>
      </c>
      <c r="F267" s="204">
        <f t="shared" si="37"/>
        <v>1.4</v>
      </c>
      <c r="G267" s="395">
        <f t="shared" si="36"/>
        <v>1.4</v>
      </c>
    </row>
    <row r="268" spans="3:7" ht="22.5">
      <c r="C268" s="212" t="s">
        <v>147</v>
      </c>
      <c r="D268" s="206" t="str">
        <f t="shared" ref="D268" si="39">C268&amp;" "&amp;TEXT(F268,"0,0")&amp;" %"</f>
        <v>Saldo importador intercambios internacionales 4,3 %</v>
      </c>
      <c r="E268" s="203">
        <f>G335</f>
        <v>11102.311146</v>
      </c>
      <c r="F268" s="204">
        <f t="shared" ref="F268" si="40">ROUND(E268/$E$269*100,1)</f>
        <v>4.3</v>
      </c>
      <c r="G268" s="43"/>
    </row>
    <row r="269" spans="3:7">
      <c r="C269" s="213" t="s">
        <v>32</v>
      </c>
      <c r="D269" s="208"/>
      <c r="E269" s="209">
        <f>SUM(E256:E268)</f>
        <v>257998.21059356601</v>
      </c>
      <c r="F269" s="210">
        <f>SUM(F256:F268)</f>
        <v>99.999999999999986</v>
      </c>
      <c r="G269" s="43"/>
    </row>
    <row r="271" spans="3:7">
      <c r="C271" s="197" t="s">
        <v>363</v>
      </c>
      <c r="D271" s="197"/>
      <c r="E271" s="197"/>
      <c r="F271" s="197"/>
    </row>
    <row r="272" spans="3:7">
      <c r="C272" s="198"/>
      <c r="D272" s="199"/>
      <c r="E272" s="200" t="s">
        <v>1</v>
      </c>
      <c r="F272" s="200" t="s">
        <v>14</v>
      </c>
    </row>
    <row r="273" spans="3:7">
      <c r="C273" s="201" t="s">
        <v>146</v>
      </c>
      <c r="D273" s="202"/>
      <c r="E273" s="203">
        <f>H320</f>
        <v>1642.3149513419999</v>
      </c>
      <c r="F273" s="204">
        <f>ROUND(E273/$E$286*100,1)</f>
        <v>0.6</v>
      </c>
      <c r="G273" s="395">
        <f>ROUND(E273/SUM($E$273:$E$284)*100,1)</f>
        <v>0.7</v>
      </c>
    </row>
    <row r="274" spans="3:7">
      <c r="C274" s="205" t="s">
        <v>27</v>
      </c>
      <c r="D274" s="206" t="str">
        <f>C274&amp;" "&amp;TEXT(F274,"0,0")&amp;" %"</f>
        <v>Nuclear 22,0 %</v>
      </c>
      <c r="E274" s="203">
        <f>H321</f>
        <v>55824.407393000001</v>
      </c>
      <c r="F274" s="204">
        <f t="shared" ref="F274:F285" si="41">ROUND(E274/$E$286*100,1)</f>
        <v>22</v>
      </c>
      <c r="G274" s="395">
        <f t="shared" ref="G274:G275" si="42">ROUND(E274/SUM($E$273:$E$284)*100,1)</f>
        <v>22.6</v>
      </c>
    </row>
    <row r="275" spans="3:7">
      <c r="C275" s="205" t="s">
        <v>28</v>
      </c>
      <c r="D275" s="206" t="str">
        <f t="shared" ref="D275:D285" si="43">C275&amp;" "&amp;TEXT(F275,"0,0")&amp;" %"</f>
        <v>Carbón 4,2 %</v>
      </c>
      <c r="E275" s="203">
        <f>H322</f>
        <v>10672.816887999999</v>
      </c>
      <c r="F275" s="204">
        <f t="shared" si="41"/>
        <v>4.2</v>
      </c>
      <c r="G275" s="395">
        <f t="shared" si="42"/>
        <v>4.3</v>
      </c>
    </row>
    <row r="276" spans="3:7">
      <c r="C276" s="205" t="s">
        <v>44</v>
      </c>
      <c r="D276" s="206" t="str">
        <f t="shared" si="43"/>
        <v>Ciclo combinado 20,1 %</v>
      </c>
      <c r="E276" s="203">
        <f>H324</f>
        <v>51140.356400999997</v>
      </c>
      <c r="F276" s="204">
        <f t="shared" si="41"/>
        <v>20.100000000000001</v>
      </c>
      <c r="G276" s="395">
        <f>ROUND(E276/SUM($E$273:$E$284)*100,1)</f>
        <v>20.7</v>
      </c>
    </row>
    <row r="277" spans="3:7">
      <c r="C277" s="205" t="s">
        <v>73</v>
      </c>
      <c r="D277" s="206" t="str">
        <f t="shared" si="43"/>
        <v>Cogeneración 11,8 %</v>
      </c>
      <c r="E277" s="203">
        <f>H329</f>
        <v>29556.26728</v>
      </c>
      <c r="F277" s="204">
        <f>100-SUM(F273:F276,F278:F285)</f>
        <v>11.799999999999983</v>
      </c>
      <c r="G277" s="395">
        <f>100-SUM(G273:G276,G278:G284)</f>
        <v>11.90000000000002</v>
      </c>
    </row>
    <row r="278" spans="3:7">
      <c r="C278" s="205" t="s">
        <v>90</v>
      </c>
      <c r="D278" s="206"/>
      <c r="E278" s="203">
        <f>H330</f>
        <v>2071.6308595</v>
      </c>
      <c r="F278" s="204">
        <f t="shared" si="41"/>
        <v>0.8</v>
      </c>
      <c r="G278" s="395">
        <f t="shared" ref="G278:G284" si="44">ROUND(E278/SUM($E$273:$E$284)*100,1)</f>
        <v>0.8</v>
      </c>
    </row>
    <row r="279" spans="3:7">
      <c r="C279" s="205" t="s">
        <v>91</v>
      </c>
      <c r="D279" s="206" t="str">
        <f t="shared" si="43"/>
        <v>Residuos renovables 0,3 %</v>
      </c>
      <c r="E279" s="203">
        <f>H331</f>
        <v>738.95349049999993</v>
      </c>
      <c r="F279" s="204">
        <f t="shared" si="41"/>
        <v>0.3</v>
      </c>
      <c r="G279" s="395">
        <f t="shared" si="44"/>
        <v>0.3</v>
      </c>
    </row>
    <row r="280" spans="3:7">
      <c r="C280" s="205" t="s">
        <v>50</v>
      </c>
      <c r="D280" s="206" t="str">
        <f t="shared" si="43"/>
        <v>Eólica 20,9 %</v>
      </c>
      <c r="E280" s="203">
        <f>H325</f>
        <v>53067.815395999998</v>
      </c>
      <c r="F280" s="204">
        <f t="shared" si="41"/>
        <v>20.9</v>
      </c>
      <c r="G280" s="395">
        <f t="shared" si="44"/>
        <v>21.5</v>
      </c>
    </row>
    <row r="281" spans="3:7">
      <c r="C281" s="205" t="s">
        <v>26</v>
      </c>
      <c r="D281" s="206" t="str">
        <f t="shared" si="43"/>
        <v>Hidráulica 9,7 %</v>
      </c>
      <c r="E281" s="203">
        <f>H319</f>
        <v>24691.660856512</v>
      </c>
      <c r="F281" s="204">
        <f t="shared" si="41"/>
        <v>9.6999999999999993</v>
      </c>
      <c r="G281" s="395">
        <f t="shared" si="44"/>
        <v>10</v>
      </c>
    </row>
    <row r="282" spans="3:7">
      <c r="C282" s="205" t="s">
        <v>51</v>
      </c>
      <c r="D282" s="206" t="str">
        <f t="shared" si="43"/>
        <v>Solar fotovoltaica 3,5 %</v>
      </c>
      <c r="E282" s="203">
        <f>H326</f>
        <v>8823.7721339999898</v>
      </c>
      <c r="F282" s="204">
        <f t="shared" si="41"/>
        <v>3.5</v>
      </c>
      <c r="G282" s="395">
        <f t="shared" si="44"/>
        <v>3.6</v>
      </c>
    </row>
    <row r="283" spans="3:7">
      <c r="C283" s="205" t="s">
        <v>66</v>
      </c>
      <c r="D283" s="206" t="str">
        <f t="shared" si="43"/>
        <v>Solar térmica 2,0 %</v>
      </c>
      <c r="E283" s="203">
        <f>H327</f>
        <v>5166.4312630000004</v>
      </c>
      <c r="F283" s="204">
        <f t="shared" si="41"/>
        <v>2</v>
      </c>
      <c r="G283" s="395">
        <f t="shared" si="44"/>
        <v>2.1</v>
      </c>
    </row>
    <row r="284" spans="3:7">
      <c r="C284" s="205" t="s">
        <v>75</v>
      </c>
      <c r="D284" s="206"/>
      <c r="E284" s="203">
        <f>H328</f>
        <v>3605.3266919999996</v>
      </c>
      <c r="F284" s="204">
        <f t="shared" si="41"/>
        <v>1.4</v>
      </c>
      <c r="G284" s="395">
        <f t="shared" si="44"/>
        <v>1.5</v>
      </c>
    </row>
    <row r="285" spans="3:7" ht="22.5">
      <c r="C285" s="212" t="s">
        <v>147</v>
      </c>
      <c r="D285" s="206" t="str">
        <f t="shared" si="43"/>
        <v>Saldo importador intercambios internacionales 2,7 %</v>
      </c>
      <c r="E285" s="203">
        <f>H335</f>
        <v>6862.32504899999</v>
      </c>
      <c r="F285" s="204">
        <f t="shared" si="41"/>
        <v>2.7</v>
      </c>
      <c r="G285" s="43"/>
    </row>
    <row r="286" spans="3:7">
      <c r="C286" s="213" t="s">
        <v>32</v>
      </c>
      <c r="D286" s="208"/>
      <c r="E286" s="209">
        <f>SUM(E273:E285)</f>
        <v>253864.07865385397</v>
      </c>
      <c r="F286" s="210">
        <f>SUM(F273:F285)</f>
        <v>100</v>
      </c>
    </row>
    <row r="288" spans="3:7">
      <c r="C288" s="464" t="s">
        <v>392</v>
      </c>
      <c r="D288" s="197"/>
      <c r="E288" s="197"/>
      <c r="F288" s="197"/>
    </row>
    <row r="289" spans="3:8">
      <c r="C289" s="198"/>
      <c r="D289" s="199"/>
      <c r="E289" s="200" t="s">
        <v>302</v>
      </c>
      <c r="F289" s="200" t="s">
        <v>14</v>
      </c>
    </row>
    <row r="290" spans="3:8">
      <c r="C290" s="201" t="s">
        <v>146</v>
      </c>
      <c r="D290" s="202"/>
      <c r="E290" s="203">
        <v>1244.121504</v>
      </c>
      <c r="F290" s="204">
        <f>ROUND(E290/SUM($E$290:$E$302)*100,1)</f>
        <v>3.1</v>
      </c>
      <c r="G290" s="395">
        <f>E290/SUM($E$290:$E$301)*100</f>
        <v>3.155044339513116</v>
      </c>
      <c r="H290" s="497"/>
    </row>
    <row r="291" spans="3:8">
      <c r="C291" s="205" t="s">
        <v>27</v>
      </c>
      <c r="D291" s="206" t="str">
        <f>C291&amp;" "&amp;TEXT(F291,"0,0")&amp;" %"</f>
        <v>Nuclear 17,6 %</v>
      </c>
      <c r="E291" s="203">
        <v>7093.5150000000003</v>
      </c>
      <c r="F291" s="204">
        <f t="shared" ref="F291:F302" si="45">ROUND(E291/SUM($E$290:$E$302)*100,1)</f>
        <v>17.600000000000001</v>
      </c>
      <c r="G291" s="395">
        <f t="shared" ref="G291:G301" si="46">E291/SUM($E$290:$E$301)*100</f>
        <v>17.988881532909655</v>
      </c>
      <c r="H291" s="497"/>
    </row>
    <row r="292" spans="3:8">
      <c r="C292" s="205" t="s">
        <v>28</v>
      </c>
      <c r="D292" s="206" t="str">
        <f t="shared" ref="D292:D294" si="47">C292&amp;" "&amp;TEXT(F292,"0,0")&amp;" %"</f>
        <v>Carbón 11,0 %</v>
      </c>
      <c r="E292" s="203">
        <v>4453.4769999999999</v>
      </c>
      <c r="F292" s="204">
        <f t="shared" si="45"/>
        <v>11</v>
      </c>
      <c r="G292" s="395">
        <f t="shared" si="46"/>
        <v>11.293846585583859</v>
      </c>
      <c r="H292" s="497"/>
    </row>
    <row r="293" spans="3:8">
      <c r="C293" s="205" t="s">
        <v>44</v>
      </c>
      <c r="D293" s="206" t="str">
        <f t="shared" si="47"/>
        <v>Ciclo combinado 14,4 %</v>
      </c>
      <c r="E293" s="203">
        <v>5793.6970000000001</v>
      </c>
      <c r="F293" s="204">
        <f t="shared" si="45"/>
        <v>14.4</v>
      </c>
      <c r="G293" s="395">
        <f t="shared" si="46"/>
        <v>14.692593019197684</v>
      </c>
      <c r="H293" s="497"/>
    </row>
    <row r="294" spans="3:8">
      <c r="C294" s="205" t="s">
        <v>73</v>
      </c>
      <c r="D294" s="206" t="str">
        <f t="shared" si="47"/>
        <v>Cogeneración 9,7 %</v>
      </c>
      <c r="E294" s="203">
        <v>3922.3739999999998</v>
      </c>
      <c r="F294" s="204">
        <f>100-SUM(F290:F293,F295:F302)</f>
        <v>9.7000000000000171</v>
      </c>
      <c r="G294" s="395">
        <f t="shared" si="46"/>
        <v>9.9469897806327285</v>
      </c>
      <c r="H294" s="497"/>
    </row>
    <row r="295" spans="3:8">
      <c r="C295" s="205" t="s">
        <v>90</v>
      </c>
      <c r="D295" s="206"/>
      <c r="E295" s="203">
        <v>288.25599999999997</v>
      </c>
      <c r="F295" s="204">
        <f t="shared" si="45"/>
        <v>0.7</v>
      </c>
      <c r="G295" s="395">
        <f t="shared" si="46"/>
        <v>0.73100614225111304</v>
      </c>
      <c r="H295" s="497"/>
    </row>
    <row r="296" spans="3:8">
      <c r="C296" s="205" t="s">
        <v>91</v>
      </c>
      <c r="D296" s="206" t="str">
        <f t="shared" ref="D296:D300" si="48">C296&amp;" "&amp;TEXT(F296,"0,0")&amp;" %"</f>
        <v>Residuos renovables 0,2 %</v>
      </c>
      <c r="E296" s="203">
        <v>93.382999999999996</v>
      </c>
      <c r="F296" s="204">
        <f t="shared" si="45"/>
        <v>0.2</v>
      </c>
      <c r="G296" s="395">
        <f t="shared" si="46"/>
        <v>0.23681570056420576</v>
      </c>
      <c r="H296" s="497"/>
    </row>
    <row r="297" spans="3:8">
      <c r="C297" s="205" t="s">
        <v>50</v>
      </c>
      <c r="D297" s="206" t="str">
        <f t="shared" si="48"/>
        <v>Eólica 25,2 %</v>
      </c>
      <c r="E297" s="203">
        <v>10186.674000000001</v>
      </c>
      <c r="F297" s="204">
        <f t="shared" si="45"/>
        <v>25.2</v>
      </c>
      <c r="G297" s="395">
        <f t="shared" si="46"/>
        <v>25.833013928971877</v>
      </c>
      <c r="H297" s="497"/>
    </row>
    <row r="298" spans="3:8">
      <c r="C298" s="205" t="s">
        <v>26</v>
      </c>
      <c r="D298" s="206" t="str">
        <f t="shared" si="48"/>
        <v>Hidráulica 14,6 %</v>
      </c>
      <c r="E298" s="203">
        <v>5881.1514960000004</v>
      </c>
      <c r="F298" s="204">
        <f t="shared" si="45"/>
        <v>14.6</v>
      </c>
      <c r="G298" s="395">
        <f t="shared" si="46"/>
        <v>14.91437426136949</v>
      </c>
      <c r="H298" s="497"/>
    </row>
    <row r="299" spans="3:8">
      <c r="C299" s="205" t="s">
        <v>51</v>
      </c>
      <c r="D299" s="206" t="str">
        <f t="shared" si="48"/>
        <v>Solar fotovoltaica 0,0 %</v>
      </c>
      <c r="E299" s="203">
        <v>0.15</v>
      </c>
      <c r="F299" s="204">
        <f t="shared" si="45"/>
        <v>0</v>
      </c>
      <c r="G299" s="395">
        <f t="shared" si="46"/>
        <v>3.8039423754463733E-4</v>
      </c>
      <c r="H299" s="497"/>
    </row>
    <row r="300" spans="3:8">
      <c r="C300" s="205" t="s">
        <v>66</v>
      </c>
      <c r="D300" s="206" t="str">
        <f t="shared" si="48"/>
        <v>Solar térmica 0,1 %</v>
      </c>
      <c r="E300" s="203">
        <v>32.631</v>
      </c>
      <c r="F300" s="204">
        <f t="shared" si="45"/>
        <v>0.1</v>
      </c>
      <c r="G300" s="395">
        <f t="shared" si="46"/>
        <v>8.2750962435460401E-2</v>
      </c>
      <c r="H300" s="497"/>
    </row>
    <row r="301" spans="3:8">
      <c r="C301" s="205" t="s">
        <v>75</v>
      </c>
      <c r="D301" s="206"/>
      <c r="E301" s="203">
        <v>443.34399999999999</v>
      </c>
      <c r="F301" s="204">
        <f t="shared" si="45"/>
        <v>1.1000000000000001</v>
      </c>
      <c r="G301" s="395">
        <f t="shared" si="46"/>
        <v>1.1243033523332646</v>
      </c>
      <c r="H301" s="497"/>
    </row>
    <row r="302" spans="3:8" ht="22.5">
      <c r="C302" s="212" t="s">
        <v>147</v>
      </c>
      <c r="D302" s="206" t="str">
        <f>C302&amp;" "&amp;TEXT(F302,"0,0")&amp;" %"</f>
        <v>Saldo importador intercambios internacionales 2,3 %</v>
      </c>
      <c r="E302" s="203">
        <v>929.77</v>
      </c>
      <c r="F302" s="204">
        <f t="shared" si="45"/>
        <v>2.2999999999999998</v>
      </c>
      <c r="G302" s="489"/>
      <c r="H302" s="497"/>
    </row>
    <row r="303" spans="3:8">
      <c r="C303" s="205" t="s">
        <v>149</v>
      </c>
      <c r="D303" s="206"/>
      <c r="E303" s="203">
        <v>60.741998000000002</v>
      </c>
      <c r="F303" s="204"/>
      <c r="G303" s="497"/>
      <c r="H303" s="497"/>
    </row>
    <row r="304" spans="3:8">
      <c r="C304" s="205" t="s">
        <v>63</v>
      </c>
      <c r="D304" s="206"/>
      <c r="E304" s="203">
        <v>-287.02100000000002</v>
      </c>
      <c r="F304" s="204"/>
      <c r="G304" s="497"/>
    </row>
    <row r="305" spans="2:17">
      <c r="C305" s="213" t="s">
        <v>32</v>
      </c>
      <c r="D305" s="208"/>
      <c r="E305" s="209">
        <f>SUM(E290:E304)</f>
        <v>40136.264997999999</v>
      </c>
      <c r="F305" s="210">
        <f>SUM(F290:F304)</f>
        <v>100</v>
      </c>
      <c r="G305" s="43"/>
    </row>
    <row r="307" spans="2:17" s="216" customFormat="1" ht="11.25" customHeight="1">
      <c r="B307" s="2"/>
      <c r="C307" s="215" t="s">
        <v>306</v>
      </c>
      <c r="D307" s="380"/>
      <c r="E307" s="380"/>
      <c r="F307" s="380"/>
      <c r="G307" s="380"/>
      <c r="H307" s="380"/>
      <c r="I307" s="380"/>
      <c r="J307" s="380"/>
      <c r="K307" s="380"/>
      <c r="L307" s="380"/>
      <c r="M307" s="380"/>
      <c r="O307" s="381"/>
    </row>
    <row r="308" spans="2:17" s="216" customFormat="1" ht="11.25" customHeight="1">
      <c r="B308" s="2"/>
      <c r="C308" s="198"/>
      <c r="D308" s="218">
        <v>2015</v>
      </c>
      <c r="E308" s="218">
        <v>2016</v>
      </c>
      <c r="F308" s="218">
        <v>2017</v>
      </c>
      <c r="G308" s="218">
        <v>2018</v>
      </c>
      <c r="H308" s="218">
        <v>2019</v>
      </c>
      <c r="N308" s="381"/>
      <c r="O308" s="381"/>
    </row>
    <row r="309" spans="2:17" s="216" customFormat="1" ht="11.25" customHeight="1">
      <c r="B309" s="2"/>
      <c r="C309" s="205" t="s">
        <v>303</v>
      </c>
      <c r="D309" s="382">
        <v>48217054.785449997</v>
      </c>
      <c r="E309" s="382">
        <v>33260364.291000001</v>
      </c>
      <c r="F309" s="382">
        <v>40300794.128200002</v>
      </c>
      <c r="G309" s="382">
        <v>33485793.393599998</v>
      </c>
      <c r="H309" s="382">
        <v>10286074.343040001</v>
      </c>
      <c r="N309" s="383"/>
      <c r="O309" s="384"/>
      <c r="P309" s="383"/>
      <c r="Q309" s="383"/>
    </row>
    <row r="310" spans="2:17" s="216" customFormat="1" ht="11.25" customHeight="1">
      <c r="B310" s="2"/>
      <c r="C310" s="220" t="s">
        <v>98</v>
      </c>
      <c r="D310" s="382">
        <v>11.634</v>
      </c>
      <c r="E310" s="382">
        <v>0.1666</v>
      </c>
      <c r="F310" s="382">
        <v>2.0999999999999999E-3</v>
      </c>
      <c r="G310" s="382">
        <v>2.31E-3</v>
      </c>
      <c r="H310" s="382">
        <v>2.31E-3</v>
      </c>
      <c r="N310" s="383"/>
      <c r="O310" s="384"/>
      <c r="P310" s="383"/>
      <c r="Q310" s="383"/>
    </row>
    <row r="311" spans="2:17" s="216" customFormat="1" ht="11.25" customHeight="1">
      <c r="B311" s="2"/>
      <c r="C311" s="205" t="s">
        <v>44</v>
      </c>
      <c r="D311" s="382">
        <v>9262781.8572000004</v>
      </c>
      <c r="E311" s="382">
        <v>9421334.5154599994</v>
      </c>
      <c r="F311" s="382">
        <v>12449752.88823</v>
      </c>
      <c r="G311" s="382">
        <v>9769081.5355300009</v>
      </c>
      <c r="H311" s="382">
        <v>18921931.86837</v>
      </c>
      <c r="N311" s="383"/>
      <c r="O311" s="384"/>
      <c r="P311" s="383"/>
    </row>
    <row r="312" spans="2:17" s="216" customFormat="1" ht="11.25" customHeight="1">
      <c r="B312" s="2"/>
      <c r="C312" s="205" t="s">
        <v>73</v>
      </c>
      <c r="D312" s="382">
        <v>9312651.3744300008</v>
      </c>
      <c r="E312" s="382">
        <v>9573358.6295400001</v>
      </c>
      <c r="F312" s="382">
        <v>10424958.113530001</v>
      </c>
      <c r="G312" s="382">
        <v>10719559.633780001</v>
      </c>
      <c r="H312" s="382">
        <v>10935818.8936</v>
      </c>
      <c r="N312" s="383"/>
      <c r="O312" s="384"/>
      <c r="P312" s="383"/>
    </row>
    <row r="313" spans="2:17" s="216" customFormat="1" ht="11.25" customHeight="1">
      <c r="B313" s="2"/>
      <c r="C313" s="205" t="s">
        <v>90</v>
      </c>
      <c r="D313" s="382">
        <v>557931.53784</v>
      </c>
      <c r="E313" s="382">
        <v>593114.07492000097</v>
      </c>
      <c r="F313" s="382">
        <v>590190.92663999903</v>
      </c>
      <c r="G313" s="382">
        <v>550525.96860000002</v>
      </c>
      <c r="H313" s="382">
        <v>497191.40628</v>
      </c>
      <c r="N313" s="383"/>
      <c r="O313" s="384"/>
      <c r="P313" s="383"/>
    </row>
    <row r="314" spans="2:17" s="216" customFormat="1" ht="11.25" customHeight="1">
      <c r="B314" s="2"/>
      <c r="C314" s="12" t="s">
        <v>304</v>
      </c>
      <c r="D314" s="385">
        <f>SUM(D309:D313)</f>
        <v>67350431.188919991</v>
      </c>
      <c r="E314" s="385">
        <f>SUM(E309:E313)</f>
        <v>52848171.677519992</v>
      </c>
      <c r="F314" s="385">
        <f>SUM(F309:F313)</f>
        <v>63765696.058699995</v>
      </c>
      <c r="G314" s="385">
        <f>SUM(G309:G313)</f>
        <v>54524960.533819996</v>
      </c>
      <c r="H314" s="385">
        <f>SUM(H309:H313)</f>
        <v>40641016.513600007</v>
      </c>
      <c r="N314" s="383"/>
      <c r="O314" s="386"/>
      <c r="P314" s="383"/>
    </row>
    <row r="315" spans="2:17" s="216" customFormat="1" ht="11.25" customHeight="1">
      <c r="B315" s="2"/>
      <c r="C315" s="12" t="s">
        <v>305</v>
      </c>
      <c r="D315" s="465">
        <f>D314/(D332*1000)</f>
        <v>0.26521009558389952</v>
      </c>
      <c r="E315" s="465">
        <f t="shared" ref="E315:H315" si="49">E314/(E332*1000)</f>
        <v>0.21301156151916484</v>
      </c>
      <c r="F315" s="465">
        <f t="shared" si="49"/>
        <v>0.25699093603942114</v>
      </c>
      <c r="G315" s="465">
        <f t="shared" si="49"/>
        <v>0.22084190404150661</v>
      </c>
      <c r="H315" s="465">
        <f t="shared" si="49"/>
        <v>0.16453736024393101</v>
      </c>
    </row>
    <row r="316" spans="2:17" s="216" customFormat="1" ht="11.25" customHeight="1">
      <c r="B316" s="2"/>
      <c r="C316" s="387"/>
      <c r="D316" s="388"/>
      <c r="E316" s="388"/>
      <c r="F316" s="388"/>
      <c r="G316" s="388"/>
      <c r="H316" s="388"/>
      <c r="I316" s="388"/>
      <c r="J316" s="388"/>
      <c r="K316" s="388"/>
      <c r="L316" s="388"/>
      <c r="M316" s="388"/>
    </row>
    <row r="317" spans="2:17">
      <c r="C317" s="224" t="s">
        <v>157</v>
      </c>
      <c r="D317" s="215"/>
      <c r="E317" s="216"/>
      <c r="F317" s="216"/>
      <c r="G317" s="216"/>
      <c r="H317" s="216"/>
      <c r="I317" s="216"/>
      <c r="J317" s="216"/>
      <c r="K317" s="216"/>
      <c r="L317" s="216"/>
      <c r="M317" s="216"/>
    </row>
    <row r="318" spans="2:17">
      <c r="C318" s="225"/>
      <c r="D318" s="222">
        <v>2015</v>
      </c>
      <c r="E318" s="222">
        <v>2016</v>
      </c>
      <c r="F318" s="222">
        <v>2017</v>
      </c>
      <c r="G318" s="222">
        <v>2018</v>
      </c>
      <c r="H318" s="222">
        <v>2019</v>
      </c>
      <c r="I318" s="416" t="s">
        <v>364</v>
      </c>
    </row>
    <row r="319" spans="2:17">
      <c r="C319" s="220" t="s">
        <v>26</v>
      </c>
      <c r="D319" s="223">
        <v>28379.011570850002</v>
      </c>
      <c r="E319" s="223">
        <v>36111.434365772002</v>
      </c>
      <c r="F319" s="223">
        <v>18447.346771659999</v>
      </c>
      <c r="G319" s="223">
        <v>34113.964229872006</v>
      </c>
      <c r="H319" s="223">
        <v>24691.660856512</v>
      </c>
      <c r="I319" s="417">
        <f>((H319/G319)-1)*100</f>
        <v>-27.620077543228859</v>
      </c>
    </row>
    <row r="320" spans="2:17">
      <c r="C320" s="220" t="s">
        <v>161</v>
      </c>
      <c r="D320" s="223">
        <v>2895.3657881499998</v>
      </c>
      <c r="E320" s="223">
        <v>3134.328910228</v>
      </c>
      <c r="F320" s="223">
        <v>2248.9644183400001</v>
      </c>
      <c r="G320" s="223">
        <v>1993.996008694</v>
      </c>
      <c r="H320" s="223">
        <v>1642.3149513419999</v>
      </c>
      <c r="I320" s="417">
        <f t="shared" ref="I320:I336" si="50">((H320/G320)-1)*100</f>
        <v>-17.636999062116445</v>
      </c>
    </row>
    <row r="321" spans="3:13">
      <c r="C321" s="220" t="s">
        <v>27</v>
      </c>
      <c r="D321" s="223">
        <v>54661.803305000001</v>
      </c>
      <c r="E321" s="223">
        <v>56021.682058999999</v>
      </c>
      <c r="F321" s="223">
        <v>55539.351045999996</v>
      </c>
      <c r="G321" s="223">
        <v>53197.617429999998</v>
      </c>
      <c r="H321" s="223">
        <v>55824.407393000001</v>
      </c>
      <c r="I321" s="417">
        <f t="shared" si="50"/>
        <v>4.9377962583690094</v>
      </c>
    </row>
    <row r="322" spans="3:13">
      <c r="C322" s="220" t="s">
        <v>28</v>
      </c>
      <c r="D322" s="223">
        <v>50754.794511</v>
      </c>
      <c r="E322" s="223">
        <v>35010.909780000002</v>
      </c>
      <c r="F322" s="223">
        <v>42421.888556000005</v>
      </c>
      <c r="G322" s="223">
        <v>34881.034784999996</v>
      </c>
      <c r="H322" s="223">
        <v>10672.816887999999</v>
      </c>
      <c r="I322" s="417">
        <f t="shared" si="50"/>
        <v>-69.402235473273095</v>
      </c>
    </row>
    <row r="323" spans="3:13">
      <c r="C323" s="220" t="s">
        <v>98</v>
      </c>
      <c r="D323" s="223">
        <v>1.6617999999999997E-2</v>
      </c>
      <c r="E323" s="223">
        <v>2.3499999999999999E-4</v>
      </c>
      <c r="F323" s="223">
        <v>-9.9999999999999995E-7</v>
      </c>
      <c r="G323" s="223">
        <v>-9.9999999999999995E-7</v>
      </c>
      <c r="H323" s="223">
        <v>-9.9999999999999995E-7</v>
      </c>
      <c r="I323" s="417">
        <f t="shared" si="50"/>
        <v>0</v>
      </c>
    </row>
    <row r="324" spans="3:13">
      <c r="C324" s="220" t="s">
        <v>44</v>
      </c>
      <c r="D324" s="223">
        <v>25034.545559999999</v>
      </c>
      <c r="E324" s="223">
        <v>25463.066258000003</v>
      </c>
      <c r="F324" s="223">
        <v>33647.980778999998</v>
      </c>
      <c r="G324" s="223">
        <v>26402.923068999997</v>
      </c>
      <c r="H324" s="223">
        <v>51140.356400999997</v>
      </c>
      <c r="I324" s="417">
        <f t="shared" si="50"/>
        <v>93.692025187334394</v>
      </c>
    </row>
    <row r="325" spans="3:13">
      <c r="C325" s="220" t="s">
        <v>50</v>
      </c>
      <c r="D325" s="223">
        <v>47715.882145000003</v>
      </c>
      <c r="E325" s="223">
        <v>47298.163668000001</v>
      </c>
      <c r="F325" s="223">
        <v>47508.105951999998</v>
      </c>
      <c r="G325" s="223">
        <v>48955.703093000004</v>
      </c>
      <c r="H325" s="223">
        <v>53067.815395999998</v>
      </c>
      <c r="I325" s="417">
        <f t="shared" si="50"/>
        <v>8.3996593720415227</v>
      </c>
    </row>
    <row r="326" spans="3:13">
      <c r="C326" s="220" t="s">
        <v>51</v>
      </c>
      <c r="D326" s="223">
        <v>7845.3145370000102</v>
      </c>
      <c r="E326" s="223">
        <v>7579.2182120000007</v>
      </c>
      <c r="F326" s="223">
        <v>8000.7121639999996</v>
      </c>
      <c r="G326" s="223">
        <v>7380.5475820000001</v>
      </c>
      <c r="H326" s="223">
        <v>8823.7721339999898</v>
      </c>
      <c r="I326" s="417">
        <f t="shared" si="50"/>
        <v>19.554437336327023</v>
      </c>
    </row>
    <row r="327" spans="3:13">
      <c r="C327" s="220" t="s">
        <v>66</v>
      </c>
      <c r="D327" s="223">
        <v>5085.2355140000009</v>
      </c>
      <c r="E327" s="223">
        <v>5071.2017019999994</v>
      </c>
      <c r="F327" s="223">
        <v>5347.9524650000003</v>
      </c>
      <c r="G327" s="223">
        <v>4424.3266739999999</v>
      </c>
      <c r="H327" s="223">
        <v>5166.4312630000004</v>
      </c>
      <c r="I327" s="417">
        <f t="shared" si="50"/>
        <v>16.773277465270642</v>
      </c>
    </row>
    <row r="328" spans="3:13">
      <c r="C328" s="220" t="s">
        <v>75</v>
      </c>
      <c r="D328" s="223">
        <v>3422.5667469999999</v>
      </c>
      <c r="E328" s="223">
        <v>3415.0193380000001</v>
      </c>
      <c r="F328" s="223">
        <v>3599.155882</v>
      </c>
      <c r="G328" s="223">
        <v>3547.1749180000002</v>
      </c>
      <c r="H328" s="223">
        <v>3605.3266919999996</v>
      </c>
      <c r="I328" s="417">
        <f t="shared" si="50"/>
        <v>1.6393827579494591</v>
      </c>
    </row>
    <row r="329" spans="3:13">
      <c r="C329" s="220" t="s">
        <v>73</v>
      </c>
      <c r="D329" s="223">
        <v>25169.328039</v>
      </c>
      <c r="E329" s="223">
        <v>25873.942241999997</v>
      </c>
      <c r="F329" s="223">
        <v>28175.562469</v>
      </c>
      <c r="G329" s="223">
        <v>28971.782793999999</v>
      </c>
      <c r="H329" s="223">
        <v>29556.26728</v>
      </c>
      <c r="I329" s="417">
        <f t="shared" si="50"/>
        <v>2.0174267153523218</v>
      </c>
    </row>
    <row r="330" spans="3:13">
      <c r="C330" s="220" t="s">
        <v>90</v>
      </c>
      <c r="D330" s="223">
        <v>2324.7147409999998</v>
      </c>
      <c r="E330" s="223">
        <v>2471.3086455000002</v>
      </c>
      <c r="F330" s="223">
        <v>2459.1288610000001</v>
      </c>
      <c r="G330" s="223">
        <v>2293.8582025000001</v>
      </c>
      <c r="H330" s="223">
        <v>2071.6308595</v>
      </c>
      <c r="I330" s="417">
        <f t="shared" si="50"/>
        <v>-9.6879285196356903</v>
      </c>
    </row>
    <row r="331" spans="3:13">
      <c r="C331" s="220" t="s">
        <v>91</v>
      </c>
      <c r="D331" s="223">
        <v>662.65547500000002</v>
      </c>
      <c r="E331" s="223">
        <v>649.73991049999995</v>
      </c>
      <c r="F331" s="223">
        <v>728.15043299999991</v>
      </c>
      <c r="G331" s="223">
        <v>732.97066149999898</v>
      </c>
      <c r="H331" s="223">
        <v>738.95349049999993</v>
      </c>
      <c r="I331" s="417">
        <f t="shared" si="50"/>
        <v>0.81624399368964706</v>
      </c>
    </row>
    <row r="332" spans="3:13">
      <c r="C332" s="226" t="s">
        <v>72</v>
      </c>
      <c r="D332" s="229">
        <f t="shared" ref="D332:E332" si="51">SUM(D319:D331)</f>
        <v>253951.234551</v>
      </c>
      <c r="E332" s="229">
        <f t="shared" si="51"/>
        <v>248100.01532599999</v>
      </c>
      <c r="F332" s="229">
        <f>SUM(F319:F331)</f>
        <v>248124.29979600001</v>
      </c>
      <c r="G332" s="229">
        <f>SUM(G319:G331)</f>
        <v>246895.89944656601</v>
      </c>
      <c r="H332" s="229">
        <f>SUM(H319:H331)</f>
        <v>247001.75360385398</v>
      </c>
      <c r="I332" s="332">
        <f t="shared" si="50"/>
        <v>4.2874003790771553E-2</v>
      </c>
    </row>
    <row r="333" spans="3:13">
      <c r="C333" s="227" t="s">
        <v>158</v>
      </c>
      <c r="D333" s="223">
        <v>-4512.2514306060002</v>
      </c>
      <c r="E333" s="223">
        <v>-4827.5850676680002</v>
      </c>
      <c r="F333" s="223">
        <v>-3607.5809876580001</v>
      </c>
      <c r="G333" s="223">
        <v>-3198.4323789730001</v>
      </c>
      <c r="H333" s="223">
        <v>-3024.9688152459998</v>
      </c>
      <c r="I333" s="417">
        <f t="shared" si="50"/>
        <v>-5.4233931868429401</v>
      </c>
    </row>
    <row r="334" spans="3:13">
      <c r="C334" s="227" t="s">
        <v>63</v>
      </c>
      <c r="D334" s="223">
        <v>-1335.7925439999999</v>
      </c>
      <c r="E334" s="223">
        <v>-1250.5839680000001</v>
      </c>
      <c r="F334" s="223">
        <v>-1179.306642</v>
      </c>
      <c r="G334" s="223">
        <v>-1233.358142</v>
      </c>
      <c r="H334" s="223">
        <v>-1694.8405220000002</v>
      </c>
      <c r="I334" s="417">
        <f t="shared" si="50"/>
        <v>37.416737627536591</v>
      </c>
    </row>
    <row r="335" spans="3:13">
      <c r="C335" s="227" t="s">
        <v>78</v>
      </c>
      <c r="D335" s="223">
        <v>-133.163163</v>
      </c>
      <c r="E335" s="223">
        <v>7658.0436909999999</v>
      </c>
      <c r="F335" s="223">
        <v>9168.9935229999992</v>
      </c>
      <c r="G335" s="223">
        <v>11102.311146</v>
      </c>
      <c r="H335" s="223">
        <v>6862.32504899999</v>
      </c>
      <c r="I335" s="417">
        <f t="shared" si="50"/>
        <v>-38.190121329175817</v>
      </c>
      <c r="J335" s="216"/>
      <c r="K335" s="216"/>
      <c r="L335" s="216"/>
      <c r="M335" s="216"/>
    </row>
    <row r="336" spans="3:13">
      <c r="C336" s="228" t="s">
        <v>40</v>
      </c>
      <c r="D336" s="230">
        <f t="shared" ref="D336:E336" si="52">SUM(D332:D335)</f>
        <v>247970.02741339401</v>
      </c>
      <c r="E336" s="230">
        <f t="shared" si="52"/>
        <v>249679.889981332</v>
      </c>
      <c r="F336" s="230">
        <f>SUM(F332:F335)</f>
        <v>252506.40568934201</v>
      </c>
      <c r="G336" s="230">
        <f>SUM(G332:G335)</f>
        <v>253566.42007159299</v>
      </c>
      <c r="H336" s="230">
        <f>SUM(H332:H335)</f>
        <v>249144.26931560796</v>
      </c>
      <c r="I336" s="335">
        <f t="shared" si="50"/>
        <v>-1.7439812238294272</v>
      </c>
      <c r="J336" s="216"/>
      <c r="K336" s="216"/>
      <c r="L336" s="216"/>
      <c r="M336" s="216"/>
    </row>
    <row r="337" spans="3:8">
      <c r="G337" s="358">
        <f>X24-G336</f>
        <v>0</v>
      </c>
      <c r="H337" s="358">
        <f>H336-X45</f>
        <v>9.000010322779417E-6</v>
      </c>
    </row>
    <row r="338" spans="3:8">
      <c r="C338" s="215" t="s">
        <v>153</v>
      </c>
      <c r="D338" s="215"/>
      <c r="E338" s="216"/>
      <c r="F338" s="216"/>
      <c r="G338" s="216"/>
      <c r="H338" s="216"/>
    </row>
    <row r="339" spans="3:8">
      <c r="C339" s="217"/>
      <c r="D339" s="218">
        <v>2015</v>
      </c>
      <c r="E339" s="218">
        <v>2016</v>
      </c>
      <c r="F339" s="218">
        <v>2017</v>
      </c>
      <c r="G339" s="218">
        <v>2018</v>
      </c>
      <c r="H339" s="218">
        <v>2019</v>
      </c>
    </row>
    <row r="340" spans="3:8">
      <c r="C340" s="220" t="s">
        <v>26</v>
      </c>
      <c r="D340" s="231">
        <f>ROUND((D319/$D$332)*100,1)</f>
        <v>11.2</v>
      </c>
      <c r="E340" s="231">
        <f>ROUND((E319/$E$332)*100,1)</f>
        <v>14.6</v>
      </c>
      <c r="F340" s="231">
        <f>ROUND((F319/$F$332)*100,1)</f>
        <v>7.4</v>
      </c>
      <c r="G340" s="231">
        <f>ROUND((G319/$G$332)*100,1)</f>
        <v>13.8</v>
      </c>
      <c r="H340" s="231">
        <f>ROUND((H319/$H$332)*100,1)</f>
        <v>10</v>
      </c>
    </row>
    <row r="341" spans="3:8">
      <c r="C341" s="220" t="s">
        <v>67</v>
      </c>
      <c r="D341" s="231">
        <f t="shared" ref="D341:D352" si="53">ROUND((D320/$D$332)*100,1)</f>
        <v>1.1000000000000001</v>
      </c>
      <c r="E341" s="231">
        <f t="shared" ref="E341:E352" si="54">ROUND((E320/$E$332)*100,1)</f>
        <v>1.3</v>
      </c>
      <c r="F341" s="231">
        <f t="shared" ref="F341:F352" si="55">ROUND((F320/$F$332)*100,1)</f>
        <v>0.9</v>
      </c>
      <c r="G341" s="231">
        <f t="shared" ref="G341:G352" si="56">ROUND((G320/$G$332)*100,1)</f>
        <v>0.8</v>
      </c>
      <c r="H341" s="231">
        <f t="shared" ref="H341:H352" si="57">ROUND((H320/$H$332)*100,1)</f>
        <v>0.7</v>
      </c>
    </row>
    <row r="342" spans="3:8">
      <c r="C342" s="220" t="s">
        <v>27</v>
      </c>
      <c r="D342" s="231">
        <f t="shared" si="53"/>
        <v>21.5</v>
      </c>
      <c r="E342" s="231">
        <f t="shared" si="54"/>
        <v>22.6</v>
      </c>
      <c r="F342" s="231">
        <f t="shared" si="55"/>
        <v>22.4</v>
      </c>
      <c r="G342" s="231">
        <f t="shared" si="56"/>
        <v>21.5</v>
      </c>
      <c r="H342" s="231">
        <f t="shared" si="57"/>
        <v>22.6</v>
      </c>
    </row>
    <row r="343" spans="3:8">
      <c r="C343" s="220" t="s">
        <v>28</v>
      </c>
      <c r="D343" s="231">
        <f t="shared" si="53"/>
        <v>20</v>
      </c>
      <c r="E343" s="231">
        <f t="shared" si="54"/>
        <v>14.1</v>
      </c>
      <c r="F343" s="231">
        <f t="shared" si="55"/>
        <v>17.100000000000001</v>
      </c>
      <c r="G343" s="231">
        <f t="shared" si="56"/>
        <v>14.1</v>
      </c>
      <c r="H343" s="231">
        <f t="shared" si="57"/>
        <v>4.3</v>
      </c>
    </row>
    <row r="344" spans="3:8">
      <c r="C344" s="220" t="s">
        <v>98</v>
      </c>
      <c r="D344" s="231">
        <f t="shared" si="53"/>
        <v>0</v>
      </c>
      <c r="E344" s="231">
        <f t="shared" si="54"/>
        <v>0</v>
      </c>
      <c r="F344" s="231">
        <f t="shared" si="55"/>
        <v>0</v>
      </c>
      <c r="G344" s="231">
        <f t="shared" si="56"/>
        <v>0</v>
      </c>
      <c r="H344" s="231">
        <f t="shared" si="57"/>
        <v>0</v>
      </c>
    </row>
    <row r="345" spans="3:8">
      <c r="C345" s="220" t="s">
        <v>44</v>
      </c>
      <c r="D345" s="231">
        <f t="shared" si="53"/>
        <v>9.9</v>
      </c>
      <c r="E345" s="231">
        <f t="shared" si="54"/>
        <v>10.3</v>
      </c>
      <c r="F345" s="231">
        <f t="shared" si="55"/>
        <v>13.6</v>
      </c>
      <c r="G345" s="231">
        <f t="shared" si="56"/>
        <v>10.7</v>
      </c>
      <c r="H345" s="231">
        <f t="shared" si="57"/>
        <v>20.7</v>
      </c>
    </row>
    <row r="346" spans="3:8">
      <c r="C346" s="220" t="s">
        <v>50</v>
      </c>
      <c r="D346" s="231">
        <f t="shared" si="53"/>
        <v>18.8</v>
      </c>
      <c r="E346" s="231">
        <f t="shared" si="54"/>
        <v>19.100000000000001</v>
      </c>
      <c r="F346" s="231">
        <f t="shared" si="55"/>
        <v>19.100000000000001</v>
      </c>
      <c r="G346" s="231">
        <f t="shared" si="56"/>
        <v>19.8</v>
      </c>
      <c r="H346" s="231">
        <f t="shared" si="57"/>
        <v>21.5</v>
      </c>
    </row>
    <row r="347" spans="3:8">
      <c r="C347" s="220" t="s">
        <v>51</v>
      </c>
      <c r="D347" s="231">
        <f t="shared" si="53"/>
        <v>3.1</v>
      </c>
      <c r="E347" s="231">
        <f t="shared" si="54"/>
        <v>3.1</v>
      </c>
      <c r="F347" s="231">
        <f t="shared" si="55"/>
        <v>3.2</v>
      </c>
      <c r="G347" s="231">
        <f t="shared" si="56"/>
        <v>3</v>
      </c>
      <c r="H347" s="231">
        <f t="shared" si="57"/>
        <v>3.6</v>
      </c>
    </row>
    <row r="348" spans="3:8">
      <c r="C348" s="220" t="s">
        <v>66</v>
      </c>
      <c r="D348" s="231">
        <f t="shared" si="53"/>
        <v>2</v>
      </c>
      <c r="E348" s="231">
        <f t="shared" si="54"/>
        <v>2</v>
      </c>
      <c r="F348" s="231">
        <f t="shared" si="55"/>
        <v>2.2000000000000002</v>
      </c>
      <c r="G348" s="231">
        <f t="shared" si="56"/>
        <v>1.8</v>
      </c>
      <c r="H348" s="231">
        <f t="shared" si="57"/>
        <v>2.1</v>
      </c>
    </row>
    <row r="349" spans="3:8">
      <c r="C349" s="220" t="s">
        <v>75</v>
      </c>
      <c r="D349" s="231">
        <f t="shared" si="53"/>
        <v>1.3</v>
      </c>
      <c r="E349" s="231">
        <f t="shared" si="54"/>
        <v>1.4</v>
      </c>
      <c r="F349" s="231">
        <f t="shared" si="55"/>
        <v>1.5</v>
      </c>
      <c r="G349" s="231">
        <f t="shared" si="56"/>
        <v>1.4</v>
      </c>
      <c r="H349" s="231">
        <f t="shared" si="57"/>
        <v>1.5</v>
      </c>
    </row>
    <row r="350" spans="3:8" ht="11.25" customHeight="1">
      <c r="C350" s="220" t="s">
        <v>73</v>
      </c>
      <c r="D350" s="231">
        <f>100-SUM(D340:D349,D351:D352)</f>
        <v>9.9000000000000057</v>
      </c>
      <c r="E350" s="231">
        <f t="shared" ref="E350:H350" si="58">100-SUM(E340:E349,E351:E352)</f>
        <v>10.200000000000003</v>
      </c>
      <c r="F350" s="231">
        <f t="shared" si="58"/>
        <v>11.299999999999997</v>
      </c>
      <c r="G350" s="231">
        <f t="shared" si="58"/>
        <v>11.899999999999991</v>
      </c>
      <c r="H350" s="231">
        <f t="shared" si="58"/>
        <v>11.90000000000002</v>
      </c>
    </row>
    <row r="351" spans="3:8">
      <c r="C351" s="220" t="s">
        <v>90</v>
      </c>
      <c r="D351" s="231">
        <f t="shared" si="53"/>
        <v>0.9</v>
      </c>
      <c r="E351" s="231">
        <f t="shared" si="54"/>
        <v>1</v>
      </c>
      <c r="F351" s="231">
        <f t="shared" si="55"/>
        <v>1</v>
      </c>
      <c r="G351" s="231">
        <f t="shared" si="56"/>
        <v>0.9</v>
      </c>
      <c r="H351" s="231">
        <f t="shared" si="57"/>
        <v>0.8</v>
      </c>
    </row>
    <row r="352" spans="3:8">
      <c r="C352" s="220" t="s">
        <v>91</v>
      </c>
      <c r="D352" s="231">
        <f t="shared" si="53"/>
        <v>0.3</v>
      </c>
      <c r="E352" s="231">
        <f t="shared" si="54"/>
        <v>0.3</v>
      </c>
      <c r="F352" s="231">
        <f t="shared" si="55"/>
        <v>0.3</v>
      </c>
      <c r="G352" s="231">
        <f t="shared" si="56"/>
        <v>0.3</v>
      </c>
      <c r="H352" s="231">
        <f t="shared" si="57"/>
        <v>0.3</v>
      </c>
    </row>
    <row r="353" spans="3:8">
      <c r="C353" s="221" t="s">
        <v>154</v>
      </c>
      <c r="D353" s="232">
        <f t="shared" ref="D353:H353" si="59">SUM(D340,D346:D349,D352)</f>
        <v>36.699999999999996</v>
      </c>
      <c r="E353" s="232">
        <f t="shared" si="59"/>
        <v>40.5</v>
      </c>
      <c r="F353" s="232">
        <f t="shared" si="59"/>
        <v>33.699999999999996</v>
      </c>
      <c r="G353" s="232">
        <f t="shared" si="59"/>
        <v>40.099999999999994</v>
      </c>
      <c r="H353" s="232">
        <f t="shared" si="59"/>
        <v>39</v>
      </c>
    </row>
    <row r="354" spans="3:8">
      <c r="C354" s="221" t="s">
        <v>155</v>
      </c>
      <c r="D354" s="232">
        <f t="shared" ref="D354:H354" si="60">SUM(D341:D345,D350:D351)</f>
        <v>63.300000000000004</v>
      </c>
      <c r="E354" s="232">
        <f t="shared" si="60"/>
        <v>59.5</v>
      </c>
      <c r="F354" s="232">
        <f t="shared" si="60"/>
        <v>66.3</v>
      </c>
      <c r="G354" s="232">
        <f t="shared" si="60"/>
        <v>59.899999999999984</v>
      </c>
      <c r="H354" s="232">
        <f t="shared" si="60"/>
        <v>61.000000000000014</v>
      </c>
    </row>
    <row r="355" spans="3:8">
      <c r="C355" s="221" t="s">
        <v>156</v>
      </c>
      <c r="D355" s="232">
        <f t="shared" ref="D355:H355" si="61">SUM(D353:D354)</f>
        <v>100</v>
      </c>
      <c r="E355" s="232">
        <f t="shared" si="61"/>
        <v>100</v>
      </c>
      <c r="F355" s="232">
        <f t="shared" si="61"/>
        <v>100</v>
      </c>
      <c r="G355" s="232">
        <f t="shared" si="61"/>
        <v>99.999999999999972</v>
      </c>
      <c r="H355" s="232">
        <f t="shared" si="61"/>
        <v>100.00000000000001</v>
      </c>
    </row>
    <row r="356" spans="3:8">
      <c r="C356" s="219" t="s">
        <v>151</v>
      </c>
      <c r="D356" s="215"/>
      <c r="E356" s="216"/>
      <c r="F356" s="216"/>
      <c r="G356" s="216"/>
      <c r="H356" s="216"/>
    </row>
    <row r="357" spans="3:8">
      <c r="C357" s="219" t="s">
        <v>152</v>
      </c>
      <c r="D357" s="215"/>
      <c r="E357" s="216"/>
      <c r="F357" s="216"/>
      <c r="G357" s="216"/>
      <c r="H357" s="216"/>
    </row>
    <row r="358" spans="3:8">
      <c r="C358" s="219"/>
      <c r="D358" s="215"/>
      <c r="E358" s="216"/>
      <c r="F358" s="216"/>
      <c r="G358" s="216"/>
      <c r="H358" s="216"/>
    </row>
    <row r="359" spans="3:8">
      <c r="C359" s="221" t="s">
        <v>415</v>
      </c>
      <c r="D359" s="232">
        <f>SUM(D340:D342,D346:D349,D352)</f>
        <v>59.29999999999999</v>
      </c>
      <c r="E359" s="232">
        <f t="shared" ref="E359:H359" si="62">SUM(E340:E342,E346:E349,E352)</f>
        <v>64.400000000000006</v>
      </c>
      <c r="F359" s="232">
        <f t="shared" si="62"/>
        <v>57</v>
      </c>
      <c r="G359" s="232">
        <f t="shared" si="62"/>
        <v>62.4</v>
      </c>
      <c r="H359" s="232">
        <f t="shared" si="62"/>
        <v>62.3</v>
      </c>
    </row>
    <row r="360" spans="3:8">
      <c r="C360" s="221" t="s">
        <v>416</v>
      </c>
      <c r="D360" s="232">
        <f>SUM(D343:D345,D350:D351)</f>
        <v>40.700000000000003</v>
      </c>
      <c r="E360" s="232">
        <f t="shared" ref="E360:H360" si="63">SUM(E343:E345,E350:E351)</f>
        <v>35.6</v>
      </c>
      <c r="F360" s="232">
        <f t="shared" si="63"/>
        <v>43</v>
      </c>
      <c r="G360" s="232">
        <f t="shared" si="63"/>
        <v>37.599999999999987</v>
      </c>
      <c r="H360" s="232">
        <f t="shared" si="63"/>
        <v>37.700000000000017</v>
      </c>
    </row>
    <row r="361" spans="3:8">
      <c r="C361" s="219" t="s">
        <v>417</v>
      </c>
      <c r="D361" s="215"/>
      <c r="E361" s="216"/>
      <c r="F361" s="216"/>
      <c r="G361" s="216"/>
      <c r="H361" s="216"/>
    </row>
    <row r="362" spans="3:8">
      <c r="C362" s="219" t="s">
        <v>418</v>
      </c>
      <c r="D362" s="215"/>
      <c r="E362" s="216"/>
      <c r="F362" s="216"/>
      <c r="G362" s="216"/>
      <c r="H362" s="216"/>
    </row>
    <row r="363" spans="3:8">
      <c r="C363" s="219"/>
      <c r="D363" s="215"/>
      <c r="E363" s="216"/>
      <c r="F363" s="216"/>
      <c r="G363" s="216"/>
      <c r="H363" s="216"/>
    </row>
    <row r="364" spans="3:8">
      <c r="C364" s="157" t="s">
        <v>365</v>
      </c>
    </row>
    <row r="365" spans="3:8">
      <c r="C365" s="225"/>
      <c r="D365" s="321" t="s">
        <v>243</v>
      </c>
      <c r="E365" s="321" t="s">
        <v>244</v>
      </c>
      <c r="F365" s="321" t="s">
        <v>245</v>
      </c>
    </row>
    <row r="366" spans="3:8">
      <c r="C366" s="305" t="s">
        <v>239</v>
      </c>
      <c r="D366" s="306">
        <f>SUM(D367)</f>
        <v>1.472E-2</v>
      </c>
      <c r="E366" s="306">
        <f>SUM(E367)</f>
        <v>208.26219</v>
      </c>
      <c r="F366" s="306">
        <f t="shared" ref="F366:F391" si="64">D366-E366</f>
        <v>-208.24746999999999</v>
      </c>
      <c r="G366" s="358"/>
    </row>
    <row r="367" spans="3:8">
      <c r="C367" s="308" t="s">
        <v>246</v>
      </c>
      <c r="D367" s="309">
        <v>1.472E-2</v>
      </c>
      <c r="E367" s="309">
        <v>208.26219</v>
      </c>
      <c r="F367" s="309">
        <f t="shared" si="64"/>
        <v>-208.24746999999999</v>
      </c>
    </row>
    <row r="368" spans="3:8">
      <c r="C368" s="305" t="s">
        <v>237</v>
      </c>
      <c r="D368" s="306">
        <f>SUM(D369:D375)</f>
        <v>12813.152965000001</v>
      </c>
      <c r="E368" s="306">
        <f>SUM(E369:E375)</f>
        <v>3116.2900369999998</v>
      </c>
      <c r="F368" s="306">
        <f t="shared" si="64"/>
        <v>9696.8629280000023</v>
      </c>
      <c r="G368" s="358"/>
    </row>
    <row r="369" spans="3:7">
      <c r="C369" s="311" t="s">
        <v>247</v>
      </c>
      <c r="D369" s="312">
        <v>2.6410000000000001E-3</v>
      </c>
      <c r="E369" s="312">
        <v>0.90755999999999992</v>
      </c>
      <c r="F369" s="312">
        <f t="shared" si="64"/>
        <v>-0.90491899999999992</v>
      </c>
    </row>
    <row r="370" spans="3:7">
      <c r="C370" s="311" t="s">
        <v>248</v>
      </c>
      <c r="D370" s="312">
        <v>732.29915300000005</v>
      </c>
      <c r="E370" s="312">
        <v>391.063558</v>
      </c>
      <c r="F370" s="312">
        <f t="shared" si="64"/>
        <v>341.23559500000005</v>
      </c>
    </row>
    <row r="371" spans="3:7">
      <c r="C371" s="311" t="s">
        <v>249</v>
      </c>
      <c r="D371" s="312">
        <v>4025.6867459999999</v>
      </c>
      <c r="E371" s="312">
        <v>1270.4907089999999</v>
      </c>
      <c r="F371" s="312">
        <f t="shared" si="64"/>
        <v>2755.1960369999997</v>
      </c>
    </row>
    <row r="372" spans="3:7">
      <c r="C372" s="311" t="s">
        <v>250</v>
      </c>
      <c r="D372" s="312">
        <v>862.66780200000005</v>
      </c>
      <c r="E372" s="312">
        <v>302.20925099999999</v>
      </c>
      <c r="F372" s="312">
        <f t="shared" si="64"/>
        <v>560.45855100000006</v>
      </c>
    </row>
    <row r="373" spans="3:7">
      <c r="C373" s="311" t="s">
        <v>251</v>
      </c>
      <c r="D373" s="312">
        <v>1.440985</v>
      </c>
      <c r="E373" s="312">
        <v>4.8627999999999998E-2</v>
      </c>
      <c r="F373" s="312">
        <f t="shared" si="64"/>
        <v>1.3923570000000001</v>
      </c>
    </row>
    <row r="374" spans="3:7">
      <c r="C374" s="311" t="s">
        <v>252</v>
      </c>
      <c r="D374" s="312">
        <v>5156.3359460000001</v>
      </c>
      <c r="E374" s="312">
        <v>829.81491800000003</v>
      </c>
      <c r="F374" s="312">
        <f t="shared" si="64"/>
        <v>4326.5210280000001</v>
      </c>
    </row>
    <row r="375" spans="3:7">
      <c r="C375" s="308" t="s">
        <v>253</v>
      </c>
      <c r="D375" s="309">
        <v>2034.7196920000001</v>
      </c>
      <c r="E375" s="309">
        <v>321.75541299999998</v>
      </c>
      <c r="F375" s="309">
        <f t="shared" si="64"/>
        <v>1712.9642790000003</v>
      </c>
    </row>
    <row r="376" spans="3:7">
      <c r="C376" s="305" t="s">
        <v>238</v>
      </c>
      <c r="D376" s="306">
        <f>SUM(D377:D388)</f>
        <v>4699.957512</v>
      </c>
      <c r="E376" s="306">
        <f>SUM(E377:E388)</f>
        <v>8099.0311210000018</v>
      </c>
      <c r="F376" s="306">
        <f t="shared" si="64"/>
        <v>-3399.0736090000019</v>
      </c>
      <c r="G376" s="358"/>
    </row>
    <row r="377" spans="3:7">
      <c r="C377" s="311" t="s">
        <v>254</v>
      </c>
      <c r="D377" s="312">
        <v>683.6653</v>
      </c>
      <c r="E377" s="312">
        <v>3274.3527000000004</v>
      </c>
      <c r="F377" s="312">
        <f t="shared" si="64"/>
        <v>-2590.6874000000003</v>
      </c>
    </row>
    <row r="378" spans="3:7">
      <c r="C378" s="311" t="s">
        <v>255</v>
      </c>
      <c r="D378" s="312">
        <v>0</v>
      </c>
      <c r="E378" s="312">
        <v>0</v>
      </c>
      <c r="F378" s="312">
        <f t="shared" si="64"/>
        <v>0</v>
      </c>
    </row>
    <row r="379" spans="3:7">
      <c r="C379" s="311" t="s">
        <v>256</v>
      </c>
      <c r="D379" s="312">
        <v>1671.1781759999999</v>
      </c>
      <c r="E379" s="312">
        <v>1010.302416</v>
      </c>
      <c r="F379" s="312">
        <f t="shared" si="64"/>
        <v>660.8757599999999</v>
      </c>
    </row>
    <row r="380" spans="3:7">
      <c r="C380" s="311" t="s">
        <v>257</v>
      </c>
      <c r="D380" s="312">
        <v>176.5676</v>
      </c>
      <c r="E380" s="312">
        <v>321.61169999999998</v>
      </c>
      <c r="F380" s="312">
        <f t="shared" si="64"/>
        <v>-145.04409999999999</v>
      </c>
    </row>
    <row r="381" spans="3:7">
      <c r="C381" s="311" t="s">
        <v>258</v>
      </c>
      <c r="D381" s="312">
        <v>176.29292999999998</v>
      </c>
      <c r="E381" s="312">
        <v>323.47906999999998</v>
      </c>
      <c r="F381" s="312">
        <f t="shared" si="64"/>
        <v>-147.18613999999999</v>
      </c>
    </row>
    <row r="382" spans="3:7">
      <c r="C382" s="311" t="s">
        <v>259</v>
      </c>
      <c r="D382" s="312">
        <v>147.63509999999999</v>
      </c>
      <c r="E382" s="312">
        <v>336.86020000000002</v>
      </c>
      <c r="F382" s="312">
        <f t="shared" si="64"/>
        <v>-189.22510000000003</v>
      </c>
    </row>
    <row r="383" spans="3:7">
      <c r="C383" s="311" t="s">
        <v>260</v>
      </c>
      <c r="D383" s="312">
        <v>942.58749999999998</v>
      </c>
      <c r="E383" s="312">
        <v>1084.2407000000001</v>
      </c>
      <c r="F383" s="312">
        <f t="shared" si="64"/>
        <v>-141.65320000000008</v>
      </c>
    </row>
    <row r="384" spans="3:7">
      <c r="C384" s="311" t="s">
        <v>261</v>
      </c>
      <c r="D384" s="312">
        <v>7.0599999999999992E-4</v>
      </c>
      <c r="E384" s="312">
        <v>5.4349999999999997E-3</v>
      </c>
      <c r="F384" s="312">
        <f t="shared" si="64"/>
        <v>-4.7289999999999997E-3</v>
      </c>
    </row>
    <row r="385" spans="3:7">
      <c r="C385" s="311" t="s">
        <v>262</v>
      </c>
      <c r="D385" s="312">
        <v>421.55296299999998</v>
      </c>
      <c r="E385" s="312">
        <v>814.47192900000005</v>
      </c>
      <c r="F385" s="312">
        <f t="shared" si="64"/>
        <v>-392.91896600000007</v>
      </c>
    </row>
    <row r="386" spans="3:7">
      <c r="C386" s="311" t="s">
        <v>263</v>
      </c>
      <c r="D386" s="312">
        <v>0</v>
      </c>
      <c r="E386" s="312">
        <v>0</v>
      </c>
      <c r="F386" s="312">
        <f t="shared" si="64"/>
        <v>0</v>
      </c>
    </row>
    <row r="387" spans="3:7">
      <c r="C387" s="311" t="s">
        <v>264</v>
      </c>
      <c r="D387" s="312">
        <v>480.477237</v>
      </c>
      <c r="E387" s="312">
        <v>933.70697100000007</v>
      </c>
      <c r="F387" s="312">
        <f t="shared" si="64"/>
        <v>-453.22973400000006</v>
      </c>
    </row>
    <row r="388" spans="3:7">
      <c r="C388" s="308" t="s">
        <v>287</v>
      </c>
      <c r="D388" s="309">
        <v>0</v>
      </c>
      <c r="E388" s="309">
        <v>0</v>
      </c>
      <c r="F388" s="309">
        <f t="shared" si="64"/>
        <v>0</v>
      </c>
    </row>
    <row r="389" spans="3:7">
      <c r="C389" s="305" t="s">
        <v>240</v>
      </c>
      <c r="D389" s="306">
        <f>SUM(D390)</f>
        <v>1207.7143799999999</v>
      </c>
      <c r="E389" s="306">
        <f>SUM(E390)</f>
        <v>434.93117999999998</v>
      </c>
      <c r="F389" s="306">
        <f t="shared" si="64"/>
        <v>772.78319999999985</v>
      </c>
      <c r="G389" s="358"/>
    </row>
    <row r="390" spans="3:7">
      <c r="C390" s="308" t="s">
        <v>265</v>
      </c>
      <c r="D390" s="309">
        <v>1207.7143799999999</v>
      </c>
      <c r="E390" s="309">
        <v>434.93117999999998</v>
      </c>
      <c r="F390" s="309">
        <f t="shared" si="64"/>
        <v>772.78319999999985</v>
      </c>
    </row>
    <row r="391" spans="3:7">
      <c r="C391" s="317" t="s">
        <v>29</v>
      </c>
      <c r="D391" s="318">
        <f>D366+D368+D376+D389</f>
        <v>18720.839577000002</v>
      </c>
      <c r="E391" s="318">
        <f>E366+E368+E376+E389</f>
        <v>11858.514528000002</v>
      </c>
      <c r="F391" s="318">
        <f t="shared" si="64"/>
        <v>6862.3250490000009</v>
      </c>
      <c r="G391" s="358"/>
    </row>
  </sheetData>
  <sortState xmlns:xlrd2="http://schemas.microsoft.com/office/spreadsheetml/2017/richdata2" ref="K107:L125">
    <sortCondition descending="1" ref="L107:L125"/>
  </sortState>
  <mergeCells count="9">
    <mergeCell ref="C83:F83"/>
    <mergeCell ref="C105:F105"/>
    <mergeCell ref="D231:E231"/>
    <mergeCell ref="F231:G231"/>
    <mergeCell ref="C127:F127"/>
    <mergeCell ref="D128:E128"/>
    <mergeCell ref="F128:I128"/>
    <mergeCell ref="D223:E223"/>
    <mergeCell ref="F223:G223"/>
  </mergeCells>
  <printOptions gridLines="1" gridLinesSet="0"/>
  <pageMargins left="0.39370078740157483" right="0.39370078740157483" top="0.39370078740157483" bottom="0.39370078740157483" header="0.39370078740157483" footer="0.39370078740157483"/>
  <pageSetup paperSize="9" orientation="portrait" horizontalDpi="4294967292" verticalDpi="4294967292" r:id="rId1"/>
  <headerFooter alignWithMargins="0"/>
  <colBreaks count="1" manualBreakCount="1">
    <brk id="24" max="1048575" man="1"/>
  </colBreaks>
  <ignoredErrors>
    <ignoredError sqref="F244 F277 W21 W42 D350:H350" formula="1"/>
    <ignoredError sqref="H332 E314:H314" formulaRange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33470-0F58-4EB3-AA60-D77F79AB5906}">
  <sheetPr>
    <pageSetUpPr autoPageBreaks="0" fitToPage="1"/>
  </sheetPr>
  <dimension ref="A1:AS129"/>
  <sheetViews>
    <sheetView showOutlineSymbols="0" topLeftCell="J79" zoomScaleNormal="100" workbookViewId="0">
      <selection activeCell="W110" sqref="W110"/>
    </sheetView>
  </sheetViews>
  <sheetFormatPr baseColWidth="10" defaultRowHeight="11.25"/>
  <cols>
    <col min="1" max="1" width="0.140625" style="13" customWidth="1"/>
    <col min="2" max="2" width="2.7109375" style="13" customWidth="1"/>
    <col min="3" max="3" width="21.7109375" style="17" customWidth="1"/>
    <col min="4" max="4" width="17.28515625" style="17" customWidth="1"/>
    <col min="5" max="5" width="12.7109375" style="17" customWidth="1"/>
    <col min="6" max="6" width="15.42578125" style="17" customWidth="1"/>
    <col min="7" max="11" width="12.5703125" style="17" customWidth="1"/>
    <col min="12" max="13" width="11.28515625" style="17" bestFit="1" customWidth="1"/>
    <col min="14" max="14" width="11" style="17" bestFit="1" customWidth="1"/>
    <col min="15" max="18" width="11.28515625" style="17" bestFit="1" customWidth="1"/>
    <col min="19" max="19" width="11" style="17" bestFit="1" customWidth="1"/>
    <col min="20" max="23" width="11.28515625" style="17" bestFit="1" customWidth="1"/>
    <col min="24" max="256" width="11.42578125" style="17"/>
    <col min="257" max="257" width="0.140625" style="17" customWidth="1"/>
    <col min="258" max="258" width="2.7109375" style="17" customWidth="1"/>
    <col min="259" max="259" width="42.5703125" style="17" customWidth="1"/>
    <col min="260" max="260" width="12.85546875" style="17" customWidth="1"/>
    <col min="261" max="261" width="12.7109375" style="17" customWidth="1"/>
    <col min="262" max="262" width="15.42578125" style="17" customWidth="1"/>
    <col min="263" max="267" width="12.5703125" style="17" customWidth="1"/>
    <col min="268" max="269" width="11.28515625" style="17" bestFit="1" customWidth="1"/>
    <col min="270" max="270" width="11" style="17" bestFit="1" customWidth="1"/>
    <col min="271" max="271" width="10.85546875" style="17" bestFit="1" customWidth="1"/>
    <col min="272" max="272" width="11.28515625" style="17" bestFit="1" customWidth="1"/>
    <col min="273" max="273" width="7.85546875" style="17" bestFit="1" customWidth="1"/>
    <col min="274" max="274" width="7" style="17" customWidth="1"/>
    <col min="275" max="275" width="17.42578125" style="17" customWidth="1"/>
    <col min="276" max="276" width="7.140625" style="17" customWidth="1"/>
    <col min="277" max="277" width="9.5703125" style="17" customWidth="1"/>
    <col min="278" max="279" width="15.5703125" style="17" customWidth="1"/>
    <col min="280" max="280" width="1.85546875" style="17" customWidth="1"/>
    <col min="281" max="281" width="1.7109375" style="17" customWidth="1"/>
    <col min="282" max="282" width="1.85546875" style="17" customWidth="1"/>
    <col min="283" max="286" width="12.140625" style="17" customWidth="1"/>
    <col min="287" max="287" width="1.85546875" style="17" customWidth="1"/>
    <col min="288" max="289" width="1.42578125" style="17" customWidth="1"/>
    <col min="290" max="290" width="11.42578125" style="17"/>
    <col min="291" max="293" width="18.7109375" style="17" customWidth="1"/>
    <col min="294" max="512" width="11.42578125" style="17"/>
    <col min="513" max="513" width="0.140625" style="17" customWidth="1"/>
    <col min="514" max="514" width="2.7109375" style="17" customWidth="1"/>
    <col min="515" max="515" width="42.5703125" style="17" customWidth="1"/>
    <col min="516" max="516" width="12.85546875" style="17" customWidth="1"/>
    <col min="517" max="517" width="12.7109375" style="17" customWidth="1"/>
    <col min="518" max="518" width="15.42578125" style="17" customWidth="1"/>
    <col min="519" max="523" width="12.5703125" style="17" customWidth="1"/>
    <col min="524" max="525" width="11.28515625" style="17" bestFit="1" customWidth="1"/>
    <col min="526" max="526" width="11" style="17" bestFit="1" customWidth="1"/>
    <col min="527" max="527" width="10.85546875" style="17" bestFit="1" customWidth="1"/>
    <col min="528" max="528" width="11.28515625" style="17" bestFit="1" customWidth="1"/>
    <col min="529" max="529" width="7.85546875" style="17" bestFit="1" customWidth="1"/>
    <col min="530" max="530" width="7" style="17" customWidth="1"/>
    <col min="531" max="531" width="17.42578125" style="17" customWidth="1"/>
    <col min="532" max="532" width="7.140625" style="17" customWidth="1"/>
    <col min="533" max="533" width="9.5703125" style="17" customWidth="1"/>
    <col min="534" max="535" width="15.5703125" style="17" customWidth="1"/>
    <col min="536" max="536" width="1.85546875" style="17" customWidth="1"/>
    <col min="537" max="537" width="1.7109375" style="17" customWidth="1"/>
    <col min="538" max="538" width="1.85546875" style="17" customWidth="1"/>
    <col min="539" max="542" width="12.140625" style="17" customWidth="1"/>
    <col min="543" max="543" width="1.85546875" style="17" customWidth="1"/>
    <col min="544" max="545" width="1.42578125" style="17" customWidth="1"/>
    <col min="546" max="546" width="11.42578125" style="17"/>
    <col min="547" max="549" width="18.7109375" style="17" customWidth="1"/>
    <col min="550" max="768" width="11.42578125" style="17"/>
    <col min="769" max="769" width="0.140625" style="17" customWidth="1"/>
    <col min="770" max="770" width="2.7109375" style="17" customWidth="1"/>
    <col min="771" max="771" width="42.5703125" style="17" customWidth="1"/>
    <col min="772" max="772" width="12.85546875" style="17" customWidth="1"/>
    <col min="773" max="773" width="12.7109375" style="17" customWidth="1"/>
    <col min="774" max="774" width="15.42578125" style="17" customWidth="1"/>
    <col min="775" max="779" width="12.5703125" style="17" customWidth="1"/>
    <col min="780" max="781" width="11.28515625" style="17" bestFit="1" customWidth="1"/>
    <col min="782" max="782" width="11" style="17" bestFit="1" customWidth="1"/>
    <col min="783" max="783" width="10.85546875" style="17" bestFit="1" customWidth="1"/>
    <col min="784" max="784" width="11.28515625" style="17" bestFit="1" customWidth="1"/>
    <col min="785" max="785" width="7.85546875" style="17" bestFit="1" customWidth="1"/>
    <col min="786" max="786" width="7" style="17" customWidth="1"/>
    <col min="787" max="787" width="17.42578125" style="17" customWidth="1"/>
    <col min="788" max="788" width="7.140625" style="17" customWidth="1"/>
    <col min="789" max="789" width="9.5703125" style="17" customWidth="1"/>
    <col min="790" max="791" width="15.5703125" style="17" customWidth="1"/>
    <col min="792" max="792" width="1.85546875" style="17" customWidth="1"/>
    <col min="793" max="793" width="1.7109375" style="17" customWidth="1"/>
    <col min="794" max="794" width="1.85546875" style="17" customWidth="1"/>
    <col min="795" max="798" width="12.140625" style="17" customWidth="1"/>
    <col min="799" max="799" width="1.85546875" style="17" customWidth="1"/>
    <col min="800" max="801" width="1.42578125" style="17" customWidth="1"/>
    <col min="802" max="802" width="11.42578125" style="17"/>
    <col min="803" max="805" width="18.7109375" style="17" customWidth="1"/>
    <col min="806" max="1024" width="11.42578125" style="17"/>
    <col min="1025" max="1025" width="0.140625" style="17" customWidth="1"/>
    <col min="1026" max="1026" width="2.7109375" style="17" customWidth="1"/>
    <col min="1027" max="1027" width="42.5703125" style="17" customWidth="1"/>
    <col min="1028" max="1028" width="12.85546875" style="17" customWidth="1"/>
    <col min="1029" max="1029" width="12.7109375" style="17" customWidth="1"/>
    <col min="1030" max="1030" width="15.42578125" style="17" customWidth="1"/>
    <col min="1031" max="1035" width="12.5703125" style="17" customWidth="1"/>
    <col min="1036" max="1037" width="11.28515625" style="17" bestFit="1" customWidth="1"/>
    <col min="1038" max="1038" width="11" style="17" bestFit="1" customWidth="1"/>
    <col min="1039" max="1039" width="10.85546875" style="17" bestFit="1" customWidth="1"/>
    <col min="1040" max="1040" width="11.28515625" style="17" bestFit="1" customWidth="1"/>
    <col min="1041" max="1041" width="7.85546875" style="17" bestFit="1" customWidth="1"/>
    <col min="1042" max="1042" width="7" style="17" customWidth="1"/>
    <col min="1043" max="1043" width="17.42578125" style="17" customWidth="1"/>
    <col min="1044" max="1044" width="7.140625" style="17" customWidth="1"/>
    <col min="1045" max="1045" width="9.5703125" style="17" customWidth="1"/>
    <col min="1046" max="1047" width="15.5703125" style="17" customWidth="1"/>
    <col min="1048" max="1048" width="1.85546875" style="17" customWidth="1"/>
    <col min="1049" max="1049" width="1.7109375" style="17" customWidth="1"/>
    <col min="1050" max="1050" width="1.85546875" style="17" customWidth="1"/>
    <col min="1051" max="1054" width="12.140625" style="17" customWidth="1"/>
    <col min="1055" max="1055" width="1.85546875" style="17" customWidth="1"/>
    <col min="1056" max="1057" width="1.42578125" style="17" customWidth="1"/>
    <col min="1058" max="1058" width="11.42578125" style="17"/>
    <col min="1059" max="1061" width="18.7109375" style="17" customWidth="1"/>
    <col min="1062" max="1280" width="11.42578125" style="17"/>
    <col min="1281" max="1281" width="0.140625" style="17" customWidth="1"/>
    <col min="1282" max="1282" width="2.7109375" style="17" customWidth="1"/>
    <col min="1283" max="1283" width="42.5703125" style="17" customWidth="1"/>
    <col min="1284" max="1284" width="12.85546875" style="17" customWidth="1"/>
    <col min="1285" max="1285" width="12.7109375" style="17" customWidth="1"/>
    <col min="1286" max="1286" width="15.42578125" style="17" customWidth="1"/>
    <col min="1287" max="1291" width="12.5703125" style="17" customWidth="1"/>
    <col min="1292" max="1293" width="11.28515625" style="17" bestFit="1" customWidth="1"/>
    <col min="1294" max="1294" width="11" style="17" bestFit="1" customWidth="1"/>
    <col min="1295" max="1295" width="10.85546875" style="17" bestFit="1" customWidth="1"/>
    <col min="1296" max="1296" width="11.28515625" style="17" bestFit="1" customWidth="1"/>
    <col min="1297" max="1297" width="7.85546875" style="17" bestFit="1" customWidth="1"/>
    <col min="1298" max="1298" width="7" style="17" customWidth="1"/>
    <col min="1299" max="1299" width="17.42578125" style="17" customWidth="1"/>
    <col min="1300" max="1300" width="7.140625" style="17" customWidth="1"/>
    <col min="1301" max="1301" width="9.5703125" style="17" customWidth="1"/>
    <col min="1302" max="1303" width="15.5703125" style="17" customWidth="1"/>
    <col min="1304" max="1304" width="1.85546875" style="17" customWidth="1"/>
    <col min="1305" max="1305" width="1.7109375" style="17" customWidth="1"/>
    <col min="1306" max="1306" width="1.85546875" style="17" customWidth="1"/>
    <col min="1307" max="1310" width="12.140625" style="17" customWidth="1"/>
    <col min="1311" max="1311" width="1.85546875" style="17" customWidth="1"/>
    <col min="1312" max="1313" width="1.42578125" style="17" customWidth="1"/>
    <col min="1314" max="1314" width="11.42578125" style="17"/>
    <col min="1315" max="1317" width="18.7109375" style="17" customWidth="1"/>
    <col min="1318" max="1536" width="11.42578125" style="17"/>
    <col min="1537" max="1537" width="0.140625" style="17" customWidth="1"/>
    <col min="1538" max="1538" width="2.7109375" style="17" customWidth="1"/>
    <col min="1539" max="1539" width="42.5703125" style="17" customWidth="1"/>
    <col min="1540" max="1540" width="12.85546875" style="17" customWidth="1"/>
    <col min="1541" max="1541" width="12.7109375" style="17" customWidth="1"/>
    <col min="1542" max="1542" width="15.42578125" style="17" customWidth="1"/>
    <col min="1543" max="1547" width="12.5703125" style="17" customWidth="1"/>
    <col min="1548" max="1549" width="11.28515625" style="17" bestFit="1" customWidth="1"/>
    <col min="1550" max="1550" width="11" style="17" bestFit="1" customWidth="1"/>
    <col min="1551" max="1551" width="10.85546875" style="17" bestFit="1" customWidth="1"/>
    <col min="1552" max="1552" width="11.28515625" style="17" bestFit="1" customWidth="1"/>
    <col min="1553" max="1553" width="7.85546875" style="17" bestFit="1" customWidth="1"/>
    <col min="1554" max="1554" width="7" style="17" customWidth="1"/>
    <col min="1555" max="1555" width="17.42578125" style="17" customWidth="1"/>
    <col min="1556" max="1556" width="7.140625" style="17" customWidth="1"/>
    <col min="1557" max="1557" width="9.5703125" style="17" customWidth="1"/>
    <col min="1558" max="1559" width="15.5703125" style="17" customWidth="1"/>
    <col min="1560" max="1560" width="1.85546875" style="17" customWidth="1"/>
    <col min="1561" max="1561" width="1.7109375" style="17" customWidth="1"/>
    <col min="1562" max="1562" width="1.85546875" style="17" customWidth="1"/>
    <col min="1563" max="1566" width="12.140625" style="17" customWidth="1"/>
    <col min="1567" max="1567" width="1.85546875" style="17" customWidth="1"/>
    <col min="1568" max="1569" width="1.42578125" style="17" customWidth="1"/>
    <col min="1570" max="1570" width="11.42578125" style="17"/>
    <col min="1571" max="1573" width="18.7109375" style="17" customWidth="1"/>
    <col min="1574" max="1792" width="11.42578125" style="17"/>
    <col min="1793" max="1793" width="0.140625" style="17" customWidth="1"/>
    <col min="1794" max="1794" width="2.7109375" style="17" customWidth="1"/>
    <col min="1795" max="1795" width="42.5703125" style="17" customWidth="1"/>
    <col min="1796" max="1796" width="12.85546875" style="17" customWidth="1"/>
    <col min="1797" max="1797" width="12.7109375" style="17" customWidth="1"/>
    <col min="1798" max="1798" width="15.42578125" style="17" customWidth="1"/>
    <col min="1799" max="1803" width="12.5703125" style="17" customWidth="1"/>
    <col min="1804" max="1805" width="11.28515625" style="17" bestFit="1" customWidth="1"/>
    <col min="1806" max="1806" width="11" style="17" bestFit="1" customWidth="1"/>
    <col min="1807" max="1807" width="10.85546875" style="17" bestFit="1" customWidth="1"/>
    <col min="1808" max="1808" width="11.28515625" style="17" bestFit="1" customWidth="1"/>
    <col min="1809" max="1809" width="7.85546875" style="17" bestFit="1" customWidth="1"/>
    <col min="1810" max="1810" width="7" style="17" customWidth="1"/>
    <col min="1811" max="1811" width="17.42578125" style="17" customWidth="1"/>
    <col min="1812" max="1812" width="7.140625" style="17" customWidth="1"/>
    <col min="1813" max="1813" width="9.5703125" style="17" customWidth="1"/>
    <col min="1814" max="1815" width="15.5703125" style="17" customWidth="1"/>
    <col min="1816" max="1816" width="1.85546875" style="17" customWidth="1"/>
    <col min="1817" max="1817" width="1.7109375" style="17" customWidth="1"/>
    <col min="1818" max="1818" width="1.85546875" style="17" customWidth="1"/>
    <col min="1819" max="1822" width="12.140625" style="17" customWidth="1"/>
    <col min="1823" max="1823" width="1.85546875" style="17" customWidth="1"/>
    <col min="1824" max="1825" width="1.42578125" style="17" customWidth="1"/>
    <col min="1826" max="1826" width="11.42578125" style="17"/>
    <col min="1827" max="1829" width="18.7109375" style="17" customWidth="1"/>
    <col min="1830" max="2048" width="11.42578125" style="17"/>
    <col min="2049" max="2049" width="0.140625" style="17" customWidth="1"/>
    <col min="2050" max="2050" width="2.7109375" style="17" customWidth="1"/>
    <col min="2051" max="2051" width="42.5703125" style="17" customWidth="1"/>
    <col min="2052" max="2052" width="12.85546875" style="17" customWidth="1"/>
    <col min="2053" max="2053" width="12.7109375" style="17" customWidth="1"/>
    <col min="2054" max="2054" width="15.42578125" style="17" customWidth="1"/>
    <col min="2055" max="2059" width="12.5703125" style="17" customWidth="1"/>
    <col min="2060" max="2061" width="11.28515625" style="17" bestFit="1" customWidth="1"/>
    <col min="2062" max="2062" width="11" style="17" bestFit="1" customWidth="1"/>
    <col min="2063" max="2063" width="10.85546875" style="17" bestFit="1" customWidth="1"/>
    <col min="2064" max="2064" width="11.28515625" style="17" bestFit="1" customWidth="1"/>
    <col min="2065" max="2065" width="7.85546875" style="17" bestFit="1" customWidth="1"/>
    <col min="2066" max="2066" width="7" style="17" customWidth="1"/>
    <col min="2067" max="2067" width="17.42578125" style="17" customWidth="1"/>
    <col min="2068" max="2068" width="7.140625" style="17" customWidth="1"/>
    <col min="2069" max="2069" width="9.5703125" style="17" customWidth="1"/>
    <col min="2070" max="2071" width="15.5703125" style="17" customWidth="1"/>
    <col min="2072" max="2072" width="1.85546875" style="17" customWidth="1"/>
    <col min="2073" max="2073" width="1.7109375" style="17" customWidth="1"/>
    <col min="2074" max="2074" width="1.85546875" style="17" customWidth="1"/>
    <col min="2075" max="2078" width="12.140625" style="17" customWidth="1"/>
    <col min="2079" max="2079" width="1.85546875" style="17" customWidth="1"/>
    <col min="2080" max="2081" width="1.42578125" style="17" customWidth="1"/>
    <col min="2082" max="2082" width="11.42578125" style="17"/>
    <col min="2083" max="2085" width="18.7109375" style="17" customWidth="1"/>
    <col min="2086" max="2304" width="11.42578125" style="17"/>
    <col min="2305" max="2305" width="0.140625" style="17" customWidth="1"/>
    <col min="2306" max="2306" width="2.7109375" style="17" customWidth="1"/>
    <col min="2307" max="2307" width="42.5703125" style="17" customWidth="1"/>
    <col min="2308" max="2308" width="12.85546875" style="17" customWidth="1"/>
    <col min="2309" max="2309" width="12.7109375" style="17" customWidth="1"/>
    <col min="2310" max="2310" width="15.42578125" style="17" customWidth="1"/>
    <col min="2311" max="2315" width="12.5703125" style="17" customWidth="1"/>
    <col min="2316" max="2317" width="11.28515625" style="17" bestFit="1" customWidth="1"/>
    <col min="2318" max="2318" width="11" style="17" bestFit="1" customWidth="1"/>
    <col min="2319" max="2319" width="10.85546875" style="17" bestFit="1" customWidth="1"/>
    <col min="2320" max="2320" width="11.28515625" style="17" bestFit="1" customWidth="1"/>
    <col min="2321" max="2321" width="7.85546875" style="17" bestFit="1" customWidth="1"/>
    <col min="2322" max="2322" width="7" style="17" customWidth="1"/>
    <col min="2323" max="2323" width="17.42578125" style="17" customWidth="1"/>
    <col min="2324" max="2324" width="7.140625" style="17" customWidth="1"/>
    <col min="2325" max="2325" width="9.5703125" style="17" customWidth="1"/>
    <col min="2326" max="2327" width="15.5703125" style="17" customWidth="1"/>
    <col min="2328" max="2328" width="1.85546875" style="17" customWidth="1"/>
    <col min="2329" max="2329" width="1.7109375" style="17" customWidth="1"/>
    <col min="2330" max="2330" width="1.85546875" style="17" customWidth="1"/>
    <col min="2331" max="2334" width="12.140625" style="17" customWidth="1"/>
    <col min="2335" max="2335" width="1.85546875" style="17" customWidth="1"/>
    <col min="2336" max="2337" width="1.42578125" style="17" customWidth="1"/>
    <col min="2338" max="2338" width="11.42578125" style="17"/>
    <col min="2339" max="2341" width="18.7109375" style="17" customWidth="1"/>
    <col min="2342" max="2560" width="11.42578125" style="17"/>
    <col min="2561" max="2561" width="0.140625" style="17" customWidth="1"/>
    <col min="2562" max="2562" width="2.7109375" style="17" customWidth="1"/>
    <col min="2563" max="2563" width="42.5703125" style="17" customWidth="1"/>
    <col min="2564" max="2564" width="12.85546875" style="17" customWidth="1"/>
    <col min="2565" max="2565" width="12.7109375" style="17" customWidth="1"/>
    <col min="2566" max="2566" width="15.42578125" style="17" customWidth="1"/>
    <col min="2567" max="2571" width="12.5703125" style="17" customWidth="1"/>
    <col min="2572" max="2573" width="11.28515625" style="17" bestFit="1" customWidth="1"/>
    <col min="2574" max="2574" width="11" style="17" bestFit="1" customWidth="1"/>
    <col min="2575" max="2575" width="10.85546875" style="17" bestFit="1" customWidth="1"/>
    <col min="2576" max="2576" width="11.28515625" style="17" bestFit="1" customWidth="1"/>
    <col min="2577" max="2577" width="7.85546875" style="17" bestFit="1" customWidth="1"/>
    <col min="2578" max="2578" width="7" style="17" customWidth="1"/>
    <col min="2579" max="2579" width="17.42578125" style="17" customWidth="1"/>
    <col min="2580" max="2580" width="7.140625" style="17" customWidth="1"/>
    <col min="2581" max="2581" width="9.5703125" style="17" customWidth="1"/>
    <col min="2582" max="2583" width="15.5703125" style="17" customWidth="1"/>
    <col min="2584" max="2584" width="1.85546875" style="17" customWidth="1"/>
    <col min="2585" max="2585" width="1.7109375" style="17" customWidth="1"/>
    <col min="2586" max="2586" width="1.85546875" style="17" customWidth="1"/>
    <col min="2587" max="2590" width="12.140625" style="17" customWidth="1"/>
    <col min="2591" max="2591" width="1.85546875" style="17" customWidth="1"/>
    <col min="2592" max="2593" width="1.42578125" style="17" customWidth="1"/>
    <col min="2594" max="2594" width="11.42578125" style="17"/>
    <col min="2595" max="2597" width="18.7109375" style="17" customWidth="1"/>
    <col min="2598" max="2816" width="11.42578125" style="17"/>
    <col min="2817" max="2817" width="0.140625" style="17" customWidth="1"/>
    <col min="2818" max="2818" width="2.7109375" style="17" customWidth="1"/>
    <col min="2819" max="2819" width="42.5703125" style="17" customWidth="1"/>
    <col min="2820" max="2820" width="12.85546875" style="17" customWidth="1"/>
    <col min="2821" max="2821" width="12.7109375" style="17" customWidth="1"/>
    <col min="2822" max="2822" width="15.42578125" style="17" customWidth="1"/>
    <col min="2823" max="2827" width="12.5703125" style="17" customWidth="1"/>
    <col min="2828" max="2829" width="11.28515625" style="17" bestFit="1" customWidth="1"/>
    <col min="2830" max="2830" width="11" style="17" bestFit="1" customWidth="1"/>
    <col min="2831" max="2831" width="10.85546875" style="17" bestFit="1" customWidth="1"/>
    <col min="2832" max="2832" width="11.28515625" style="17" bestFit="1" customWidth="1"/>
    <col min="2833" max="2833" width="7.85546875" style="17" bestFit="1" customWidth="1"/>
    <col min="2834" max="2834" width="7" style="17" customWidth="1"/>
    <col min="2835" max="2835" width="17.42578125" style="17" customWidth="1"/>
    <col min="2836" max="2836" width="7.140625" style="17" customWidth="1"/>
    <col min="2837" max="2837" width="9.5703125" style="17" customWidth="1"/>
    <col min="2838" max="2839" width="15.5703125" style="17" customWidth="1"/>
    <col min="2840" max="2840" width="1.85546875" style="17" customWidth="1"/>
    <col min="2841" max="2841" width="1.7109375" style="17" customWidth="1"/>
    <col min="2842" max="2842" width="1.85546875" style="17" customWidth="1"/>
    <col min="2843" max="2846" width="12.140625" style="17" customWidth="1"/>
    <col min="2847" max="2847" width="1.85546875" style="17" customWidth="1"/>
    <col min="2848" max="2849" width="1.42578125" style="17" customWidth="1"/>
    <col min="2850" max="2850" width="11.42578125" style="17"/>
    <col min="2851" max="2853" width="18.7109375" style="17" customWidth="1"/>
    <col min="2854" max="3072" width="11.42578125" style="17"/>
    <col min="3073" max="3073" width="0.140625" style="17" customWidth="1"/>
    <col min="3074" max="3074" width="2.7109375" style="17" customWidth="1"/>
    <col min="3075" max="3075" width="42.5703125" style="17" customWidth="1"/>
    <col min="3076" max="3076" width="12.85546875" style="17" customWidth="1"/>
    <col min="3077" max="3077" width="12.7109375" style="17" customWidth="1"/>
    <col min="3078" max="3078" width="15.42578125" style="17" customWidth="1"/>
    <col min="3079" max="3083" width="12.5703125" style="17" customWidth="1"/>
    <col min="3084" max="3085" width="11.28515625" style="17" bestFit="1" customWidth="1"/>
    <col min="3086" max="3086" width="11" style="17" bestFit="1" customWidth="1"/>
    <col min="3087" max="3087" width="10.85546875" style="17" bestFit="1" customWidth="1"/>
    <col min="3088" max="3088" width="11.28515625" style="17" bestFit="1" customWidth="1"/>
    <col min="3089" max="3089" width="7.85546875" style="17" bestFit="1" customWidth="1"/>
    <col min="3090" max="3090" width="7" style="17" customWidth="1"/>
    <col min="3091" max="3091" width="17.42578125" style="17" customWidth="1"/>
    <col min="3092" max="3092" width="7.140625" style="17" customWidth="1"/>
    <col min="3093" max="3093" width="9.5703125" style="17" customWidth="1"/>
    <col min="3094" max="3095" width="15.5703125" style="17" customWidth="1"/>
    <col min="3096" max="3096" width="1.85546875" style="17" customWidth="1"/>
    <col min="3097" max="3097" width="1.7109375" style="17" customWidth="1"/>
    <col min="3098" max="3098" width="1.85546875" style="17" customWidth="1"/>
    <col min="3099" max="3102" width="12.140625" style="17" customWidth="1"/>
    <col min="3103" max="3103" width="1.85546875" style="17" customWidth="1"/>
    <col min="3104" max="3105" width="1.42578125" style="17" customWidth="1"/>
    <col min="3106" max="3106" width="11.42578125" style="17"/>
    <col min="3107" max="3109" width="18.7109375" style="17" customWidth="1"/>
    <col min="3110" max="3328" width="11.42578125" style="17"/>
    <col min="3329" max="3329" width="0.140625" style="17" customWidth="1"/>
    <col min="3330" max="3330" width="2.7109375" style="17" customWidth="1"/>
    <col min="3331" max="3331" width="42.5703125" style="17" customWidth="1"/>
    <col min="3332" max="3332" width="12.85546875" style="17" customWidth="1"/>
    <col min="3333" max="3333" width="12.7109375" style="17" customWidth="1"/>
    <col min="3334" max="3334" width="15.42578125" style="17" customWidth="1"/>
    <col min="3335" max="3339" width="12.5703125" style="17" customWidth="1"/>
    <col min="3340" max="3341" width="11.28515625" style="17" bestFit="1" customWidth="1"/>
    <col min="3342" max="3342" width="11" style="17" bestFit="1" customWidth="1"/>
    <col min="3343" max="3343" width="10.85546875" style="17" bestFit="1" customWidth="1"/>
    <col min="3344" max="3344" width="11.28515625" style="17" bestFit="1" customWidth="1"/>
    <col min="3345" max="3345" width="7.85546875" style="17" bestFit="1" customWidth="1"/>
    <col min="3346" max="3346" width="7" style="17" customWidth="1"/>
    <col min="3347" max="3347" width="17.42578125" style="17" customWidth="1"/>
    <col min="3348" max="3348" width="7.140625" style="17" customWidth="1"/>
    <col min="3349" max="3349" width="9.5703125" style="17" customWidth="1"/>
    <col min="3350" max="3351" width="15.5703125" style="17" customWidth="1"/>
    <col min="3352" max="3352" width="1.85546875" style="17" customWidth="1"/>
    <col min="3353" max="3353" width="1.7109375" style="17" customWidth="1"/>
    <col min="3354" max="3354" width="1.85546875" style="17" customWidth="1"/>
    <col min="3355" max="3358" width="12.140625" style="17" customWidth="1"/>
    <col min="3359" max="3359" width="1.85546875" style="17" customWidth="1"/>
    <col min="3360" max="3361" width="1.42578125" style="17" customWidth="1"/>
    <col min="3362" max="3362" width="11.42578125" style="17"/>
    <col min="3363" max="3365" width="18.7109375" style="17" customWidth="1"/>
    <col min="3366" max="3584" width="11.42578125" style="17"/>
    <col min="3585" max="3585" width="0.140625" style="17" customWidth="1"/>
    <col min="3586" max="3586" width="2.7109375" style="17" customWidth="1"/>
    <col min="3587" max="3587" width="42.5703125" style="17" customWidth="1"/>
    <col min="3588" max="3588" width="12.85546875" style="17" customWidth="1"/>
    <col min="3589" max="3589" width="12.7109375" style="17" customWidth="1"/>
    <col min="3590" max="3590" width="15.42578125" style="17" customWidth="1"/>
    <col min="3591" max="3595" width="12.5703125" style="17" customWidth="1"/>
    <col min="3596" max="3597" width="11.28515625" style="17" bestFit="1" customWidth="1"/>
    <col min="3598" max="3598" width="11" style="17" bestFit="1" customWidth="1"/>
    <col min="3599" max="3599" width="10.85546875" style="17" bestFit="1" customWidth="1"/>
    <col min="3600" max="3600" width="11.28515625" style="17" bestFit="1" customWidth="1"/>
    <col min="3601" max="3601" width="7.85546875" style="17" bestFit="1" customWidth="1"/>
    <col min="3602" max="3602" width="7" style="17" customWidth="1"/>
    <col min="3603" max="3603" width="17.42578125" style="17" customWidth="1"/>
    <col min="3604" max="3604" width="7.140625" style="17" customWidth="1"/>
    <col min="3605" max="3605" width="9.5703125" style="17" customWidth="1"/>
    <col min="3606" max="3607" width="15.5703125" style="17" customWidth="1"/>
    <col min="3608" max="3608" width="1.85546875" style="17" customWidth="1"/>
    <col min="3609" max="3609" width="1.7109375" style="17" customWidth="1"/>
    <col min="3610" max="3610" width="1.85546875" style="17" customWidth="1"/>
    <col min="3611" max="3614" width="12.140625" style="17" customWidth="1"/>
    <col min="3615" max="3615" width="1.85546875" style="17" customWidth="1"/>
    <col min="3616" max="3617" width="1.42578125" style="17" customWidth="1"/>
    <col min="3618" max="3618" width="11.42578125" style="17"/>
    <col min="3619" max="3621" width="18.7109375" style="17" customWidth="1"/>
    <col min="3622" max="3840" width="11.42578125" style="17"/>
    <col min="3841" max="3841" width="0.140625" style="17" customWidth="1"/>
    <col min="3842" max="3842" width="2.7109375" style="17" customWidth="1"/>
    <col min="3843" max="3843" width="42.5703125" style="17" customWidth="1"/>
    <col min="3844" max="3844" width="12.85546875" style="17" customWidth="1"/>
    <col min="3845" max="3845" width="12.7109375" style="17" customWidth="1"/>
    <col min="3846" max="3846" width="15.42578125" style="17" customWidth="1"/>
    <col min="3847" max="3851" width="12.5703125" style="17" customWidth="1"/>
    <col min="3852" max="3853" width="11.28515625" style="17" bestFit="1" customWidth="1"/>
    <col min="3854" max="3854" width="11" style="17" bestFit="1" customWidth="1"/>
    <col min="3855" max="3855" width="10.85546875" style="17" bestFit="1" customWidth="1"/>
    <col min="3856" max="3856" width="11.28515625" style="17" bestFit="1" customWidth="1"/>
    <col min="3857" max="3857" width="7.85546875" style="17" bestFit="1" customWidth="1"/>
    <col min="3858" max="3858" width="7" style="17" customWidth="1"/>
    <col min="3859" max="3859" width="17.42578125" style="17" customWidth="1"/>
    <col min="3860" max="3860" width="7.140625" style="17" customWidth="1"/>
    <col min="3861" max="3861" width="9.5703125" style="17" customWidth="1"/>
    <col min="3862" max="3863" width="15.5703125" style="17" customWidth="1"/>
    <col min="3864" max="3864" width="1.85546875" style="17" customWidth="1"/>
    <col min="3865" max="3865" width="1.7109375" style="17" customWidth="1"/>
    <col min="3866" max="3866" width="1.85546875" style="17" customWidth="1"/>
    <col min="3867" max="3870" width="12.140625" style="17" customWidth="1"/>
    <col min="3871" max="3871" width="1.85546875" style="17" customWidth="1"/>
    <col min="3872" max="3873" width="1.42578125" style="17" customWidth="1"/>
    <col min="3874" max="3874" width="11.42578125" style="17"/>
    <col min="3875" max="3877" width="18.7109375" style="17" customWidth="1"/>
    <col min="3878" max="4096" width="11.42578125" style="17"/>
    <col min="4097" max="4097" width="0.140625" style="17" customWidth="1"/>
    <col min="4098" max="4098" width="2.7109375" style="17" customWidth="1"/>
    <col min="4099" max="4099" width="42.5703125" style="17" customWidth="1"/>
    <col min="4100" max="4100" width="12.85546875" style="17" customWidth="1"/>
    <col min="4101" max="4101" width="12.7109375" style="17" customWidth="1"/>
    <col min="4102" max="4102" width="15.42578125" style="17" customWidth="1"/>
    <col min="4103" max="4107" width="12.5703125" style="17" customWidth="1"/>
    <col min="4108" max="4109" width="11.28515625" style="17" bestFit="1" customWidth="1"/>
    <col min="4110" max="4110" width="11" style="17" bestFit="1" customWidth="1"/>
    <col min="4111" max="4111" width="10.85546875" style="17" bestFit="1" customWidth="1"/>
    <col min="4112" max="4112" width="11.28515625" style="17" bestFit="1" customWidth="1"/>
    <col min="4113" max="4113" width="7.85546875" style="17" bestFit="1" customWidth="1"/>
    <col min="4114" max="4114" width="7" style="17" customWidth="1"/>
    <col min="4115" max="4115" width="17.42578125" style="17" customWidth="1"/>
    <col min="4116" max="4116" width="7.140625" style="17" customWidth="1"/>
    <col min="4117" max="4117" width="9.5703125" style="17" customWidth="1"/>
    <col min="4118" max="4119" width="15.5703125" style="17" customWidth="1"/>
    <col min="4120" max="4120" width="1.85546875" style="17" customWidth="1"/>
    <col min="4121" max="4121" width="1.7109375" style="17" customWidth="1"/>
    <col min="4122" max="4122" width="1.85546875" style="17" customWidth="1"/>
    <col min="4123" max="4126" width="12.140625" style="17" customWidth="1"/>
    <col min="4127" max="4127" width="1.85546875" style="17" customWidth="1"/>
    <col min="4128" max="4129" width="1.42578125" style="17" customWidth="1"/>
    <col min="4130" max="4130" width="11.42578125" style="17"/>
    <col min="4131" max="4133" width="18.7109375" style="17" customWidth="1"/>
    <col min="4134" max="4352" width="11.42578125" style="17"/>
    <col min="4353" max="4353" width="0.140625" style="17" customWidth="1"/>
    <col min="4354" max="4354" width="2.7109375" style="17" customWidth="1"/>
    <col min="4355" max="4355" width="42.5703125" style="17" customWidth="1"/>
    <col min="4356" max="4356" width="12.85546875" style="17" customWidth="1"/>
    <col min="4357" max="4357" width="12.7109375" style="17" customWidth="1"/>
    <col min="4358" max="4358" width="15.42578125" style="17" customWidth="1"/>
    <col min="4359" max="4363" width="12.5703125" style="17" customWidth="1"/>
    <col min="4364" max="4365" width="11.28515625" style="17" bestFit="1" customWidth="1"/>
    <col min="4366" max="4366" width="11" style="17" bestFit="1" customWidth="1"/>
    <col min="4367" max="4367" width="10.85546875" style="17" bestFit="1" customWidth="1"/>
    <col min="4368" max="4368" width="11.28515625" style="17" bestFit="1" customWidth="1"/>
    <col min="4369" max="4369" width="7.85546875" style="17" bestFit="1" customWidth="1"/>
    <col min="4370" max="4370" width="7" style="17" customWidth="1"/>
    <col min="4371" max="4371" width="17.42578125" style="17" customWidth="1"/>
    <col min="4372" max="4372" width="7.140625" style="17" customWidth="1"/>
    <col min="4373" max="4373" width="9.5703125" style="17" customWidth="1"/>
    <col min="4374" max="4375" width="15.5703125" style="17" customWidth="1"/>
    <col min="4376" max="4376" width="1.85546875" style="17" customWidth="1"/>
    <col min="4377" max="4377" width="1.7109375" style="17" customWidth="1"/>
    <col min="4378" max="4378" width="1.85546875" style="17" customWidth="1"/>
    <col min="4379" max="4382" width="12.140625" style="17" customWidth="1"/>
    <col min="4383" max="4383" width="1.85546875" style="17" customWidth="1"/>
    <col min="4384" max="4385" width="1.42578125" style="17" customWidth="1"/>
    <col min="4386" max="4386" width="11.42578125" style="17"/>
    <col min="4387" max="4389" width="18.7109375" style="17" customWidth="1"/>
    <col min="4390" max="4608" width="11.42578125" style="17"/>
    <col min="4609" max="4609" width="0.140625" style="17" customWidth="1"/>
    <col min="4610" max="4610" width="2.7109375" style="17" customWidth="1"/>
    <col min="4611" max="4611" width="42.5703125" style="17" customWidth="1"/>
    <col min="4612" max="4612" width="12.85546875" style="17" customWidth="1"/>
    <col min="4613" max="4613" width="12.7109375" style="17" customWidth="1"/>
    <col min="4614" max="4614" width="15.42578125" style="17" customWidth="1"/>
    <col min="4615" max="4619" width="12.5703125" style="17" customWidth="1"/>
    <col min="4620" max="4621" width="11.28515625" style="17" bestFit="1" customWidth="1"/>
    <col min="4622" max="4622" width="11" style="17" bestFit="1" customWidth="1"/>
    <col min="4623" max="4623" width="10.85546875" style="17" bestFit="1" customWidth="1"/>
    <col min="4624" max="4624" width="11.28515625" style="17" bestFit="1" customWidth="1"/>
    <col min="4625" max="4625" width="7.85546875" style="17" bestFit="1" customWidth="1"/>
    <col min="4626" max="4626" width="7" style="17" customWidth="1"/>
    <col min="4627" max="4627" width="17.42578125" style="17" customWidth="1"/>
    <col min="4628" max="4628" width="7.140625" style="17" customWidth="1"/>
    <col min="4629" max="4629" width="9.5703125" style="17" customWidth="1"/>
    <col min="4630" max="4631" width="15.5703125" style="17" customWidth="1"/>
    <col min="4632" max="4632" width="1.85546875" style="17" customWidth="1"/>
    <col min="4633" max="4633" width="1.7109375" style="17" customWidth="1"/>
    <col min="4634" max="4634" width="1.85546875" style="17" customWidth="1"/>
    <col min="4635" max="4638" width="12.140625" style="17" customWidth="1"/>
    <col min="4639" max="4639" width="1.85546875" style="17" customWidth="1"/>
    <col min="4640" max="4641" width="1.42578125" style="17" customWidth="1"/>
    <col min="4642" max="4642" width="11.42578125" style="17"/>
    <col min="4643" max="4645" width="18.7109375" style="17" customWidth="1"/>
    <col min="4646" max="4864" width="11.42578125" style="17"/>
    <col min="4865" max="4865" width="0.140625" style="17" customWidth="1"/>
    <col min="4866" max="4866" width="2.7109375" style="17" customWidth="1"/>
    <col min="4867" max="4867" width="42.5703125" style="17" customWidth="1"/>
    <col min="4868" max="4868" width="12.85546875" style="17" customWidth="1"/>
    <col min="4869" max="4869" width="12.7109375" style="17" customWidth="1"/>
    <col min="4870" max="4870" width="15.42578125" style="17" customWidth="1"/>
    <col min="4871" max="4875" width="12.5703125" style="17" customWidth="1"/>
    <col min="4876" max="4877" width="11.28515625" style="17" bestFit="1" customWidth="1"/>
    <col min="4878" max="4878" width="11" style="17" bestFit="1" customWidth="1"/>
    <col min="4879" max="4879" width="10.85546875" style="17" bestFit="1" customWidth="1"/>
    <col min="4880" max="4880" width="11.28515625" style="17" bestFit="1" customWidth="1"/>
    <col min="4881" max="4881" width="7.85546875" style="17" bestFit="1" customWidth="1"/>
    <col min="4882" max="4882" width="7" style="17" customWidth="1"/>
    <col min="4883" max="4883" width="17.42578125" style="17" customWidth="1"/>
    <col min="4884" max="4884" width="7.140625" style="17" customWidth="1"/>
    <col min="4885" max="4885" width="9.5703125" style="17" customWidth="1"/>
    <col min="4886" max="4887" width="15.5703125" style="17" customWidth="1"/>
    <col min="4888" max="4888" width="1.85546875" style="17" customWidth="1"/>
    <col min="4889" max="4889" width="1.7109375" style="17" customWidth="1"/>
    <col min="4890" max="4890" width="1.85546875" style="17" customWidth="1"/>
    <col min="4891" max="4894" width="12.140625" style="17" customWidth="1"/>
    <col min="4895" max="4895" width="1.85546875" style="17" customWidth="1"/>
    <col min="4896" max="4897" width="1.42578125" style="17" customWidth="1"/>
    <col min="4898" max="4898" width="11.42578125" style="17"/>
    <col min="4899" max="4901" width="18.7109375" style="17" customWidth="1"/>
    <col min="4902" max="5120" width="11.42578125" style="17"/>
    <col min="5121" max="5121" width="0.140625" style="17" customWidth="1"/>
    <col min="5122" max="5122" width="2.7109375" style="17" customWidth="1"/>
    <col min="5123" max="5123" width="42.5703125" style="17" customWidth="1"/>
    <col min="5124" max="5124" width="12.85546875" style="17" customWidth="1"/>
    <col min="5125" max="5125" width="12.7109375" style="17" customWidth="1"/>
    <col min="5126" max="5126" width="15.42578125" style="17" customWidth="1"/>
    <col min="5127" max="5131" width="12.5703125" style="17" customWidth="1"/>
    <col min="5132" max="5133" width="11.28515625" style="17" bestFit="1" customWidth="1"/>
    <col min="5134" max="5134" width="11" style="17" bestFit="1" customWidth="1"/>
    <col min="5135" max="5135" width="10.85546875" style="17" bestFit="1" customWidth="1"/>
    <col min="5136" max="5136" width="11.28515625" style="17" bestFit="1" customWidth="1"/>
    <col min="5137" max="5137" width="7.85546875" style="17" bestFit="1" customWidth="1"/>
    <col min="5138" max="5138" width="7" style="17" customWidth="1"/>
    <col min="5139" max="5139" width="17.42578125" style="17" customWidth="1"/>
    <col min="5140" max="5140" width="7.140625" style="17" customWidth="1"/>
    <col min="5141" max="5141" width="9.5703125" style="17" customWidth="1"/>
    <col min="5142" max="5143" width="15.5703125" style="17" customWidth="1"/>
    <col min="5144" max="5144" width="1.85546875" style="17" customWidth="1"/>
    <col min="5145" max="5145" width="1.7109375" style="17" customWidth="1"/>
    <col min="5146" max="5146" width="1.85546875" style="17" customWidth="1"/>
    <col min="5147" max="5150" width="12.140625" style="17" customWidth="1"/>
    <col min="5151" max="5151" width="1.85546875" style="17" customWidth="1"/>
    <col min="5152" max="5153" width="1.42578125" style="17" customWidth="1"/>
    <col min="5154" max="5154" width="11.42578125" style="17"/>
    <col min="5155" max="5157" width="18.7109375" style="17" customWidth="1"/>
    <col min="5158" max="5376" width="11.42578125" style="17"/>
    <col min="5377" max="5377" width="0.140625" style="17" customWidth="1"/>
    <col min="5378" max="5378" width="2.7109375" style="17" customWidth="1"/>
    <col min="5379" max="5379" width="42.5703125" style="17" customWidth="1"/>
    <col min="5380" max="5380" width="12.85546875" style="17" customWidth="1"/>
    <col min="5381" max="5381" width="12.7109375" style="17" customWidth="1"/>
    <col min="5382" max="5382" width="15.42578125" style="17" customWidth="1"/>
    <col min="5383" max="5387" width="12.5703125" style="17" customWidth="1"/>
    <col min="5388" max="5389" width="11.28515625" style="17" bestFit="1" customWidth="1"/>
    <col min="5390" max="5390" width="11" style="17" bestFit="1" customWidth="1"/>
    <col min="5391" max="5391" width="10.85546875" style="17" bestFit="1" customWidth="1"/>
    <col min="5392" max="5392" width="11.28515625" style="17" bestFit="1" customWidth="1"/>
    <col min="5393" max="5393" width="7.85546875" style="17" bestFit="1" customWidth="1"/>
    <col min="5394" max="5394" width="7" style="17" customWidth="1"/>
    <col min="5395" max="5395" width="17.42578125" style="17" customWidth="1"/>
    <col min="5396" max="5396" width="7.140625" style="17" customWidth="1"/>
    <col min="5397" max="5397" width="9.5703125" style="17" customWidth="1"/>
    <col min="5398" max="5399" width="15.5703125" style="17" customWidth="1"/>
    <col min="5400" max="5400" width="1.85546875" style="17" customWidth="1"/>
    <col min="5401" max="5401" width="1.7109375" style="17" customWidth="1"/>
    <col min="5402" max="5402" width="1.85546875" style="17" customWidth="1"/>
    <col min="5403" max="5406" width="12.140625" style="17" customWidth="1"/>
    <col min="5407" max="5407" width="1.85546875" style="17" customWidth="1"/>
    <col min="5408" max="5409" width="1.42578125" style="17" customWidth="1"/>
    <col min="5410" max="5410" width="11.42578125" style="17"/>
    <col min="5411" max="5413" width="18.7109375" style="17" customWidth="1"/>
    <col min="5414" max="5632" width="11.42578125" style="17"/>
    <col min="5633" max="5633" width="0.140625" style="17" customWidth="1"/>
    <col min="5634" max="5634" width="2.7109375" style="17" customWidth="1"/>
    <col min="5635" max="5635" width="42.5703125" style="17" customWidth="1"/>
    <col min="5636" max="5636" width="12.85546875" style="17" customWidth="1"/>
    <col min="5637" max="5637" width="12.7109375" style="17" customWidth="1"/>
    <col min="5638" max="5638" width="15.42578125" style="17" customWidth="1"/>
    <col min="5639" max="5643" width="12.5703125" style="17" customWidth="1"/>
    <col min="5644" max="5645" width="11.28515625" style="17" bestFit="1" customWidth="1"/>
    <col min="5646" max="5646" width="11" style="17" bestFit="1" customWidth="1"/>
    <col min="5647" max="5647" width="10.85546875" style="17" bestFit="1" customWidth="1"/>
    <col min="5648" max="5648" width="11.28515625" style="17" bestFit="1" customWidth="1"/>
    <col min="5649" max="5649" width="7.85546875" style="17" bestFit="1" customWidth="1"/>
    <col min="5650" max="5650" width="7" style="17" customWidth="1"/>
    <col min="5651" max="5651" width="17.42578125" style="17" customWidth="1"/>
    <col min="5652" max="5652" width="7.140625" style="17" customWidth="1"/>
    <col min="5653" max="5653" width="9.5703125" style="17" customWidth="1"/>
    <col min="5654" max="5655" width="15.5703125" style="17" customWidth="1"/>
    <col min="5656" max="5656" width="1.85546875" style="17" customWidth="1"/>
    <col min="5657" max="5657" width="1.7109375" style="17" customWidth="1"/>
    <col min="5658" max="5658" width="1.85546875" style="17" customWidth="1"/>
    <col min="5659" max="5662" width="12.140625" style="17" customWidth="1"/>
    <col min="5663" max="5663" width="1.85546875" style="17" customWidth="1"/>
    <col min="5664" max="5665" width="1.42578125" style="17" customWidth="1"/>
    <col min="5666" max="5666" width="11.42578125" style="17"/>
    <col min="5667" max="5669" width="18.7109375" style="17" customWidth="1"/>
    <col min="5670" max="5888" width="11.42578125" style="17"/>
    <col min="5889" max="5889" width="0.140625" style="17" customWidth="1"/>
    <col min="5890" max="5890" width="2.7109375" style="17" customWidth="1"/>
    <col min="5891" max="5891" width="42.5703125" style="17" customWidth="1"/>
    <col min="5892" max="5892" width="12.85546875" style="17" customWidth="1"/>
    <col min="5893" max="5893" width="12.7109375" style="17" customWidth="1"/>
    <col min="5894" max="5894" width="15.42578125" style="17" customWidth="1"/>
    <col min="5895" max="5899" width="12.5703125" style="17" customWidth="1"/>
    <col min="5900" max="5901" width="11.28515625" style="17" bestFit="1" customWidth="1"/>
    <col min="5902" max="5902" width="11" style="17" bestFit="1" customWidth="1"/>
    <col min="5903" max="5903" width="10.85546875" style="17" bestFit="1" customWidth="1"/>
    <col min="5904" max="5904" width="11.28515625" style="17" bestFit="1" customWidth="1"/>
    <col min="5905" max="5905" width="7.85546875" style="17" bestFit="1" customWidth="1"/>
    <col min="5906" max="5906" width="7" style="17" customWidth="1"/>
    <col min="5907" max="5907" width="17.42578125" style="17" customWidth="1"/>
    <col min="5908" max="5908" width="7.140625" style="17" customWidth="1"/>
    <col min="5909" max="5909" width="9.5703125" style="17" customWidth="1"/>
    <col min="5910" max="5911" width="15.5703125" style="17" customWidth="1"/>
    <col min="5912" max="5912" width="1.85546875" style="17" customWidth="1"/>
    <col min="5913" max="5913" width="1.7109375" style="17" customWidth="1"/>
    <col min="5914" max="5914" width="1.85546875" style="17" customWidth="1"/>
    <col min="5915" max="5918" width="12.140625" style="17" customWidth="1"/>
    <col min="5919" max="5919" width="1.85546875" style="17" customWidth="1"/>
    <col min="5920" max="5921" width="1.42578125" style="17" customWidth="1"/>
    <col min="5922" max="5922" width="11.42578125" style="17"/>
    <col min="5923" max="5925" width="18.7109375" style="17" customWidth="1"/>
    <col min="5926" max="6144" width="11.42578125" style="17"/>
    <col min="6145" max="6145" width="0.140625" style="17" customWidth="1"/>
    <col min="6146" max="6146" width="2.7109375" style="17" customWidth="1"/>
    <col min="6147" max="6147" width="42.5703125" style="17" customWidth="1"/>
    <col min="6148" max="6148" width="12.85546875" style="17" customWidth="1"/>
    <col min="6149" max="6149" width="12.7109375" style="17" customWidth="1"/>
    <col min="6150" max="6150" width="15.42578125" style="17" customWidth="1"/>
    <col min="6151" max="6155" width="12.5703125" style="17" customWidth="1"/>
    <col min="6156" max="6157" width="11.28515625" style="17" bestFit="1" customWidth="1"/>
    <col min="6158" max="6158" width="11" style="17" bestFit="1" customWidth="1"/>
    <col min="6159" max="6159" width="10.85546875" style="17" bestFit="1" customWidth="1"/>
    <col min="6160" max="6160" width="11.28515625" style="17" bestFit="1" customWidth="1"/>
    <col min="6161" max="6161" width="7.85546875" style="17" bestFit="1" customWidth="1"/>
    <col min="6162" max="6162" width="7" style="17" customWidth="1"/>
    <col min="6163" max="6163" width="17.42578125" style="17" customWidth="1"/>
    <col min="6164" max="6164" width="7.140625" style="17" customWidth="1"/>
    <col min="6165" max="6165" width="9.5703125" style="17" customWidth="1"/>
    <col min="6166" max="6167" width="15.5703125" style="17" customWidth="1"/>
    <col min="6168" max="6168" width="1.85546875" style="17" customWidth="1"/>
    <col min="6169" max="6169" width="1.7109375" style="17" customWidth="1"/>
    <col min="6170" max="6170" width="1.85546875" style="17" customWidth="1"/>
    <col min="6171" max="6174" width="12.140625" style="17" customWidth="1"/>
    <col min="6175" max="6175" width="1.85546875" style="17" customWidth="1"/>
    <col min="6176" max="6177" width="1.42578125" style="17" customWidth="1"/>
    <col min="6178" max="6178" width="11.42578125" style="17"/>
    <col min="6179" max="6181" width="18.7109375" style="17" customWidth="1"/>
    <col min="6182" max="6400" width="11.42578125" style="17"/>
    <col min="6401" max="6401" width="0.140625" style="17" customWidth="1"/>
    <col min="6402" max="6402" width="2.7109375" style="17" customWidth="1"/>
    <col min="6403" max="6403" width="42.5703125" style="17" customWidth="1"/>
    <col min="6404" max="6404" width="12.85546875" style="17" customWidth="1"/>
    <col min="6405" max="6405" width="12.7109375" style="17" customWidth="1"/>
    <col min="6406" max="6406" width="15.42578125" style="17" customWidth="1"/>
    <col min="6407" max="6411" width="12.5703125" style="17" customWidth="1"/>
    <col min="6412" max="6413" width="11.28515625" style="17" bestFit="1" customWidth="1"/>
    <col min="6414" max="6414" width="11" style="17" bestFit="1" customWidth="1"/>
    <col min="6415" max="6415" width="10.85546875" style="17" bestFit="1" customWidth="1"/>
    <col min="6416" max="6416" width="11.28515625" style="17" bestFit="1" customWidth="1"/>
    <col min="6417" max="6417" width="7.85546875" style="17" bestFit="1" customWidth="1"/>
    <col min="6418" max="6418" width="7" style="17" customWidth="1"/>
    <col min="6419" max="6419" width="17.42578125" style="17" customWidth="1"/>
    <col min="6420" max="6420" width="7.140625" style="17" customWidth="1"/>
    <col min="6421" max="6421" width="9.5703125" style="17" customWidth="1"/>
    <col min="6422" max="6423" width="15.5703125" style="17" customWidth="1"/>
    <col min="6424" max="6424" width="1.85546875" style="17" customWidth="1"/>
    <col min="6425" max="6425" width="1.7109375" style="17" customWidth="1"/>
    <col min="6426" max="6426" width="1.85546875" style="17" customWidth="1"/>
    <col min="6427" max="6430" width="12.140625" style="17" customWidth="1"/>
    <col min="6431" max="6431" width="1.85546875" style="17" customWidth="1"/>
    <col min="6432" max="6433" width="1.42578125" style="17" customWidth="1"/>
    <col min="6434" max="6434" width="11.42578125" style="17"/>
    <col min="6435" max="6437" width="18.7109375" style="17" customWidth="1"/>
    <col min="6438" max="6656" width="11.42578125" style="17"/>
    <col min="6657" max="6657" width="0.140625" style="17" customWidth="1"/>
    <col min="6658" max="6658" width="2.7109375" style="17" customWidth="1"/>
    <col min="6659" max="6659" width="42.5703125" style="17" customWidth="1"/>
    <col min="6660" max="6660" width="12.85546875" style="17" customWidth="1"/>
    <col min="6661" max="6661" width="12.7109375" style="17" customWidth="1"/>
    <col min="6662" max="6662" width="15.42578125" style="17" customWidth="1"/>
    <col min="6663" max="6667" width="12.5703125" style="17" customWidth="1"/>
    <col min="6668" max="6669" width="11.28515625" style="17" bestFit="1" customWidth="1"/>
    <col min="6670" max="6670" width="11" style="17" bestFit="1" customWidth="1"/>
    <col min="6671" max="6671" width="10.85546875" style="17" bestFit="1" customWidth="1"/>
    <col min="6672" max="6672" width="11.28515625" style="17" bestFit="1" customWidth="1"/>
    <col min="6673" max="6673" width="7.85546875" style="17" bestFit="1" customWidth="1"/>
    <col min="6674" max="6674" width="7" style="17" customWidth="1"/>
    <col min="6675" max="6675" width="17.42578125" style="17" customWidth="1"/>
    <col min="6676" max="6676" width="7.140625" style="17" customWidth="1"/>
    <col min="6677" max="6677" width="9.5703125" style="17" customWidth="1"/>
    <col min="6678" max="6679" width="15.5703125" style="17" customWidth="1"/>
    <col min="6680" max="6680" width="1.85546875" style="17" customWidth="1"/>
    <col min="6681" max="6681" width="1.7109375" style="17" customWidth="1"/>
    <col min="6682" max="6682" width="1.85546875" style="17" customWidth="1"/>
    <col min="6683" max="6686" width="12.140625" style="17" customWidth="1"/>
    <col min="6687" max="6687" width="1.85546875" style="17" customWidth="1"/>
    <col min="6688" max="6689" width="1.42578125" style="17" customWidth="1"/>
    <col min="6690" max="6690" width="11.42578125" style="17"/>
    <col min="6691" max="6693" width="18.7109375" style="17" customWidth="1"/>
    <col min="6694" max="6912" width="11.42578125" style="17"/>
    <col min="6913" max="6913" width="0.140625" style="17" customWidth="1"/>
    <col min="6914" max="6914" width="2.7109375" style="17" customWidth="1"/>
    <col min="6915" max="6915" width="42.5703125" style="17" customWidth="1"/>
    <col min="6916" max="6916" width="12.85546875" style="17" customWidth="1"/>
    <col min="6917" max="6917" width="12.7109375" style="17" customWidth="1"/>
    <col min="6918" max="6918" width="15.42578125" style="17" customWidth="1"/>
    <col min="6919" max="6923" width="12.5703125" style="17" customWidth="1"/>
    <col min="6924" max="6925" width="11.28515625" style="17" bestFit="1" customWidth="1"/>
    <col min="6926" max="6926" width="11" style="17" bestFit="1" customWidth="1"/>
    <col min="6927" max="6927" width="10.85546875" style="17" bestFit="1" customWidth="1"/>
    <col min="6928" max="6928" width="11.28515625" style="17" bestFit="1" customWidth="1"/>
    <col min="6929" max="6929" width="7.85546875" style="17" bestFit="1" customWidth="1"/>
    <col min="6930" max="6930" width="7" style="17" customWidth="1"/>
    <col min="6931" max="6931" width="17.42578125" style="17" customWidth="1"/>
    <col min="6932" max="6932" width="7.140625" style="17" customWidth="1"/>
    <col min="6933" max="6933" width="9.5703125" style="17" customWidth="1"/>
    <col min="6934" max="6935" width="15.5703125" style="17" customWidth="1"/>
    <col min="6936" max="6936" width="1.85546875" style="17" customWidth="1"/>
    <col min="6937" max="6937" width="1.7109375" style="17" customWidth="1"/>
    <col min="6938" max="6938" width="1.85546875" style="17" customWidth="1"/>
    <col min="6939" max="6942" width="12.140625" style="17" customWidth="1"/>
    <col min="6943" max="6943" width="1.85546875" style="17" customWidth="1"/>
    <col min="6944" max="6945" width="1.42578125" style="17" customWidth="1"/>
    <col min="6946" max="6946" width="11.42578125" style="17"/>
    <col min="6947" max="6949" width="18.7109375" style="17" customWidth="1"/>
    <col min="6950" max="7168" width="11.42578125" style="17"/>
    <col min="7169" max="7169" width="0.140625" style="17" customWidth="1"/>
    <col min="7170" max="7170" width="2.7109375" style="17" customWidth="1"/>
    <col min="7171" max="7171" width="42.5703125" style="17" customWidth="1"/>
    <col min="7172" max="7172" width="12.85546875" style="17" customWidth="1"/>
    <col min="7173" max="7173" width="12.7109375" style="17" customWidth="1"/>
    <col min="7174" max="7174" width="15.42578125" style="17" customWidth="1"/>
    <col min="7175" max="7179" width="12.5703125" style="17" customWidth="1"/>
    <col min="7180" max="7181" width="11.28515625" style="17" bestFit="1" customWidth="1"/>
    <col min="7182" max="7182" width="11" style="17" bestFit="1" customWidth="1"/>
    <col min="7183" max="7183" width="10.85546875" style="17" bestFit="1" customWidth="1"/>
    <col min="7184" max="7184" width="11.28515625" style="17" bestFit="1" customWidth="1"/>
    <col min="7185" max="7185" width="7.85546875" style="17" bestFit="1" customWidth="1"/>
    <col min="7186" max="7186" width="7" style="17" customWidth="1"/>
    <col min="7187" max="7187" width="17.42578125" style="17" customWidth="1"/>
    <col min="7188" max="7188" width="7.140625" style="17" customWidth="1"/>
    <col min="7189" max="7189" width="9.5703125" style="17" customWidth="1"/>
    <col min="7190" max="7191" width="15.5703125" style="17" customWidth="1"/>
    <col min="7192" max="7192" width="1.85546875" style="17" customWidth="1"/>
    <col min="7193" max="7193" width="1.7109375" style="17" customWidth="1"/>
    <col min="7194" max="7194" width="1.85546875" style="17" customWidth="1"/>
    <col min="7195" max="7198" width="12.140625" style="17" customWidth="1"/>
    <col min="7199" max="7199" width="1.85546875" style="17" customWidth="1"/>
    <col min="7200" max="7201" width="1.42578125" style="17" customWidth="1"/>
    <col min="7202" max="7202" width="11.42578125" style="17"/>
    <col min="7203" max="7205" width="18.7109375" style="17" customWidth="1"/>
    <col min="7206" max="7424" width="11.42578125" style="17"/>
    <col min="7425" max="7425" width="0.140625" style="17" customWidth="1"/>
    <col min="7426" max="7426" width="2.7109375" style="17" customWidth="1"/>
    <col min="7427" max="7427" width="42.5703125" style="17" customWidth="1"/>
    <col min="7428" max="7428" width="12.85546875" style="17" customWidth="1"/>
    <col min="7429" max="7429" width="12.7109375" style="17" customWidth="1"/>
    <col min="7430" max="7430" width="15.42578125" style="17" customWidth="1"/>
    <col min="7431" max="7435" width="12.5703125" style="17" customWidth="1"/>
    <col min="7436" max="7437" width="11.28515625" style="17" bestFit="1" customWidth="1"/>
    <col min="7438" max="7438" width="11" style="17" bestFit="1" customWidth="1"/>
    <col min="7439" max="7439" width="10.85546875" style="17" bestFit="1" customWidth="1"/>
    <col min="7440" max="7440" width="11.28515625" style="17" bestFit="1" customWidth="1"/>
    <col min="7441" max="7441" width="7.85546875" style="17" bestFit="1" customWidth="1"/>
    <col min="7442" max="7442" width="7" style="17" customWidth="1"/>
    <col min="7443" max="7443" width="17.42578125" style="17" customWidth="1"/>
    <col min="7444" max="7444" width="7.140625" style="17" customWidth="1"/>
    <col min="7445" max="7445" width="9.5703125" style="17" customWidth="1"/>
    <col min="7446" max="7447" width="15.5703125" style="17" customWidth="1"/>
    <col min="7448" max="7448" width="1.85546875" style="17" customWidth="1"/>
    <col min="7449" max="7449" width="1.7109375" style="17" customWidth="1"/>
    <col min="7450" max="7450" width="1.85546875" style="17" customWidth="1"/>
    <col min="7451" max="7454" width="12.140625" style="17" customWidth="1"/>
    <col min="7455" max="7455" width="1.85546875" style="17" customWidth="1"/>
    <col min="7456" max="7457" width="1.42578125" style="17" customWidth="1"/>
    <col min="7458" max="7458" width="11.42578125" style="17"/>
    <col min="7459" max="7461" width="18.7109375" style="17" customWidth="1"/>
    <col min="7462" max="7680" width="11.42578125" style="17"/>
    <col min="7681" max="7681" width="0.140625" style="17" customWidth="1"/>
    <col min="7682" max="7682" width="2.7109375" style="17" customWidth="1"/>
    <col min="7683" max="7683" width="42.5703125" style="17" customWidth="1"/>
    <col min="7684" max="7684" width="12.85546875" style="17" customWidth="1"/>
    <col min="7685" max="7685" width="12.7109375" style="17" customWidth="1"/>
    <col min="7686" max="7686" width="15.42578125" style="17" customWidth="1"/>
    <col min="7687" max="7691" width="12.5703125" style="17" customWidth="1"/>
    <col min="7692" max="7693" width="11.28515625" style="17" bestFit="1" customWidth="1"/>
    <col min="7694" max="7694" width="11" style="17" bestFit="1" customWidth="1"/>
    <col min="7695" max="7695" width="10.85546875" style="17" bestFit="1" customWidth="1"/>
    <col min="7696" max="7696" width="11.28515625" style="17" bestFit="1" customWidth="1"/>
    <col min="7697" max="7697" width="7.85546875" style="17" bestFit="1" customWidth="1"/>
    <col min="7698" max="7698" width="7" style="17" customWidth="1"/>
    <col min="7699" max="7699" width="17.42578125" style="17" customWidth="1"/>
    <col min="7700" max="7700" width="7.140625" style="17" customWidth="1"/>
    <col min="7701" max="7701" width="9.5703125" style="17" customWidth="1"/>
    <col min="7702" max="7703" width="15.5703125" style="17" customWidth="1"/>
    <col min="7704" max="7704" width="1.85546875" style="17" customWidth="1"/>
    <col min="7705" max="7705" width="1.7109375" style="17" customWidth="1"/>
    <col min="7706" max="7706" width="1.85546875" style="17" customWidth="1"/>
    <col min="7707" max="7710" width="12.140625" style="17" customWidth="1"/>
    <col min="7711" max="7711" width="1.85546875" style="17" customWidth="1"/>
    <col min="7712" max="7713" width="1.42578125" style="17" customWidth="1"/>
    <col min="7714" max="7714" width="11.42578125" style="17"/>
    <col min="7715" max="7717" width="18.7109375" style="17" customWidth="1"/>
    <col min="7718" max="7936" width="11.42578125" style="17"/>
    <col min="7937" max="7937" width="0.140625" style="17" customWidth="1"/>
    <col min="7938" max="7938" width="2.7109375" style="17" customWidth="1"/>
    <col min="7939" max="7939" width="42.5703125" style="17" customWidth="1"/>
    <col min="7940" max="7940" width="12.85546875" style="17" customWidth="1"/>
    <col min="7941" max="7941" width="12.7109375" style="17" customWidth="1"/>
    <col min="7942" max="7942" width="15.42578125" style="17" customWidth="1"/>
    <col min="7943" max="7947" width="12.5703125" style="17" customWidth="1"/>
    <col min="7948" max="7949" width="11.28515625" style="17" bestFit="1" customWidth="1"/>
    <col min="7950" max="7950" width="11" style="17" bestFit="1" customWidth="1"/>
    <col min="7951" max="7951" width="10.85546875" style="17" bestFit="1" customWidth="1"/>
    <col min="7952" max="7952" width="11.28515625" style="17" bestFit="1" customWidth="1"/>
    <col min="7953" max="7953" width="7.85546875" style="17" bestFit="1" customWidth="1"/>
    <col min="7954" max="7954" width="7" style="17" customWidth="1"/>
    <col min="7955" max="7955" width="17.42578125" style="17" customWidth="1"/>
    <col min="7956" max="7956" width="7.140625" style="17" customWidth="1"/>
    <col min="7957" max="7957" width="9.5703125" style="17" customWidth="1"/>
    <col min="7958" max="7959" width="15.5703125" style="17" customWidth="1"/>
    <col min="7960" max="7960" width="1.85546875" style="17" customWidth="1"/>
    <col min="7961" max="7961" width="1.7109375" style="17" customWidth="1"/>
    <col min="7962" max="7962" width="1.85546875" style="17" customWidth="1"/>
    <col min="7963" max="7966" width="12.140625" style="17" customWidth="1"/>
    <col min="7967" max="7967" width="1.85546875" style="17" customWidth="1"/>
    <col min="7968" max="7969" width="1.42578125" style="17" customWidth="1"/>
    <col min="7970" max="7970" width="11.42578125" style="17"/>
    <col min="7971" max="7973" width="18.7109375" style="17" customWidth="1"/>
    <col min="7974" max="8192" width="11.42578125" style="17"/>
    <col min="8193" max="8193" width="0.140625" style="17" customWidth="1"/>
    <col min="8194" max="8194" width="2.7109375" style="17" customWidth="1"/>
    <col min="8195" max="8195" width="42.5703125" style="17" customWidth="1"/>
    <col min="8196" max="8196" width="12.85546875" style="17" customWidth="1"/>
    <col min="8197" max="8197" width="12.7109375" style="17" customWidth="1"/>
    <col min="8198" max="8198" width="15.42578125" style="17" customWidth="1"/>
    <col min="8199" max="8203" width="12.5703125" style="17" customWidth="1"/>
    <col min="8204" max="8205" width="11.28515625" style="17" bestFit="1" customWidth="1"/>
    <col min="8206" max="8206" width="11" style="17" bestFit="1" customWidth="1"/>
    <col min="8207" max="8207" width="10.85546875" style="17" bestFit="1" customWidth="1"/>
    <col min="8208" max="8208" width="11.28515625" style="17" bestFit="1" customWidth="1"/>
    <col min="8209" max="8209" width="7.85546875" style="17" bestFit="1" customWidth="1"/>
    <col min="8210" max="8210" width="7" style="17" customWidth="1"/>
    <col min="8211" max="8211" width="17.42578125" style="17" customWidth="1"/>
    <col min="8212" max="8212" width="7.140625" style="17" customWidth="1"/>
    <col min="8213" max="8213" width="9.5703125" style="17" customWidth="1"/>
    <col min="8214" max="8215" width="15.5703125" style="17" customWidth="1"/>
    <col min="8216" max="8216" width="1.85546875" style="17" customWidth="1"/>
    <col min="8217" max="8217" width="1.7109375" style="17" customWidth="1"/>
    <col min="8218" max="8218" width="1.85546875" style="17" customWidth="1"/>
    <col min="8219" max="8222" width="12.140625" style="17" customWidth="1"/>
    <col min="8223" max="8223" width="1.85546875" style="17" customWidth="1"/>
    <col min="8224" max="8225" width="1.42578125" style="17" customWidth="1"/>
    <col min="8226" max="8226" width="11.42578125" style="17"/>
    <col min="8227" max="8229" width="18.7109375" style="17" customWidth="1"/>
    <col min="8230" max="8448" width="11.42578125" style="17"/>
    <col min="8449" max="8449" width="0.140625" style="17" customWidth="1"/>
    <col min="8450" max="8450" width="2.7109375" style="17" customWidth="1"/>
    <col min="8451" max="8451" width="42.5703125" style="17" customWidth="1"/>
    <col min="8452" max="8452" width="12.85546875" style="17" customWidth="1"/>
    <col min="8453" max="8453" width="12.7109375" style="17" customWidth="1"/>
    <col min="8454" max="8454" width="15.42578125" style="17" customWidth="1"/>
    <col min="8455" max="8459" width="12.5703125" style="17" customWidth="1"/>
    <col min="8460" max="8461" width="11.28515625" style="17" bestFit="1" customWidth="1"/>
    <col min="8462" max="8462" width="11" style="17" bestFit="1" customWidth="1"/>
    <col min="8463" max="8463" width="10.85546875" style="17" bestFit="1" customWidth="1"/>
    <col min="8464" max="8464" width="11.28515625" style="17" bestFit="1" customWidth="1"/>
    <col min="8465" max="8465" width="7.85546875" style="17" bestFit="1" customWidth="1"/>
    <col min="8466" max="8466" width="7" style="17" customWidth="1"/>
    <col min="8467" max="8467" width="17.42578125" style="17" customWidth="1"/>
    <col min="8468" max="8468" width="7.140625" style="17" customWidth="1"/>
    <col min="8469" max="8469" width="9.5703125" style="17" customWidth="1"/>
    <col min="8470" max="8471" width="15.5703125" style="17" customWidth="1"/>
    <col min="8472" max="8472" width="1.85546875" style="17" customWidth="1"/>
    <col min="8473" max="8473" width="1.7109375" style="17" customWidth="1"/>
    <col min="8474" max="8474" width="1.85546875" style="17" customWidth="1"/>
    <col min="8475" max="8478" width="12.140625" style="17" customWidth="1"/>
    <col min="8479" max="8479" width="1.85546875" style="17" customWidth="1"/>
    <col min="8480" max="8481" width="1.42578125" style="17" customWidth="1"/>
    <col min="8482" max="8482" width="11.42578125" style="17"/>
    <col min="8483" max="8485" width="18.7109375" style="17" customWidth="1"/>
    <col min="8486" max="8704" width="11.42578125" style="17"/>
    <col min="8705" max="8705" width="0.140625" style="17" customWidth="1"/>
    <col min="8706" max="8706" width="2.7109375" style="17" customWidth="1"/>
    <col min="8707" max="8707" width="42.5703125" style="17" customWidth="1"/>
    <col min="8708" max="8708" width="12.85546875" style="17" customWidth="1"/>
    <col min="8709" max="8709" width="12.7109375" style="17" customWidth="1"/>
    <col min="8710" max="8710" width="15.42578125" style="17" customWidth="1"/>
    <col min="8711" max="8715" width="12.5703125" style="17" customWidth="1"/>
    <col min="8716" max="8717" width="11.28515625" style="17" bestFit="1" customWidth="1"/>
    <col min="8718" max="8718" width="11" style="17" bestFit="1" customWidth="1"/>
    <col min="8719" max="8719" width="10.85546875" style="17" bestFit="1" customWidth="1"/>
    <col min="8720" max="8720" width="11.28515625" style="17" bestFit="1" customWidth="1"/>
    <col min="8721" max="8721" width="7.85546875" style="17" bestFit="1" customWidth="1"/>
    <col min="8722" max="8722" width="7" style="17" customWidth="1"/>
    <col min="8723" max="8723" width="17.42578125" style="17" customWidth="1"/>
    <col min="8724" max="8724" width="7.140625" style="17" customWidth="1"/>
    <col min="8725" max="8725" width="9.5703125" style="17" customWidth="1"/>
    <col min="8726" max="8727" width="15.5703125" style="17" customWidth="1"/>
    <col min="8728" max="8728" width="1.85546875" style="17" customWidth="1"/>
    <col min="8729" max="8729" width="1.7109375" style="17" customWidth="1"/>
    <col min="8730" max="8730" width="1.85546875" style="17" customWidth="1"/>
    <col min="8731" max="8734" width="12.140625" style="17" customWidth="1"/>
    <col min="8735" max="8735" width="1.85546875" style="17" customWidth="1"/>
    <col min="8736" max="8737" width="1.42578125" style="17" customWidth="1"/>
    <col min="8738" max="8738" width="11.42578125" style="17"/>
    <col min="8739" max="8741" width="18.7109375" style="17" customWidth="1"/>
    <col min="8742" max="8960" width="11.42578125" style="17"/>
    <col min="8961" max="8961" width="0.140625" style="17" customWidth="1"/>
    <col min="8962" max="8962" width="2.7109375" style="17" customWidth="1"/>
    <col min="8963" max="8963" width="42.5703125" style="17" customWidth="1"/>
    <col min="8964" max="8964" width="12.85546875" style="17" customWidth="1"/>
    <col min="8965" max="8965" width="12.7109375" style="17" customWidth="1"/>
    <col min="8966" max="8966" width="15.42578125" style="17" customWidth="1"/>
    <col min="8967" max="8971" width="12.5703125" style="17" customWidth="1"/>
    <col min="8972" max="8973" width="11.28515625" style="17" bestFit="1" customWidth="1"/>
    <col min="8974" max="8974" width="11" style="17" bestFit="1" customWidth="1"/>
    <col min="8975" max="8975" width="10.85546875" style="17" bestFit="1" customWidth="1"/>
    <col min="8976" max="8976" width="11.28515625" style="17" bestFit="1" customWidth="1"/>
    <col min="8977" max="8977" width="7.85546875" style="17" bestFit="1" customWidth="1"/>
    <col min="8978" max="8978" width="7" style="17" customWidth="1"/>
    <col min="8979" max="8979" width="17.42578125" style="17" customWidth="1"/>
    <col min="8980" max="8980" width="7.140625" style="17" customWidth="1"/>
    <col min="8981" max="8981" width="9.5703125" style="17" customWidth="1"/>
    <col min="8982" max="8983" width="15.5703125" style="17" customWidth="1"/>
    <col min="8984" max="8984" width="1.85546875" style="17" customWidth="1"/>
    <col min="8985" max="8985" width="1.7109375" style="17" customWidth="1"/>
    <col min="8986" max="8986" width="1.85546875" style="17" customWidth="1"/>
    <col min="8987" max="8990" width="12.140625" style="17" customWidth="1"/>
    <col min="8991" max="8991" width="1.85546875" style="17" customWidth="1"/>
    <col min="8992" max="8993" width="1.42578125" style="17" customWidth="1"/>
    <col min="8994" max="8994" width="11.42578125" style="17"/>
    <col min="8995" max="8997" width="18.7109375" style="17" customWidth="1"/>
    <col min="8998" max="9216" width="11.42578125" style="17"/>
    <col min="9217" max="9217" width="0.140625" style="17" customWidth="1"/>
    <col min="9218" max="9218" width="2.7109375" style="17" customWidth="1"/>
    <col min="9219" max="9219" width="42.5703125" style="17" customWidth="1"/>
    <col min="9220" max="9220" width="12.85546875" style="17" customWidth="1"/>
    <col min="9221" max="9221" width="12.7109375" style="17" customWidth="1"/>
    <col min="9222" max="9222" width="15.42578125" style="17" customWidth="1"/>
    <col min="9223" max="9227" width="12.5703125" style="17" customWidth="1"/>
    <col min="9228" max="9229" width="11.28515625" style="17" bestFit="1" customWidth="1"/>
    <col min="9230" max="9230" width="11" style="17" bestFit="1" customWidth="1"/>
    <col min="9231" max="9231" width="10.85546875" style="17" bestFit="1" customWidth="1"/>
    <col min="9232" max="9232" width="11.28515625" style="17" bestFit="1" customWidth="1"/>
    <col min="9233" max="9233" width="7.85546875" style="17" bestFit="1" customWidth="1"/>
    <col min="9234" max="9234" width="7" style="17" customWidth="1"/>
    <col min="9235" max="9235" width="17.42578125" style="17" customWidth="1"/>
    <col min="9236" max="9236" width="7.140625" style="17" customWidth="1"/>
    <col min="9237" max="9237" width="9.5703125" style="17" customWidth="1"/>
    <col min="9238" max="9239" width="15.5703125" style="17" customWidth="1"/>
    <col min="9240" max="9240" width="1.85546875" style="17" customWidth="1"/>
    <col min="9241" max="9241" width="1.7109375" style="17" customWidth="1"/>
    <col min="9242" max="9242" width="1.85546875" style="17" customWidth="1"/>
    <col min="9243" max="9246" width="12.140625" style="17" customWidth="1"/>
    <col min="9247" max="9247" width="1.85546875" style="17" customWidth="1"/>
    <col min="9248" max="9249" width="1.42578125" style="17" customWidth="1"/>
    <col min="9250" max="9250" width="11.42578125" style="17"/>
    <col min="9251" max="9253" width="18.7109375" style="17" customWidth="1"/>
    <col min="9254" max="9472" width="11.42578125" style="17"/>
    <col min="9473" max="9473" width="0.140625" style="17" customWidth="1"/>
    <col min="9474" max="9474" width="2.7109375" style="17" customWidth="1"/>
    <col min="9475" max="9475" width="42.5703125" style="17" customWidth="1"/>
    <col min="9476" max="9476" width="12.85546875" style="17" customWidth="1"/>
    <col min="9477" max="9477" width="12.7109375" style="17" customWidth="1"/>
    <col min="9478" max="9478" width="15.42578125" style="17" customWidth="1"/>
    <col min="9479" max="9483" width="12.5703125" style="17" customWidth="1"/>
    <col min="9484" max="9485" width="11.28515625" style="17" bestFit="1" customWidth="1"/>
    <col min="9486" max="9486" width="11" style="17" bestFit="1" customWidth="1"/>
    <col min="9487" max="9487" width="10.85546875" style="17" bestFit="1" customWidth="1"/>
    <col min="9488" max="9488" width="11.28515625" style="17" bestFit="1" customWidth="1"/>
    <col min="9489" max="9489" width="7.85546875" style="17" bestFit="1" customWidth="1"/>
    <col min="9490" max="9490" width="7" style="17" customWidth="1"/>
    <col min="9491" max="9491" width="17.42578125" style="17" customWidth="1"/>
    <col min="9492" max="9492" width="7.140625" style="17" customWidth="1"/>
    <col min="9493" max="9493" width="9.5703125" style="17" customWidth="1"/>
    <col min="9494" max="9495" width="15.5703125" style="17" customWidth="1"/>
    <col min="9496" max="9496" width="1.85546875" style="17" customWidth="1"/>
    <col min="9497" max="9497" width="1.7109375" style="17" customWidth="1"/>
    <col min="9498" max="9498" width="1.85546875" style="17" customWidth="1"/>
    <col min="9499" max="9502" width="12.140625" style="17" customWidth="1"/>
    <col min="9503" max="9503" width="1.85546875" style="17" customWidth="1"/>
    <col min="9504" max="9505" width="1.42578125" style="17" customWidth="1"/>
    <col min="9506" max="9506" width="11.42578125" style="17"/>
    <col min="9507" max="9509" width="18.7109375" style="17" customWidth="1"/>
    <col min="9510" max="9728" width="11.42578125" style="17"/>
    <col min="9729" max="9729" width="0.140625" style="17" customWidth="1"/>
    <col min="9730" max="9730" width="2.7109375" style="17" customWidth="1"/>
    <col min="9731" max="9731" width="42.5703125" style="17" customWidth="1"/>
    <col min="9732" max="9732" width="12.85546875" style="17" customWidth="1"/>
    <col min="9733" max="9733" width="12.7109375" style="17" customWidth="1"/>
    <col min="9734" max="9734" width="15.42578125" style="17" customWidth="1"/>
    <col min="9735" max="9739" width="12.5703125" style="17" customWidth="1"/>
    <col min="9740" max="9741" width="11.28515625" style="17" bestFit="1" customWidth="1"/>
    <col min="9742" max="9742" width="11" style="17" bestFit="1" customWidth="1"/>
    <col min="9743" max="9743" width="10.85546875" style="17" bestFit="1" customWidth="1"/>
    <col min="9744" max="9744" width="11.28515625" style="17" bestFit="1" customWidth="1"/>
    <col min="9745" max="9745" width="7.85546875" style="17" bestFit="1" customWidth="1"/>
    <col min="9746" max="9746" width="7" style="17" customWidth="1"/>
    <col min="9747" max="9747" width="17.42578125" style="17" customWidth="1"/>
    <col min="9748" max="9748" width="7.140625" style="17" customWidth="1"/>
    <col min="9749" max="9749" width="9.5703125" style="17" customWidth="1"/>
    <col min="9750" max="9751" width="15.5703125" style="17" customWidth="1"/>
    <col min="9752" max="9752" width="1.85546875" style="17" customWidth="1"/>
    <col min="9753" max="9753" width="1.7109375" style="17" customWidth="1"/>
    <col min="9754" max="9754" width="1.85546875" style="17" customWidth="1"/>
    <col min="9755" max="9758" width="12.140625" style="17" customWidth="1"/>
    <col min="9759" max="9759" width="1.85546875" style="17" customWidth="1"/>
    <col min="9760" max="9761" width="1.42578125" style="17" customWidth="1"/>
    <col min="9762" max="9762" width="11.42578125" style="17"/>
    <col min="9763" max="9765" width="18.7109375" style="17" customWidth="1"/>
    <col min="9766" max="9984" width="11.42578125" style="17"/>
    <col min="9985" max="9985" width="0.140625" style="17" customWidth="1"/>
    <col min="9986" max="9986" width="2.7109375" style="17" customWidth="1"/>
    <col min="9987" max="9987" width="42.5703125" style="17" customWidth="1"/>
    <col min="9988" max="9988" width="12.85546875" style="17" customWidth="1"/>
    <col min="9989" max="9989" width="12.7109375" style="17" customWidth="1"/>
    <col min="9990" max="9990" width="15.42578125" style="17" customWidth="1"/>
    <col min="9991" max="9995" width="12.5703125" style="17" customWidth="1"/>
    <col min="9996" max="9997" width="11.28515625" style="17" bestFit="1" customWidth="1"/>
    <col min="9998" max="9998" width="11" style="17" bestFit="1" customWidth="1"/>
    <col min="9999" max="9999" width="10.85546875" style="17" bestFit="1" customWidth="1"/>
    <col min="10000" max="10000" width="11.28515625" style="17" bestFit="1" customWidth="1"/>
    <col min="10001" max="10001" width="7.85546875" style="17" bestFit="1" customWidth="1"/>
    <col min="10002" max="10002" width="7" style="17" customWidth="1"/>
    <col min="10003" max="10003" width="17.42578125" style="17" customWidth="1"/>
    <col min="10004" max="10004" width="7.140625" style="17" customWidth="1"/>
    <col min="10005" max="10005" width="9.5703125" style="17" customWidth="1"/>
    <col min="10006" max="10007" width="15.5703125" style="17" customWidth="1"/>
    <col min="10008" max="10008" width="1.85546875" style="17" customWidth="1"/>
    <col min="10009" max="10009" width="1.7109375" style="17" customWidth="1"/>
    <col min="10010" max="10010" width="1.85546875" style="17" customWidth="1"/>
    <col min="10011" max="10014" width="12.140625" style="17" customWidth="1"/>
    <col min="10015" max="10015" width="1.85546875" style="17" customWidth="1"/>
    <col min="10016" max="10017" width="1.42578125" style="17" customWidth="1"/>
    <col min="10018" max="10018" width="11.42578125" style="17"/>
    <col min="10019" max="10021" width="18.7109375" style="17" customWidth="1"/>
    <col min="10022" max="10240" width="11.42578125" style="17"/>
    <col min="10241" max="10241" width="0.140625" style="17" customWidth="1"/>
    <col min="10242" max="10242" width="2.7109375" style="17" customWidth="1"/>
    <col min="10243" max="10243" width="42.5703125" style="17" customWidth="1"/>
    <col min="10244" max="10244" width="12.85546875" style="17" customWidth="1"/>
    <col min="10245" max="10245" width="12.7109375" style="17" customWidth="1"/>
    <col min="10246" max="10246" width="15.42578125" style="17" customWidth="1"/>
    <col min="10247" max="10251" width="12.5703125" style="17" customWidth="1"/>
    <col min="10252" max="10253" width="11.28515625" style="17" bestFit="1" customWidth="1"/>
    <col min="10254" max="10254" width="11" style="17" bestFit="1" customWidth="1"/>
    <col min="10255" max="10255" width="10.85546875" style="17" bestFit="1" customWidth="1"/>
    <col min="10256" max="10256" width="11.28515625" style="17" bestFit="1" customWidth="1"/>
    <col min="10257" max="10257" width="7.85546875" style="17" bestFit="1" customWidth="1"/>
    <col min="10258" max="10258" width="7" style="17" customWidth="1"/>
    <col min="10259" max="10259" width="17.42578125" style="17" customWidth="1"/>
    <col min="10260" max="10260" width="7.140625" style="17" customWidth="1"/>
    <col min="10261" max="10261" width="9.5703125" style="17" customWidth="1"/>
    <col min="10262" max="10263" width="15.5703125" style="17" customWidth="1"/>
    <col min="10264" max="10264" width="1.85546875" style="17" customWidth="1"/>
    <col min="10265" max="10265" width="1.7109375" style="17" customWidth="1"/>
    <col min="10266" max="10266" width="1.85546875" style="17" customWidth="1"/>
    <col min="10267" max="10270" width="12.140625" style="17" customWidth="1"/>
    <col min="10271" max="10271" width="1.85546875" style="17" customWidth="1"/>
    <col min="10272" max="10273" width="1.42578125" style="17" customWidth="1"/>
    <col min="10274" max="10274" width="11.42578125" style="17"/>
    <col min="10275" max="10277" width="18.7109375" style="17" customWidth="1"/>
    <col min="10278" max="10496" width="11.42578125" style="17"/>
    <col min="10497" max="10497" width="0.140625" style="17" customWidth="1"/>
    <col min="10498" max="10498" width="2.7109375" style="17" customWidth="1"/>
    <col min="10499" max="10499" width="42.5703125" style="17" customWidth="1"/>
    <col min="10500" max="10500" width="12.85546875" style="17" customWidth="1"/>
    <col min="10501" max="10501" width="12.7109375" style="17" customWidth="1"/>
    <col min="10502" max="10502" width="15.42578125" style="17" customWidth="1"/>
    <col min="10503" max="10507" width="12.5703125" style="17" customWidth="1"/>
    <col min="10508" max="10509" width="11.28515625" style="17" bestFit="1" customWidth="1"/>
    <col min="10510" max="10510" width="11" style="17" bestFit="1" customWidth="1"/>
    <col min="10511" max="10511" width="10.85546875" style="17" bestFit="1" customWidth="1"/>
    <col min="10512" max="10512" width="11.28515625" style="17" bestFit="1" customWidth="1"/>
    <col min="10513" max="10513" width="7.85546875" style="17" bestFit="1" customWidth="1"/>
    <col min="10514" max="10514" width="7" style="17" customWidth="1"/>
    <col min="10515" max="10515" width="17.42578125" style="17" customWidth="1"/>
    <col min="10516" max="10516" width="7.140625" style="17" customWidth="1"/>
    <col min="10517" max="10517" width="9.5703125" style="17" customWidth="1"/>
    <col min="10518" max="10519" width="15.5703125" style="17" customWidth="1"/>
    <col min="10520" max="10520" width="1.85546875" style="17" customWidth="1"/>
    <col min="10521" max="10521" width="1.7109375" style="17" customWidth="1"/>
    <col min="10522" max="10522" width="1.85546875" style="17" customWidth="1"/>
    <col min="10523" max="10526" width="12.140625" style="17" customWidth="1"/>
    <col min="10527" max="10527" width="1.85546875" style="17" customWidth="1"/>
    <col min="10528" max="10529" width="1.42578125" style="17" customWidth="1"/>
    <col min="10530" max="10530" width="11.42578125" style="17"/>
    <col min="10531" max="10533" width="18.7109375" style="17" customWidth="1"/>
    <col min="10534" max="10752" width="11.42578125" style="17"/>
    <col min="10753" max="10753" width="0.140625" style="17" customWidth="1"/>
    <col min="10754" max="10754" width="2.7109375" style="17" customWidth="1"/>
    <col min="10755" max="10755" width="42.5703125" style="17" customWidth="1"/>
    <col min="10756" max="10756" width="12.85546875" style="17" customWidth="1"/>
    <col min="10757" max="10757" width="12.7109375" style="17" customWidth="1"/>
    <col min="10758" max="10758" width="15.42578125" style="17" customWidth="1"/>
    <col min="10759" max="10763" width="12.5703125" style="17" customWidth="1"/>
    <col min="10764" max="10765" width="11.28515625" style="17" bestFit="1" customWidth="1"/>
    <col min="10766" max="10766" width="11" style="17" bestFit="1" customWidth="1"/>
    <col min="10767" max="10767" width="10.85546875" style="17" bestFit="1" customWidth="1"/>
    <col min="10768" max="10768" width="11.28515625" style="17" bestFit="1" customWidth="1"/>
    <col min="10769" max="10769" width="7.85546875" style="17" bestFit="1" customWidth="1"/>
    <col min="10770" max="10770" width="7" style="17" customWidth="1"/>
    <col min="10771" max="10771" width="17.42578125" style="17" customWidth="1"/>
    <col min="10772" max="10772" width="7.140625" style="17" customWidth="1"/>
    <col min="10773" max="10773" width="9.5703125" style="17" customWidth="1"/>
    <col min="10774" max="10775" width="15.5703125" style="17" customWidth="1"/>
    <col min="10776" max="10776" width="1.85546875" style="17" customWidth="1"/>
    <col min="10777" max="10777" width="1.7109375" style="17" customWidth="1"/>
    <col min="10778" max="10778" width="1.85546875" style="17" customWidth="1"/>
    <col min="10779" max="10782" width="12.140625" style="17" customWidth="1"/>
    <col min="10783" max="10783" width="1.85546875" style="17" customWidth="1"/>
    <col min="10784" max="10785" width="1.42578125" style="17" customWidth="1"/>
    <col min="10786" max="10786" width="11.42578125" style="17"/>
    <col min="10787" max="10789" width="18.7109375" style="17" customWidth="1"/>
    <col min="10790" max="11008" width="11.42578125" style="17"/>
    <col min="11009" max="11009" width="0.140625" style="17" customWidth="1"/>
    <col min="11010" max="11010" width="2.7109375" style="17" customWidth="1"/>
    <col min="11011" max="11011" width="42.5703125" style="17" customWidth="1"/>
    <col min="11012" max="11012" width="12.85546875" style="17" customWidth="1"/>
    <col min="11013" max="11013" width="12.7109375" style="17" customWidth="1"/>
    <col min="11014" max="11014" width="15.42578125" style="17" customWidth="1"/>
    <col min="11015" max="11019" width="12.5703125" style="17" customWidth="1"/>
    <col min="11020" max="11021" width="11.28515625" style="17" bestFit="1" customWidth="1"/>
    <col min="11022" max="11022" width="11" style="17" bestFit="1" customWidth="1"/>
    <col min="11023" max="11023" width="10.85546875" style="17" bestFit="1" customWidth="1"/>
    <col min="11024" max="11024" width="11.28515625" style="17" bestFit="1" customWidth="1"/>
    <col min="11025" max="11025" width="7.85546875" style="17" bestFit="1" customWidth="1"/>
    <col min="11026" max="11026" width="7" style="17" customWidth="1"/>
    <col min="11027" max="11027" width="17.42578125" style="17" customWidth="1"/>
    <col min="11028" max="11028" width="7.140625" style="17" customWidth="1"/>
    <col min="11029" max="11029" width="9.5703125" style="17" customWidth="1"/>
    <col min="11030" max="11031" width="15.5703125" style="17" customWidth="1"/>
    <col min="11032" max="11032" width="1.85546875" style="17" customWidth="1"/>
    <col min="11033" max="11033" width="1.7109375" style="17" customWidth="1"/>
    <col min="11034" max="11034" width="1.85546875" style="17" customWidth="1"/>
    <col min="11035" max="11038" width="12.140625" style="17" customWidth="1"/>
    <col min="11039" max="11039" width="1.85546875" style="17" customWidth="1"/>
    <col min="11040" max="11041" width="1.42578125" style="17" customWidth="1"/>
    <col min="11042" max="11042" width="11.42578125" style="17"/>
    <col min="11043" max="11045" width="18.7109375" style="17" customWidth="1"/>
    <col min="11046" max="11264" width="11.42578125" style="17"/>
    <col min="11265" max="11265" width="0.140625" style="17" customWidth="1"/>
    <col min="11266" max="11266" width="2.7109375" style="17" customWidth="1"/>
    <col min="11267" max="11267" width="42.5703125" style="17" customWidth="1"/>
    <col min="11268" max="11268" width="12.85546875" style="17" customWidth="1"/>
    <col min="11269" max="11269" width="12.7109375" style="17" customWidth="1"/>
    <col min="11270" max="11270" width="15.42578125" style="17" customWidth="1"/>
    <col min="11271" max="11275" width="12.5703125" style="17" customWidth="1"/>
    <col min="11276" max="11277" width="11.28515625" style="17" bestFit="1" customWidth="1"/>
    <col min="11278" max="11278" width="11" style="17" bestFit="1" customWidth="1"/>
    <col min="11279" max="11279" width="10.85546875" style="17" bestFit="1" customWidth="1"/>
    <col min="11280" max="11280" width="11.28515625" style="17" bestFit="1" customWidth="1"/>
    <col min="11281" max="11281" width="7.85546875" style="17" bestFit="1" customWidth="1"/>
    <col min="11282" max="11282" width="7" style="17" customWidth="1"/>
    <col min="11283" max="11283" width="17.42578125" style="17" customWidth="1"/>
    <col min="11284" max="11284" width="7.140625" style="17" customWidth="1"/>
    <col min="11285" max="11285" width="9.5703125" style="17" customWidth="1"/>
    <col min="11286" max="11287" width="15.5703125" style="17" customWidth="1"/>
    <col min="11288" max="11288" width="1.85546875" style="17" customWidth="1"/>
    <col min="11289" max="11289" width="1.7109375" style="17" customWidth="1"/>
    <col min="11290" max="11290" width="1.85546875" style="17" customWidth="1"/>
    <col min="11291" max="11294" width="12.140625" style="17" customWidth="1"/>
    <col min="11295" max="11295" width="1.85546875" style="17" customWidth="1"/>
    <col min="11296" max="11297" width="1.42578125" style="17" customWidth="1"/>
    <col min="11298" max="11298" width="11.42578125" style="17"/>
    <col min="11299" max="11301" width="18.7109375" style="17" customWidth="1"/>
    <col min="11302" max="11520" width="11.42578125" style="17"/>
    <col min="11521" max="11521" width="0.140625" style="17" customWidth="1"/>
    <col min="11522" max="11522" width="2.7109375" style="17" customWidth="1"/>
    <col min="11523" max="11523" width="42.5703125" style="17" customWidth="1"/>
    <col min="11524" max="11524" width="12.85546875" style="17" customWidth="1"/>
    <col min="11525" max="11525" width="12.7109375" style="17" customWidth="1"/>
    <col min="11526" max="11526" width="15.42578125" style="17" customWidth="1"/>
    <col min="11527" max="11531" width="12.5703125" style="17" customWidth="1"/>
    <col min="11532" max="11533" width="11.28515625" style="17" bestFit="1" customWidth="1"/>
    <col min="11534" max="11534" width="11" style="17" bestFit="1" customWidth="1"/>
    <col min="11535" max="11535" width="10.85546875" style="17" bestFit="1" customWidth="1"/>
    <col min="11536" max="11536" width="11.28515625" style="17" bestFit="1" customWidth="1"/>
    <col min="11537" max="11537" width="7.85546875" style="17" bestFit="1" customWidth="1"/>
    <col min="11538" max="11538" width="7" style="17" customWidth="1"/>
    <col min="11539" max="11539" width="17.42578125" style="17" customWidth="1"/>
    <col min="11540" max="11540" width="7.140625" style="17" customWidth="1"/>
    <col min="11541" max="11541" width="9.5703125" style="17" customWidth="1"/>
    <col min="11542" max="11543" width="15.5703125" style="17" customWidth="1"/>
    <col min="11544" max="11544" width="1.85546875" style="17" customWidth="1"/>
    <col min="11545" max="11545" width="1.7109375" style="17" customWidth="1"/>
    <col min="11546" max="11546" width="1.85546875" style="17" customWidth="1"/>
    <col min="11547" max="11550" width="12.140625" style="17" customWidth="1"/>
    <col min="11551" max="11551" width="1.85546875" style="17" customWidth="1"/>
    <col min="11552" max="11553" width="1.42578125" style="17" customWidth="1"/>
    <col min="11554" max="11554" width="11.42578125" style="17"/>
    <col min="11555" max="11557" width="18.7109375" style="17" customWidth="1"/>
    <col min="11558" max="11776" width="11.42578125" style="17"/>
    <col min="11777" max="11777" width="0.140625" style="17" customWidth="1"/>
    <col min="11778" max="11778" width="2.7109375" style="17" customWidth="1"/>
    <col min="11779" max="11779" width="42.5703125" style="17" customWidth="1"/>
    <col min="11780" max="11780" width="12.85546875" style="17" customWidth="1"/>
    <col min="11781" max="11781" width="12.7109375" style="17" customWidth="1"/>
    <col min="11782" max="11782" width="15.42578125" style="17" customWidth="1"/>
    <col min="11783" max="11787" width="12.5703125" style="17" customWidth="1"/>
    <col min="11788" max="11789" width="11.28515625" style="17" bestFit="1" customWidth="1"/>
    <col min="11790" max="11790" width="11" style="17" bestFit="1" customWidth="1"/>
    <col min="11791" max="11791" width="10.85546875" style="17" bestFit="1" customWidth="1"/>
    <col min="11792" max="11792" width="11.28515625" style="17" bestFit="1" customWidth="1"/>
    <col min="11793" max="11793" width="7.85546875" style="17" bestFit="1" customWidth="1"/>
    <col min="11794" max="11794" width="7" style="17" customWidth="1"/>
    <col min="11795" max="11795" width="17.42578125" style="17" customWidth="1"/>
    <col min="11796" max="11796" width="7.140625" style="17" customWidth="1"/>
    <col min="11797" max="11797" width="9.5703125" style="17" customWidth="1"/>
    <col min="11798" max="11799" width="15.5703125" style="17" customWidth="1"/>
    <col min="11800" max="11800" width="1.85546875" style="17" customWidth="1"/>
    <col min="11801" max="11801" width="1.7109375" style="17" customWidth="1"/>
    <col min="11802" max="11802" width="1.85546875" style="17" customWidth="1"/>
    <col min="11803" max="11806" width="12.140625" style="17" customWidth="1"/>
    <col min="11807" max="11807" width="1.85546875" style="17" customWidth="1"/>
    <col min="11808" max="11809" width="1.42578125" style="17" customWidth="1"/>
    <col min="11810" max="11810" width="11.42578125" style="17"/>
    <col min="11811" max="11813" width="18.7109375" style="17" customWidth="1"/>
    <col min="11814" max="12032" width="11.42578125" style="17"/>
    <col min="12033" max="12033" width="0.140625" style="17" customWidth="1"/>
    <col min="12034" max="12034" width="2.7109375" style="17" customWidth="1"/>
    <col min="12035" max="12035" width="42.5703125" style="17" customWidth="1"/>
    <col min="12036" max="12036" width="12.85546875" style="17" customWidth="1"/>
    <col min="12037" max="12037" width="12.7109375" style="17" customWidth="1"/>
    <col min="12038" max="12038" width="15.42578125" style="17" customWidth="1"/>
    <col min="12039" max="12043" width="12.5703125" style="17" customWidth="1"/>
    <col min="12044" max="12045" width="11.28515625" style="17" bestFit="1" customWidth="1"/>
    <col min="12046" max="12046" width="11" style="17" bestFit="1" customWidth="1"/>
    <col min="12047" max="12047" width="10.85546875" style="17" bestFit="1" customWidth="1"/>
    <col min="12048" max="12048" width="11.28515625" style="17" bestFit="1" customWidth="1"/>
    <col min="12049" max="12049" width="7.85546875" style="17" bestFit="1" customWidth="1"/>
    <col min="12050" max="12050" width="7" style="17" customWidth="1"/>
    <col min="12051" max="12051" width="17.42578125" style="17" customWidth="1"/>
    <col min="12052" max="12052" width="7.140625" style="17" customWidth="1"/>
    <col min="12053" max="12053" width="9.5703125" style="17" customWidth="1"/>
    <col min="12054" max="12055" width="15.5703125" style="17" customWidth="1"/>
    <col min="12056" max="12056" width="1.85546875" style="17" customWidth="1"/>
    <col min="12057" max="12057" width="1.7109375" style="17" customWidth="1"/>
    <col min="12058" max="12058" width="1.85546875" style="17" customWidth="1"/>
    <col min="12059" max="12062" width="12.140625" style="17" customWidth="1"/>
    <col min="12063" max="12063" width="1.85546875" style="17" customWidth="1"/>
    <col min="12064" max="12065" width="1.42578125" style="17" customWidth="1"/>
    <col min="12066" max="12066" width="11.42578125" style="17"/>
    <col min="12067" max="12069" width="18.7109375" style="17" customWidth="1"/>
    <col min="12070" max="12288" width="11.42578125" style="17"/>
    <col min="12289" max="12289" width="0.140625" style="17" customWidth="1"/>
    <col min="12290" max="12290" width="2.7109375" style="17" customWidth="1"/>
    <col min="12291" max="12291" width="42.5703125" style="17" customWidth="1"/>
    <col min="12292" max="12292" width="12.85546875" style="17" customWidth="1"/>
    <col min="12293" max="12293" width="12.7109375" style="17" customWidth="1"/>
    <col min="12294" max="12294" width="15.42578125" style="17" customWidth="1"/>
    <col min="12295" max="12299" width="12.5703125" style="17" customWidth="1"/>
    <col min="12300" max="12301" width="11.28515625" style="17" bestFit="1" customWidth="1"/>
    <col min="12302" max="12302" width="11" style="17" bestFit="1" customWidth="1"/>
    <col min="12303" max="12303" width="10.85546875" style="17" bestFit="1" customWidth="1"/>
    <col min="12304" max="12304" width="11.28515625" style="17" bestFit="1" customWidth="1"/>
    <col min="12305" max="12305" width="7.85546875" style="17" bestFit="1" customWidth="1"/>
    <col min="12306" max="12306" width="7" style="17" customWidth="1"/>
    <col min="12307" max="12307" width="17.42578125" style="17" customWidth="1"/>
    <col min="12308" max="12308" width="7.140625" style="17" customWidth="1"/>
    <col min="12309" max="12309" width="9.5703125" style="17" customWidth="1"/>
    <col min="12310" max="12311" width="15.5703125" style="17" customWidth="1"/>
    <col min="12312" max="12312" width="1.85546875" style="17" customWidth="1"/>
    <col min="12313" max="12313" width="1.7109375" style="17" customWidth="1"/>
    <col min="12314" max="12314" width="1.85546875" style="17" customWidth="1"/>
    <col min="12315" max="12318" width="12.140625" style="17" customWidth="1"/>
    <col min="12319" max="12319" width="1.85546875" style="17" customWidth="1"/>
    <col min="12320" max="12321" width="1.42578125" style="17" customWidth="1"/>
    <col min="12322" max="12322" width="11.42578125" style="17"/>
    <col min="12323" max="12325" width="18.7109375" style="17" customWidth="1"/>
    <col min="12326" max="12544" width="11.42578125" style="17"/>
    <col min="12545" max="12545" width="0.140625" style="17" customWidth="1"/>
    <col min="12546" max="12546" width="2.7109375" style="17" customWidth="1"/>
    <col min="12547" max="12547" width="42.5703125" style="17" customWidth="1"/>
    <col min="12548" max="12548" width="12.85546875" style="17" customWidth="1"/>
    <col min="12549" max="12549" width="12.7109375" style="17" customWidth="1"/>
    <col min="12550" max="12550" width="15.42578125" style="17" customWidth="1"/>
    <col min="12551" max="12555" width="12.5703125" style="17" customWidth="1"/>
    <col min="12556" max="12557" width="11.28515625" style="17" bestFit="1" customWidth="1"/>
    <col min="12558" max="12558" width="11" style="17" bestFit="1" customWidth="1"/>
    <col min="12559" max="12559" width="10.85546875" style="17" bestFit="1" customWidth="1"/>
    <col min="12560" max="12560" width="11.28515625" style="17" bestFit="1" customWidth="1"/>
    <col min="12561" max="12561" width="7.85546875" style="17" bestFit="1" customWidth="1"/>
    <col min="12562" max="12562" width="7" style="17" customWidth="1"/>
    <col min="12563" max="12563" width="17.42578125" style="17" customWidth="1"/>
    <col min="12564" max="12564" width="7.140625" style="17" customWidth="1"/>
    <col min="12565" max="12565" width="9.5703125" style="17" customWidth="1"/>
    <col min="12566" max="12567" width="15.5703125" style="17" customWidth="1"/>
    <col min="12568" max="12568" width="1.85546875" style="17" customWidth="1"/>
    <col min="12569" max="12569" width="1.7109375" style="17" customWidth="1"/>
    <col min="12570" max="12570" width="1.85546875" style="17" customWidth="1"/>
    <col min="12571" max="12574" width="12.140625" style="17" customWidth="1"/>
    <col min="12575" max="12575" width="1.85546875" style="17" customWidth="1"/>
    <col min="12576" max="12577" width="1.42578125" style="17" customWidth="1"/>
    <col min="12578" max="12578" width="11.42578125" style="17"/>
    <col min="12579" max="12581" width="18.7109375" style="17" customWidth="1"/>
    <col min="12582" max="12800" width="11.42578125" style="17"/>
    <col min="12801" max="12801" width="0.140625" style="17" customWidth="1"/>
    <col min="12802" max="12802" width="2.7109375" style="17" customWidth="1"/>
    <col min="12803" max="12803" width="42.5703125" style="17" customWidth="1"/>
    <col min="12804" max="12804" width="12.85546875" style="17" customWidth="1"/>
    <col min="12805" max="12805" width="12.7109375" style="17" customWidth="1"/>
    <col min="12806" max="12806" width="15.42578125" style="17" customWidth="1"/>
    <col min="12807" max="12811" width="12.5703125" style="17" customWidth="1"/>
    <col min="12812" max="12813" width="11.28515625" style="17" bestFit="1" customWidth="1"/>
    <col min="12814" max="12814" width="11" style="17" bestFit="1" customWidth="1"/>
    <col min="12815" max="12815" width="10.85546875" style="17" bestFit="1" customWidth="1"/>
    <col min="12816" max="12816" width="11.28515625" style="17" bestFit="1" customWidth="1"/>
    <col min="12817" max="12817" width="7.85546875" style="17" bestFit="1" customWidth="1"/>
    <col min="12818" max="12818" width="7" style="17" customWidth="1"/>
    <col min="12819" max="12819" width="17.42578125" style="17" customWidth="1"/>
    <col min="12820" max="12820" width="7.140625" style="17" customWidth="1"/>
    <col min="12821" max="12821" width="9.5703125" style="17" customWidth="1"/>
    <col min="12822" max="12823" width="15.5703125" style="17" customWidth="1"/>
    <col min="12824" max="12824" width="1.85546875" style="17" customWidth="1"/>
    <col min="12825" max="12825" width="1.7109375" style="17" customWidth="1"/>
    <col min="12826" max="12826" width="1.85546875" style="17" customWidth="1"/>
    <col min="12827" max="12830" width="12.140625" style="17" customWidth="1"/>
    <col min="12831" max="12831" width="1.85546875" style="17" customWidth="1"/>
    <col min="12832" max="12833" width="1.42578125" style="17" customWidth="1"/>
    <col min="12834" max="12834" width="11.42578125" style="17"/>
    <col min="12835" max="12837" width="18.7109375" style="17" customWidth="1"/>
    <col min="12838" max="13056" width="11.42578125" style="17"/>
    <col min="13057" max="13057" width="0.140625" style="17" customWidth="1"/>
    <col min="13058" max="13058" width="2.7109375" style="17" customWidth="1"/>
    <col min="13059" max="13059" width="42.5703125" style="17" customWidth="1"/>
    <col min="13060" max="13060" width="12.85546875" style="17" customWidth="1"/>
    <col min="13061" max="13061" width="12.7109375" style="17" customWidth="1"/>
    <col min="13062" max="13062" width="15.42578125" style="17" customWidth="1"/>
    <col min="13063" max="13067" width="12.5703125" style="17" customWidth="1"/>
    <col min="13068" max="13069" width="11.28515625" style="17" bestFit="1" customWidth="1"/>
    <col min="13070" max="13070" width="11" style="17" bestFit="1" customWidth="1"/>
    <col min="13071" max="13071" width="10.85546875" style="17" bestFit="1" customWidth="1"/>
    <col min="13072" max="13072" width="11.28515625" style="17" bestFit="1" customWidth="1"/>
    <col min="13073" max="13073" width="7.85546875" style="17" bestFit="1" customWidth="1"/>
    <col min="13074" max="13074" width="7" style="17" customWidth="1"/>
    <col min="13075" max="13075" width="17.42578125" style="17" customWidth="1"/>
    <col min="13076" max="13076" width="7.140625" style="17" customWidth="1"/>
    <col min="13077" max="13077" width="9.5703125" style="17" customWidth="1"/>
    <col min="13078" max="13079" width="15.5703125" style="17" customWidth="1"/>
    <col min="13080" max="13080" width="1.85546875" style="17" customWidth="1"/>
    <col min="13081" max="13081" width="1.7109375" style="17" customWidth="1"/>
    <col min="13082" max="13082" width="1.85546875" style="17" customWidth="1"/>
    <col min="13083" max="13086" width="12.140625" style="17" customWidth="1"/>
    <col min="13087" max="13087" width="1.85546875" style="17" customWidth="1"/>
    <col min="13088" max="13089" width="1.42578125" style="17" customWidth="1"/>
    <col min="13090" max="13090" width="11.42578125" style="17"/>
    <col min="13091" max="13093" width="18.7109375" style="17" customWidth="1"/>
    <col min="13094" max="13312" width="11.42578125" style="17"/>
    <col min="13313" max="13313" width="0.140625" style="17" customWidth="1"/>
    <col min="13314" max="13314" width="2.7109375" style="17" customWidth="1"/>
    <col min="13315" max="13315" width="42.5703125" style="17" customWidth="1"/>
    <col min="13316" max="13316" width="12.85546875" style="17" customWidth="1"/>
    <col min="13317" max="13317" width="12.7109375" style="17" customWidth="1"/>
    <col min="13318" max="13318" width="15.42578125" style="17" customWidth="1"/>
    <col min="13319" max="13323" width="12.5703125" style="17" customWidth="1"/>
    <col min="13324" max="13325" width="11.28515625" style="17" bestFit="1" customWidth="1"/>
    <col min="13326" max="13326" width="11" style="17" bestFit="1" customWidth="1"/>
    <col min="13327" max="13327" width="10.85546875" style="17" bestFit="1" customWidth="1"/>
    <col min="13328" max="13328" width="11.28515625" style="17" bestFit="1" customWidth="1"/>
    <col min="13329" max="13329" width="7.85546875" style="17" bestFit="1" customWidth="1"/>
    <col min="13330" max="13330" width="7" style="17" customWidth="1"/>
    <col min="13331" max="13331" width="17.42578125" style="17" customWidth="1"/>
    <col min="13332" max="13332" width="7.140625" style="17" customWidth="1"/>
    <col min="13333" max="13333" width="9.5703125" style="17" customWidth="1"/>
    <col min="13334" max="13335" width="15.5703125" style="17" customWidth="1"/>
    <col min="13336" max="13336" width="1.85546875" style="17" customWidth="1"/>
    <col min="13337" max="13337" width="1.7109375" style="17" customWidth="1"/>
    <col min="13338" max="13338" width="1.85546875" style="17" customWidth="1"/>
    <col min="13339" max="13342" width="12.140625" style="17" customWidth="1"/>
    <col min="13343" max="13343" width="1.85546875" style="17" customWidth="1"/>
    <col min="13344" max="13345" width="1.42578125" style="17" customWidth="1"/>
    <col min="13346" max="13346" width="11.42578125" style="17"/>
    <col min="13347" max="13349" width="18.7109375" style="17" customWidth="1"/>
    <col min="13350" max="13568" width="11.42578125" style="17"/>
    <col min="13569" max="13569" width="0.140625" style="17" customWidth="1"/>
    <col min="13570" max="13570" width="2.7109375" style="17" customWidth="1"/>
    <col min="13571" max="13571" width="42.5703125" style="17" customWidth="1"/>
    <col min="13572" max="13572" width="12.85546875" style="17" customWidth="1"/>
    <col min="13573" max="13573" width="12.7109375" style="17" customWidth="1"/>
    <col min="13574" max="13574" width="15.42578125" style="17" customWidth="1"/>
    <col min="13575" max="13579" width="12.5703125" style="17" customWidth="1"/>
    <col min="13580" max="13581" width="11.28515625" style="17" bestFit="1" customWidth="1"/>
    <col min="13582" max="13582" width="11" style="17" bestFit="1" customWidth="1"/>
    <col min="13583" max="13583" width="10.85546875" style="17" bestFit="1" customWidth="1"/>
    <col min="13584" max="13584" width="11.28515625" style="17" bestFit="1" customWidth="1"/>
    <col min="13585" max="13585" width="7.85546875" style="17" bestFit="1" customWidth="1"/>
    <col min="13586" max="13586" width="7" style="17" customWidth="1"/>
    <col min="13587" max="13587" width="17.42578125" style="17" customWidth="1"/>
    <col min="13588" max="13588" width="7.140625" style="17" customWidth="1"/>
    <col min="13589" max="13589" width="9.5703125" style="17" customWidth="1"/>
    <col min="13590" max="13591" width="15.5703125" style="17" customWidth="1"/>
    <col min="13592" max="13592" width="1.85546875" style="17" customWidth="1"/>
    <col min="13593" max="13593" width="1.7109375" style="17" customWidth="1"/>
    <col min="13594" max="13594" width="1.85546875" style="17" customWidth="1"/>
    <col min="13595" max="13598" width="12.140625" style="17" customWidth="1"/>
    <col min="13599" max="13599" width="1.85546875" style="17" customWidth="1"/>
    <col min="13600" max="13601" width="1.42578125" style="17" customWidth="1"/>
    <col min="13602" max="13602" width="11.42578125" style="17"/>
    <col min="13603" max="13605" width="18.7109375" style="17" customWidth="1"/>
    <col min="13606" max="13824" width="11.42578125" style="17"/>
    <col min="13825" max="13825" width="0.140625" style="17" customWidth="1"/>
    <col min="13826" max="13826" width="2.7109375" style="17" customWidth="1"/>
    <col min="13827" max="13827" width="42.5703125" style="17" customWidth="1"/>
    <col min="13828" max="13828" width="12.85546875" style="17" customWidth="1"/>
    <col min="13829" max="13829" width="12.7109375" style="17" customWidth="1"/>
    <col min="13830" max="13830" width="15.42578125" style="17" customWidth="1"/>
    <col min="13831" max="13835" width="12.5703125" style="17" customWidth="1"/>
    <col min="13836" max="13837" width="11.28515625" style="17" bestFit="1" customWidth="1"/>
    <col min="13838" max="13838" width="11" style="17" bestFit="1" customWidth="1"/>
    <col min="13839" max="13839" width="10.85546875" style="17" bestFit="1" customWidth="1"/>
    <col min="13840" max="13840" width="11.28515625" style="17" bestFit="1" customWidth="1"/>
    <col min="13841" max="13841" width="7.85546875" style="17" bestFit="1" customWidth="1"/>
    <col min="13842" max="13842" width="7" style="17" customWidth="1"/>
    <col min="13843" max="13843" width="17.42578125" style="17" customWidth="1"/>
    <col min="13844" max="13844" width="7.140625" style="17" customWidth="1"/>
    <col min="13845" max="13845" width="9.5703125" style="17" customWidth="1"/>
    <col min="13846" max="13847" width="15.5703125" style="17" customWidth="1"/>
    <col min="13848" max="13848" width="1.85546875" style="17" customWidth="1"/>
    <col min="13849" max="13849" width="1.7109375" style="17" customWidth="1"/>
    <col min="13850" max="13850" width="1.85546875" style="17" customWidth="1"/>
    <col min="13851" max="13854" width="12.140625" style="17" customWidth="1"/>
    <col min="13855" max="13855" width="1.85546875" style="17" customWidth="1"/>
    <col min="13856" max="13857" width="1.42578125" style="17" customWidth="1"/>
    <col min="13858" max="13858" width="11.42578125" style="17"/>
    <col min="13859" max="13861" width="18.7109375" style="17" customWidth="1"/>
    <col min="13862" max="14080" width="11.42578125" style="17"/>
    <col min="14081" max="14081" width="0.140625" style="17" customWidth="1"/>
    <col min="14082" max="14082" width="2.7109375" style="17" customWidth="1"/>
    <col min="14083" max="14083" width="42.5703125" style="17" customWidth="1"/>
    <col min="14084" max="14084" width="12.85546875" style="17" customWidth="1"/>
    <col min="14085" max="14085" width="12.7109375" style="17" customWidth="1"/>
    <col min="14086" max="14086" width="15.42578125" style="17" customWidth="1"/>
    <col min="14087" max="14091" width="12.5703125" style="17" customWidth="1"/>
    <col min="14092" max="14093" width="11.28515625" style="17" bestFit="1" customWidth="1"/>
    <col min="14094" max="14094" width="11" style="17" bestFit="1" customWidth="1"/>
    <col min="14095" max="14095" width="10.85546875" style="17" bestFit="1" customWidth="1"/>
    <col min="14096" max="14096" width="11.28515625" style="17" bestFit="1" customWidth="1"/>
    <col min="14097" max="14097" width="7.85546875" style="17" bestFit="1" customWidth="1"/>
    <col min="14098" max="14098" width="7" style="17" customWidth="1"/>
    <col min="14099" max="14099" width="17.42578125" style="17" customWidth="1"/>
    <col min="14100" max="14100" width="7.140625" style="17" customWidth="1"/>
    <col min="14101" max="14101" width="9.5703125" style="17" customWidth="1"/>
    <col min="14102" max="14103" width="15.5703125" style="17" customWidth="1"/>
    <col min="14104" max="14104" width="1.85546875" style="17" customWidth="1"/>
    <col min="14105" max="14105" width="1.7109375" style="17" customWidth="1"/>
    <col min="14106" max="14106" width="1.85546875" style="17" customWidth="1"/>
    <col min="14107" max="14110" width="12.140625" style="17" customWidth="1"/>
    <col min="14111" max="14111" width="1.85546875" style="17" customWidth="1"/>
    <col min="14112" max="14113" width="1.42578125" style="17" customWidth="1"/>
    <col min="14114" max="14114" width="11.42578125" style="17"/>
    <col min="14115" max="14117" width="18.7109375" style="17" customWidth="1"/>
    <col min="14118" max="14336" width="11.42578125" style="17"/>
    <col min="14337" max="14337" width="0.140625" style="17" customWidth="1"/>
    <col min="14338" max="14338" width="2.7109375" style="17" customWidth="1"/>
    <col min="14339" max="14339" width="42.5703125" style="17" customWidth="1"/>
    <col min="14340" max="14340" width="12.85546875" style="17" customWidth="1"/>
    <col min="14341" max="14341" width="12.7109375" style="17" customWidth="1"/>
    <col min="14342" max="14342" width="15.42578125" style="17" customWidth="1"/>
    <col min="14343" max="14347" width="12.5703125" style="17" customWidth="1"/>
    <col min="14348" max="14349" width="11.28515625" style="17" bestFit="1" customWidth="1"/>
    <col min="14350" max="14350" width="11" style="17" bestFit="1" customWidth="1"/>
    <col min="14351" max="14351" width="10.85546875" style="17" bestFit="1" customWidth="1"/>
    <col min="14352" max="14352" width="11.28515625" style="17" bestFit="1" customWidth="1"/>
    <col min="14353" max="14353" width="7.85546875" style="17" bestFit="1" customWidth="1"/>
    <col min="14354" max="14354" width="7" style="17" customWidth="1"/>
    <col min="14355" max="14355" width="17.42578125" style="17" customWidth="1"/>
    <col min="14356" max="14356" width="7.140625" style="17" customWidth="1"/>
    <col min="14357" max="14357" width="9.5703125" style="17" customWidth="1"/>
    <col min="14358" max="14359" width="15.5703125" style="17" customWidth="1"/>
    <col min="14360" max="14360" width="1.85546875" style="17" customWidth="1"/>
    <col min="14361" max="14361" width="1.7109375" style="17" customWidth="1"/>
    <col min="14362" max="14362" width="1.85546875" style="17" customWidth="1"/>
    <col min="14363" max="14366" width="12.140625" style="17" customWidth="1"/>
    <col min="14367" max="14367" width="1.85546875" style="17" customWidth="1"/>
    <col min="14368" max="14369" width="1.42578125" style="17" customWidth="1"/>
    <col min="14370" max="14370" width="11.42578125" style="17"/>
    <col min="14371" max="14373" width="18.7109375" style="17" customWidth="1"/>
    <col min="14374" max="14592" width="11.42578125" style="17"/>
    <col min="14593" max="14593" width="0.140625" style="17" customWidth="1"/>
    <col min="14594" max="14594" width="2.7109375" style="17" customWidth="1"/>
    <col min="14595" max="14595" width="42.5703125" style="17" customWidth="1"/>
    <col min="14596" max="14596" width="12.85546875" style="17" customWidth="1"/>
    <col min="14597" max="14597" width="12.7109375" style="17" customWidth="1"/>
    <col min="14598" max="14598" width="15.42578125" style="17" customWidth="1"/>
    <col min="14599" max="14603" width="12.5703125" style="17" customWidth="1"/>
    <col min="14604" max="14605" width="11.28515625" style="17" bestFit="1" customWidth="1"/>
    <col min="14606" max="14606" width="11" style="17" bestFit="1" customWidth="1"/>
    <col min="14607" max="14607" width="10.85546875" style="17" bestFit="1" customWidth="1"/>
    <col min="14608" max="14608" width="11.28515625" style="17" bestFit="1" customWidth="1"/>
    <col min="14609" max="14609" width="7.85546875" style="17" bestFit="1" customWidth="1"/>
    <col min="14610" max="14610" width="7" style="17" customWidth="1"/>
    <col min="14611" max="14611" width="17.42578125" style="17" customWidth="1"/>
    <col min="14612" max="14612" width="7.140625" style="17" customWidth="1"/>
    <col min="14613" max="14613" width="9.5703125" style="17" customWidth="1"/>
    <col min="14614" max="14615" width="15.5703125" style="17" customWidth="1"/>
    <col min="14616" max="14616" width="1.85546875" style="17" customWidth="1"/>
    <col min="14617" max="14617" width="1.7109375" style="17" customWidth="1"/>
    <col min="14618" max="14618" width="1.85546875" style="17" customWidth="1"/>
    <col min="14619" max="14622" width="12.140625" style="17" customWidth="1"/>
    <col min="14623" max="14623" width="1.85546875" style="17" customWidth="1"/>
    <col min="14624" max="14625" width="1.42578125" style="17" customWidth="1"/>
    <col min="14626" max="14626" width="11.42578125" style="17"/>
    <col min="14627" max="14629" width="18.7109375" style="17" customWidth="1"/>
    <col min="14630" max="14848" width="11.42578125" style="17"/>
    <col min="14849" max="14849" width="0.140625" style="17" customWidth="1"/>
    <col min="14850" max="14850" width="2.7109375" style="17" customWidth="1"/>
    <col min="14851" max="14851" width="42.5703125" style="17" customWidth="1"/>
    <col min="14852" max="14852" width="12.85546875" style="17" customWidth="1"/>
    <col min="14853" max="14853" width="12.7109375" style="17" customWidth="1"/>
    <col min="14854" max="14854" width="15.42578125" style="17" customWidth="1"/>
    <col min="14855" max="14859" width="12.5703125" style="17" customWidth="1"/>
    <col min="14860" max="14861" width="11.28515625" style="17" bestFit="1" customWidth="1"/>
    <col min="14862" max="14862" width="11" style="17" bestFit="1" customWidth="1"/>
    <col min="14863" max="14863" width="10.85546875" style="17" bestFit="1" customWidth="1"/>
    <col min="14864" max="14864" width="11.28515625" style="17" bestFit="1" customWidth="1"/>
    <col min="14865" max="14865" width="7.85546875" style="17" bestFit="1" customWidth="1"/>
    <col min="14866" max="14866" width="7" style="17" customWidth="1"/>
    <col min="14867" max="14867" width="17.42578125" style="17" customWidth="1"/>
    <col min="14868" max="14868" width="7.140625" style="17" customWidth="1"/>
    <col min="14869" max="14869" width="9.5703125" style="17" customWidth="1"/>
    <col min="14870" max="14871" width="15.5703125" style="17" customWidth="1"/>
    <col min="14872" max="14872" width="1.85546875" style="17" customWidth="1"/>
    <col min="14873" max="14873" width="1.7109375" style="17" customWidth="1"/>
    <col min="14874" max="14874" width="1.85546875" style="17" customWidth="1"/>
    <col min="14875" max="14878" width="12.140625" style="17" customWidth="1"/>
    <col min="14879" max="14879" width="1.85546875" style="17" customWidth="1"/>
    <col min="14880" max="14881" width="1.42578125" style="17" customWidth="1"/>
    <col min="14882" max="14882" width="11.42578125" style="17"/>
    <col min="14883" max="14885" width="18.7109375" style="17" customWidth="1"/>
    <col min="14886" max="15104" width="11.42578125" style="17"/>
    <col min="15105" max="15105" width="0.140625" style="17" customWidth="1"/>
    <col min="15106" max="15106" width="2.7109375" style="17" customWidth="1"/>
    <col min="15107" max="15107" width="42.5703125" style="17" customWidth="1"/>
    <col min="15108" max="15108" width="12.85546875" style="17" customWidth="1"/>
    <col min="15109" max="15109" width="12.7109375" style="17" customWidth="1"/>
    <col min="15110" max="15110" width="15.42578125" style="17" customWidth="1"/>
    <col min="15111" max="15115" width="12.5703125" style="17" customWidth="1"/>
    <col min="15116" max="15117" width="11.28515625" style="17" bestFit="1" customWidth="1"/>
    <col min="15118" max="15118" width="11" style="17" bestFit="1" customWidth="1"/>
    <col min="15119" max="15119" width="10.85546875" style="17" bestFit="1" customWidth="1"/>
    <col min="15120" max="15120" width="11.28515625" style="17" bestFit="1" customWidth="1"/>
    <col min="15121" max="15121" width="7.85546875" style="17" bestFit="1" customWidth="1"/>
    <col min="15122" max="15122" width="7" style="17" customWidth="1"/>
    <col min="15123" max="15123" width="17.42578125" style="17" customWidth="1"/>
    <col min="15124" max="15124" width="7.140625" style="17" customWidth="1"/>
    <col min="15125" max="15125" width="9.5703125" style="17" customWidth="1"/>
    <col min="15126" max="15127" width="15.5703125" style="17" customWidth="1"/>
    <col min="15128" max="15128" width="1.85546875" style="17" customWidth="1"/>
    <col min="15129" max="15129" width="1.7109375" style="17" customWidth="1"/>
    <col min="15130" max="15130" width="1.85546875" style="17" customWidth="1"/>
    <col min="15131" max="15134" width="12.140625" style="17" customWidth="1"/>
    <col min="15135" max="15135" width="1.85546875" style="17" customWidth="1"/>
    <col min="15136" max="15137" width="1.42578125" style="17" customWidth="1"/>
    <col min="15138" max="15138" width="11.42578125" style="17"/>
    <col min="15139" max="15141" width="18.7109375" style="17" customWidth="1"/>
    <col min="15142" max="15360" width="11.42578125" style="17"/>
    <col min="15361" max="15361" width="0.140625" style="17" customWidth="1"/>
    <col min="15362" max="15362" width="2.7109375" style="17" customWidth="1"/>
    <col min="15363" max="15363" width="42.5703125" style="17" customWidth="1"/>
    <col min="15364" max="15364" width="12.85546875" style="17" customWidth="1"/>
    <col min="15365" max="15365" width="12.7109375" style="17" customWidth="1"/>
    <col min="15366" max="15366" width="15.42578125" style="17" customWidth="1"/>
    <col min="15367" max="15371" width="12.5703125" style="17" customWidth="1"/>
    <col min="15372" max="15373" width="11.28515625" style="17" bestFit="1" customWidth="1"/>
    <col min="15374" max="15374" width="11" style="17" bestFit="1" customWidth="1"/>
    <col min="15375" max="15375" width="10.85546875" style="17" bestFit="1" customWidth="1"/>
    <col min="15376" max="15376" width="11.28515625" style="17" bestFit="1" customWidth="1"/>
    <col min="15377" max="15377" width="7.85546875" style="17" bestFit="1" customWidth="1"/>
    <col min="15378" max="15378" width="7" style="17" customWidth="1"/>
    <col min="15379" max="15379" width="17.42578125" style="17" customWidth="1"/>
    <col min="15380" max="15380" width="7.140625" style="17" customWidth="1"/>
    <col min="15381" max="15381" width="9.5703125" style="17" customWidth="1"/>
    <col min="15382" max="15383" width="15.5703125" style="17" customWidth="1"/>
    <col min="15384" max="15384" width="1.85546875" style="17" customWidth="1"/>
    <col min="15385" max="15385" width="1.7109375" style="17" customWidth="1"/>
    <col min="15386" max="15386" width="1.85546875" style="17" customWidth="1"/>
    <col min="15387" max="15390" width="12.140625" style="17" customWidth="1"/>
    <col min="15391" max="15391" width="1.85546875" style="17" customWidth="1"/>
    <col min="15392" max="15393" width="1.42578125" style="17" customWidth="1"/>
    <col min="15394" max="15394" width="11.42578125" style="17"/>
    <col min="15395" max="15397" width="18.7109375" style="17" customWidth="1"/>
    <col min="15398" max="15616" width="11.42578125" style="17"/>
    <col min="15617" max="15617" width="0.140625" style="17" customWidth="1"/>
    <col min="15618" max="15618" width="2.7109375" style="17" customWidth="1"/>
    <col min="15619" max="15619" width="42.5703125" style="17" customWidth="1"/>
    <col min="15620" max="15620" width="12.85546875" style="17" customWidth="1"/>
    <col min="15621" max="15621" width="12.7109375" style="17" customWidth="1"/>
    <col min="15622" max="15622" width="15.42578125" style="17" customWidth="1"/>
    <col min="15623" max="15627" width="12.5703125" style="17" customWidth="1"/>
    <col min="15628" max="15629" width="11.28515625" style="17" bestFit="1" customWidth="1"/>
    <col min="15630" max="15630" width="11" style="17" bestFit="1" customWidth="1"/>
    <col min="15631" max="15631" width="10.85546875" style="17" bestFit="1" customWidth="1"/>
    <col min="15632" max="15632" width="11.28515625" style="17" bestFit="1" customWidth="1"/>
    <col min="15633" max="15633" width="7.85546875" style="17" bestFit="1" customWidth="1"/>
    <col min="15634" max="15634" width="7" style="17" customWidth="1"/>
    <col min="15635" max="15635" width="17.42578125" style="17" customWidth="1"/>
    <col min="15636" max="15636" width="7.140625" style="17" customWidth="1"/>
    <col min="15637" max="15637" width="9.5703125" style="17" customWidth="1"/>
    <col min="15638" max="15639" width="15.5703125" style="17" customWidth="1"/>
    <col min="15640" max="15640" width="1.85546875" style="17" customWidth="1"/>
    <col min="15641" max="15641" width="1.7109375" style="17" customWidth="1"/>
    <col min="15642" max="15642" width="1.85546875" style="17" customWidth="1"/>
    <col min="15643" max="15646" width="12.140625" style="17" customWidth="1"/>
    <col min="15647" max="15647" width="1.85546875" style="17" customWidth="1"/>
    <col min="15648" max="15649" width="1.42578125" style="17" customWidth="1"/>
    <col min="15650" max="15650" width="11.42578125" style="17"/>
    <col min="15651" max="15653" width="18.7109375" style="17" customWidth="1"/>
    <col min="15654" max="15872" width="11.42578125" style="17"/>
    <col min="15873" max="15873" width="0.140625" style="17" customWidth="1"/>
    <col min="15874" max="15874" width="2.7109375" style="17" customWidth="1"/>
    <col min="15875" max="15875" width="42.5703125" style="17" customWidth="1"/>
    <col min="15876" max="15876" width="12.85546875" style="17" customWidth="1"/>
    <col min="15877" max="15877" width="12.7109375" style="17" customWidth="1"/>
    <col min="15878" max="15878" width="15.42578125" style="17" customWidth="1"/>
    <col min="15879" max="15883" width="12.5703125" style="17" customWidth="1"/>
    <col min="15884" max="15885" width="11.28515625" style="17" bestFit="1" customWidth="1"/>
    <col min="15886" max="15886" width="11" style="17" bestFit="1" customWidth="1"/>
    <col min="15887" max="15887" width="10.85546875" style="17" bestFit="1" customWidth="1"/>
    <col min="15888" max="15888" width="11.28515625" style="17" bestFit="1" customWidth="1"/>
    <col min="15889" max="15889" width="7.85546875" style="17" bestFit="1" customWidth="1"/>
    <col min="15890" max="15890" width="7" style="17" customWidth="1"/>
    <col min="15891" max="15891" width="17.42578125" style="17" customWidth="1"/>
    <col min="15892" max="15892" width="7.140625" style="17" customWidth="1"/>
    <col min="15893" max="15893" width="9.5703125" style="17" customWidth="1"/>
    <col min="15894" max="15895" width="15.5703125" style="17" customWidth="1"/>
    <col min="15896" max="15896" width="1.85546875" style="17" customWidth="1"/>
    <col min="15897" max="15897" width="1.7109375" style="17" customWidth="1"/>
    <col min="15898" max="15898" width="1.85546875" style="17" customWidth="1"/>
    <col min="15899" max="15902" width="12.140625" style="17" customWidth="1"/>
    <col min="15903" max="15903" width="1.85546875" style="17" customWidth="1"/>
    <col min="15904" max="15905" width="1.42578125" style="17" customWidth="1"/>
    <col min="15906" max="15906" width="11.42578125" style="17"/>
    <col min="15907" max="15909" width="18.7109375" style="17" customWidth="1"/>
    <col min="15910" max="16128" width="11.42578125" style="17"/>
    <col min="16129" max="16129" width="0.140625" style="17" customWidth="1"/>
    <col min="16130" max="16130" width="2.7109375" style="17" customWidth="1"/>
    <col min="16131" max="16131" width="42.5703125" style="17" customWidth="1"/>
    <col min="16132" max="16132" width="12.85546875" style="17" customWidth="1"/>
    <col min="16133" max="16133" width="12.7109375" style="17" customWidth="1"/>
    <col min="16134" max="16134" width="15.42578125" style="17" customWidth="1"/>
    <col min="16135" max="16139" width="12.5703125" style="17" customWidth="1"/>
    <col min="16140" max="16141" width="11.28515625" style="17" bestFit="1" customWidth="1"/>
    <col min="16142" max="16142" width="11" style="17" bestFit="1" customWidth="1"/>
    <col min="16143" max="16143" width="10.85546875" style="17" bestFit="1" customWidth="1"/>
    <col min="16144" max="16144" width="11.28515625" style="17" bestFit="1" customWidth="1"/>
    <col min="16145" max="16145" width="7.85546875" style="17" bestFit="1" customWidth="1"/>
    <col min="16146" max="16146" width="7" style="17" customWidth="1"/>
    <col min="16147" max="16147" width="17.42578125" style="17" customWidth="1"/>
    <col min="16148" max="16148" width="7.140625" style="17" customWidth="1"/>
    <col min="16149" max="16149" width="9.5703125" style="17" customWidth="1"/>
    <col min="16150" max="16151" width="15.5703125" style="17" customWidth="1"/>
    <col min="16152" max="16152" width="1.85546875" style="17" customWidth="1"/>
    <col min="16153" max="16153" width="1.7109375" style="17" customWidth="1"/>
    <col min="16154" max="16154" width="1.85546875" style="17" customWidth="1"/>
    <col min="16155" max="16158" width="12.140625" style="17" customWidth="1"/>
    <col min="16159" max="16159" width="1.85546875" style="17" customWidth="1"/>
    <col min="16160" max="16161" width="1.42578125" style="17" customWidth="1"/>
    <col min="16162" max="16162" width="11.42578125" style="17"/>
    <col min="16163" max="16165" width="18.7109375" style="17" customWidth="1"/>
    <col min="16166" max="16384" width="11.42578125" style="17"/>
  </cols>
  <sheetData>
    <row r="1" spans="2:44" s="13" customFormat="1" ht="21.75" customHeight="1">
      <c r="E1" s="14"/>
      <c r="H1" s="15" t="s">
        <v>86</v>
      </c>
    </row>
    <row r="2" spans="2:44" s="13" customFormat="1" ht="15" customHeight="1">
      <c r="E2" s="14"/>
      <c r="H2" s="366" t="s">
        <v>337</v>
      </c>
    </row>
    <row r="3" spans="2:44" s="13" customFormat="1" ht="19.899999999999999" customHeight="1">
      <c r="C3" s="16"/>
    </row>
    <row r="4" spans="2:44" ht="12" customHeight="1"/>
    <row r="5" spans="2:44">
      <c r="B5" s="21"/>
      <c r="C5" s="22" t="s">
        <v>116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2:44" ht="81.75">
      <c r="B6" s="21"/>
      <c r="C6" s="23"/>
      <c r="D6" s="24" t="s">
        <v>87</v>
      </c>
      <c r="E6" s="24" t="s">
        <v>71</v>
      </c>
      <c r="F6" s="24" t="s">
        <v>74</v>
      </c>
      <c r="G6" s="24" t="s">
        <v>37</v>
      </c>
      <c r="H6" s="24" t="s">
        <v>81</v>
      </c>
      <c r="I6" s="24" t="s">
        <v>38</v>
      </c>
      <c r="J6" s="24" t="s">
        <v>88</v>
      </c>
      <c r="K6" s="24" t="s">
        <v>83</v>
      </c>
      <c r="L6" s="24" t="s">
        <v>80</v>
      </c>
      <c r="M6" s="24" t="s">
        <v>65</v>
      </c>
      <c r="N6" s="24" t="s">
        <v>42</v>
      </c>
      <c r="O6" s="24" t="s">
        <v>92</v>
      </c>
      <c r="P6" s="24" t="s">
        <v>93</v>
      </c>
      <c r="Q6" s="24" t="s">
        <v>94</v>
      </c>
      <c r="R6" s="24" t="s">
        <v>82</v>
      </c>
      <c r="S6" s="24" t="s">
        <v>39</v>
      </c>
      <c r="T6" s="24" t="s">
        <v>95</v>
      </c>
      <c r="U6" s="24" t="s">
        <v>96</v>
      </c>
      <c r="V6" s="24" t="s">
        <v>70</v>
      </c>
      <c r="W6" s="25" t="s">
        <v>41</v>
      </c>
      <c r="X6" s="25" t="s">
        <v>99</v>
      </c>
      <c r="Y6" s="25" t="s">
        <v>100</v>
      </c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</row>
    <row r="7" spans="2:44">
      <c r="B7" s="21"/>
      <c r="C7" s="9" t="s">
        <v>26</v>
      </c>
      <c r="D7" s="27">
        <v>756.48425124000005</v>
      </c>
      <c r="E7" s="27">
        <v>3881.293287</v>
      </c>
      <c r="F7" s="27">
        <v>2229.2758314999996</v>
      </c>
      <c r="G7" s="27" t="s">
        <v>0</v>
      </c>
      <c r="H7" s="27">
        <v>417.952698</v>
      </c>
      <c r="I7" s="27">
        <v>3.2771120000000002</v>
      </c>
      <c r="J7" s="27">
        <v>319.15189099999998</v>
      </c>
      <c r="K7" s="27">
        <v>768.18981700000006</v>
      </c>
      <c r="L7" s="27">
        <v>8058.3293715399996</v>
      </c>
      <c r="M7" s="27">
        <v>5379.262702776</v>
      </c>
      <c r="N7" s="27" t="s">
        <v>0</v>
      </c>
      <c r="O7" s="27">
        <v>2305.9330302160001</v>
      </c>
      <c r="P7" s="27">
        <v>8525.8074455999995</v>
      </c>
      <c r="Q7" s="27">
        <v>168.01530799999998</v>
      </c>
      <c r="R7" s="27">
        <v>122.881148</v>
      </c>
      <c r="S7" s="27" t="s">
        <v>0</v>
      </c>
      <c r="T7" s="27">
        <v>78.491443000000004</v>
      </c>
      <c r="U7" s="27">
        <v>661.25638700000002</v>
      </c>
      <c r="V7" s="27">
        <v>441.63961800000004</v>
      </c>
      <c r="W7" s="27">
        <f t="shared" ref="W7:W21" si="0">SUM(D7:V7)</f>
        <v>34117.241341872003</v>
      </c>
      <c r="X7" s="27">
        <f t="shared" ref="X7:X25" si="1">SUM(D7:F7,H7,J7:M7,O7:R7,T7:V7)</f>
        <v>34113.964229871999</v>
      </c>
      <c r="Y7" s="27">
        <f t="shared" ref="Y7:Y25" si="2">SUM(G7,I7,N7,S7)</f>
        <v>3.2771120000000002</v>
      </c>
      <c r="Z7" s="19"/>
      <c r="AA7" s="19"/>
      <c r="AB7" s="19"/>
      <c r="AC7" s="19"/>
      <c r="AD7" s="19"/>
      <c r="AE7" s="19"/>
      <c r="AF7" s="19"/>
      <c r="AG7" s="19"/>
      <c r="AH7" s="19"/>
      <c r="AI7" s="29"/>
      <c r="AJ7" s="19"/>
      <c r="AK7" s="19"/>
      <c r="AL7" s="19"/>
      <c r="AM7" s="19"/>
      <c r="AN7" s="19"/>
      <c r="AO7" s="19"/>
      <c r="AP7" s="19"/>
      <c r="AQ7" s="19"/>
      <c r="AR7" s="19"/>
    </row>
    <row r="8" spans="2:44">
      <c r="B8" s="21"/>
      <c r="C8" s="9" t="s">
        <v>68</v>
      </c>
      <c r="D8" s="27" t="s">
        <v>0</v>
      </c>
      <c r="E8" s="27" t="s">
        <v>0</v>
      </c>
      <c r="F8" s="27" t="s">
        <v>0</v>
      </c>
      <c r="G8" s="27" t="s">
        <v>0</v>
      </c>
      <c r="H8" s="27" t="s">
        <v>0</v>
      </c>
      <c r="I8" s="27">
        <v>23.655544000000003</v>
      </c>
      <c r="J8" s="27" t="s">
        <v>0</v>
      </c>
      <c r="K8" s="27" t="s">
        <v>0</v>
      </c>
      <c r="L8" s="27" t="s">
        <v>0</v>
      </c>
      <c r="M8" s="27" t="s">
        <v>0</v>
      </c>
      <c r="N8" s="27" t="s">
        <v>0</v>
      </c>
      <c r="O8" s="27" t="s">
        <v>0</v>
      </c>
      <c r="P8" s="27" t="s">
        <v>0</v>
      </c>
      <c r="Q8" s="27" t="s">
        <v>0</v>
      </c>
      <c r="R8" s="27" t="s">
        <v>0</v>
      </c>
      <c r="S8" s="27" t="s">
        <v>0</v>
      </c>
      <c r="T8" s="27" t="s">
        <v>0</v>
      </c>
      <c r="U8" s="27" t="s">
        <v>0</v>
      </c>
      <c r="V8" s="27" t="s">
        <v>0</v>
      </c>
      <c r="W8" s="27">
        <f t="shared" ref="W8:W13" si="3">SUM(D8:V8)</f>
        <v>23.655544000000003</v>
      </c>
      <c r="X8" s="27">
        <f t="shared" ref="X8:X14" si="4">SUM(D8:F8,H8,J8:M8,O8:R8,T8:V8)</f>
        <v>0</v>
      </c>
      <c r="Y8" s="27">
        <f t="shared" ref="Y8:Y14" si="5">SUM(G8,I8,N8,S8)</f>
        <v>23.655544000000003</v>
      </c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</row>
    <row r="9" spans="2:44">
      <c r="B9" s="21"/>
      <c r="C9" s="9" t="s">
        <v>50</v>
      </c>
      <c r="D9" s="27">
        <v>6255.5651449999996</v>
      </c>
      <c r="E9" s="27">
        <v>4341.5308660000001</v>
      </c>
      <c r="F9" s="27">
        <v>1113.9868489999999</v>
      </c>
      <c r="G9" s="27">
        <v>3.757171</v>
      </c>
      <c r="H9" s="27">
        <v>2461.995038</v>
      </c>
      <c r="I9" s="27">
        <v>622.02860199999998</v>
      </c>
      <c r="J9" s="27">
        <v>66.871954000000002</v>
      </c>
      <c r="K9" s="27">
        <v>8075.0361590000002</v>
      </c>
      <c r="L9" s="27">
        <v>11462.258591</v>
      </c>
      <c r="M9" s="27">
        <v>2709.468879</v>
      </c>
      <c r="N9" s="27" t="s">
        <v>0</v>
      </c>
      <c r="O9" s="27" t="s">
        <v>0</v>
      </c>
      <c r="P9" s="27">
        <v>8381.7786980000001</v>
      </c>
      <c r="Q9" s="27">
        <v>908.48087299999997</v>
      </c>
      <c r="R9" s="27" t="s">
        <v>0</v>
      </c>
      <c r="S9" s="27" t="s">
        <v>0</v>
      </c>
      <c r="T9" s="27">
        <v>496.02237000000002</v>
      </c>
      <c r="U9" s="27">
        <v>2350.5653709999997</v>
      </c>
      <c r="V9" s="27">
        <v>332.14229999999998</v>
      </c>
      <c r="W9" s="27">
        <f t="shared" si="3"/>
        <v>49581.488865999992</v>
      </c>
      <c r="X9" s="27">
        <f t="shared" si="4"/>
        <v>48955.703092999996</v>
      </c>
      <c r="Y9" s="27">
        <f t="shared" si="5"/>
        <v>625.78577299999995</v>
      </c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</row>
    <row r="10" spans="2:44">
      <c r="B10" s="21"/>
      <c r="C10" s="9" t="s">
        <v>51</v>
      </c>
      <c r="D10" s="27">
        <v>1470.699026</v>
      </c>
      <c r="E10" s="27">
        <v>288.465372</v>
      </c>
      <c r="F10" s="27">
        <v>0.50109099999999995</v>
      </c>
      <c r="G10" s="27">
        <v>113.48353999999999</v>
      </c>
      <c r="H10" s="27">
        <v>528.35412499999995</v>
      </c>
      <c r="I10" s="27">
        <v>272.07269199999996</v>
      </c>
      <c r="J10" s="27">
        <v>1.7794049999999999</v>
      </c>
      <c r="K10" s="27">
        <v>1580.6289380000001</v>
      </c>
      <c r="L10" s="27">
        <v>803.383781</v>
      </c>
      <c r="M10" s="27">
        <v>384.36539399999998</v>
      </c>
      <c r="N10" s="27" t="s">
        <v>0</v>
      </c>
      <c r="O10" s="27">
        <v>1019.472172</v>
      </c>
      <c r="P10" s="27">
        <v>18.514599999999998</v>
      </c>
      <c r="Q10" s="27">
        <v>130.216599</v>
      </c>
      <c r="R10" s="27">
        <v>85.474104000000011</v>
      </c>
      <c r="S10" s="27">
        <v>7.4611000000000011E-2</v>
      </c>
      <c r="T10" s="27">
        <v>744.52672900000005</v>
      </c>
      <c r="U10" s="27">
        <v>295.93013199999996</v>
      </c>
      <c r="V10" s="27">
        <v>28.236114000000001</v>
      </c>
      <c r="W10" s="27">
        <f t="shared" si="3"/>
        <v>7766.178425000001</v>
      </c>
      <c r="X10" s="27">
        <f t="shared" si="4"/>
        <v>7380.547582000002</v>
      </c>
      <c r="Y10" s="27">
        <f t="shared" si="5"/>
        <v>385.63084299999997</v>
      </c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29"/>
      <c r="AN10" s="19"/>
      <c r="AO10" s="19"/>
      <c r="AP10" s="19"/>
      <c r="AQ10" s="19"/>
      <c r="AR10" s="19"/>
    </row>
    <row r="11" spans="2:44">
      <c r="B11" s="21"/>
      <c r="C11" s="9" t="s">
        <v>66</v>
      </c>
      <c r="D11" s="27">
        <v>1937.626047</v>
      </c>
      <c r="E11" s="27" t="s">
        <v>0</v>
      </c>
      <c r="F11" s="27" t="s">
        <v>0</v>
      </c>
      <c r="G11" s="27" t="s">
        <v>0</v>
      </c>
      <c r="H11" s="27">
        <v>87.712473000000003</v>
      </c>
      <c r="I11" s="27" t="s">
        <v>0</v>
      </c>
      <c r="J11" s="27" t="s">
        <v>0</v>
      </c>
      <c r="K11" s="27">
        <v>650.07807600000001</v>
      </c>
      <c r="L11" s="27" t="s">
        <v>0</v>
      </c>
      <c r="M11" s="27">
        <v>76.605625000000003</v>
      </c>
      <c r="N11" s="27" t="s">
        <v>0</v>
      </c>
      <c r="O11" s="27">
        <v>1634.3967339999999</v>
      </c>
      <c r="P11" s="27" t="s">
        <v>0</v>
      </c>
      <c r="Q11" s="27" t="s">
        <v>0</v>
      </c>
      <c r="R11" s="27" t="s">
        <v>0</v>
      </c>
      <c r="S11" s="27" t="s">
        <v>0</v>
      </c>
      <c r="T11" s="27">
        <v>37.907719</v>
      </c>
      <c r="U11" s="27" t="s">
        <v>0</v>
      </c>
      <c r="V11" s="27" t="s">
        <v>0</v>
      </c>
      <c r="W11" s="27">
        <f t="shared" si="3"/>
        <v>4424.3266739999999</v>
      </c>
      <c r="X11" s="27">
        <f t="shared" si="4"/>
        <v>4424.3266739999999</v>
      </c>
      <c r="Y11" s="27">
        <f t="shared" si="5"/>
        <v>0</v>
      </c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</row>
    <row r="12" spans="2:44">
      <c r="B12" s="21"/>
      <c r="C12" s="9" t="s">
        <v>75</v>
      </c>
      <c r="D12" s="27">
        <v>1332.789536</v>
      </c>
      <c r="E12" s="27">
        <v>53.709086000000006</v>
      </c>
      <c r="F12" s="27">
        <v>255.60142300000001</v>
      </c>
      <c r="G12" s="27">
        <v>1.332595</v>
      </c>
      <c r="H12" s="27">
        <v>37.886618000000006</v>
      </c>
      <c r="I12" s="27">
        <v>8.931597</v>
      </c>
      <c r="J12" s="27">
        <v>81.659684999999996</v>
      </c>
      <c r="K12" s="27">
        <v>272.094336</v>
      </c>
      <c r="L12" s="27">
        <v>270.573217</v>
      </c>
      <c r="M12" s="27">
        <v>170.661418</v>
      </c>
      <c r="N12" s="27" t="s">
        <v>0</v>
      </c>
      <c r="O12" s="27">
        <v>243.70050000000001</v>
      </c>
      <c r="P12" s="27">
        <v>263.03980300000001</v>
      </c>
      <c r="Q12" s="27">
        <v>8.3782479999999993</v>
      </c>
      <c r="R12" s="27">
        <v>151.299207</v>
      </c>
      <c r="S12" s="27" t="s">
        <v>0</v>
      </c>
      <c r="T12" s="27">
        <v>48.964162999999999</v>
      </c>
      <c r="U12" s="27">
        <v>304.97233599999998</v>
      </c>
      <c r="V12" s="27">
        <v>51.845341999999995</v>
      </c>
      <c r="W12" s="27">
        <f t="shared" si="3"/>
        <v>3557.4391100000007</v>
      </c>
      <c r="X12" s="27">
        <f t="shared" si="4"/>
        <v>3547.1749180000006</v>
      </c>
      <c r="Y12" s="27">
        <f t="shared" si="5"/>
        <v>10.264192</v>
      </c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</row>
    <row r="13" spans="2:44">
      <c r="B13" s="21"/>
      <c r="C13" s="9" t="s">
        <v>91</v>
      </c>
      <c r="D13" s="27" t="s">
        <v>0</v>
      </c>
      <c r="E13" s="27" t="s">
        <v>0</v>
      </c>
      <c r="F13" s="27" t="s">
        <v>0</v>
      </c>
      <c r="G13" s="27">
        <v>135.7577445</v>
      </c>
      <c r="H13" s="27" t="s">
        <v>0</v>
      </c>
      <c r="I13" s="27" t="s">
        <v>0</v>
      </c>
      <c r="J13" s="27">
        <v>36.435972500000005</v>
      </c>
      <c r="K13" s="27" t="s">
        <v>0</v>
      </c>
      <c r="L13" s="27" t="s">
        <v>0</v>
      </c>
      <c r="M13" s="27">
        <v>120.05401300000001</v>
      </c>
      <c r="N13" s="27" t="s">
        <v>0</v>
      </c>
      <c r="O13" s="27" t="s">
        <v>0</v>
      </c>
      <c r="P13" s="27">
        <v>173.02915299999998</v>
      </c>
      <c r="Q13" s="27" t="s">
        <v>0</v>
      </c>
      <c r="R13" s="27">
        <v>81.509521500000005</v>
      </c>
      <c r="S13" s="27">
        <v>5.3468390000000001</v>
      </c>
      <c r="T13" s="27" t="s">
        <v>0</v>
      </c>
      <c r="U13" s="27" t="s">
        <v>0</v>
      </c>
      <c r="V13" s="27">
        <v>321.9420015</v>
      </c>
      <c r="W13" s="27">
        <f t="shared" si="3"/>
        <v>874.075245</v>
      </c>
      <c r="X13" s="27">
        <f t="shared" si="4"/>
        <v>732.97066150000001</v>
      </c>
      <c r="Y13" s="27">
        <f t="shared" si="5"/>
        <v>141.10458349999999</v>
      </c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</row>
    <row r="14" spans="2:44">
      <c r="B14" s="21"/>
      <c r="C14" s="30" t="s">
        <v>154</v>
      </c>
      <c r="D14" s="31">
        <f>SUM(D7:D13)</f>
        <v>11753.16400524</v>
      </c>
      <c r="E14" s="31">
        <f t="shared" ref="E14:W14" si="6">SUM(E7:E13)</f>
        <v>8564.9986110000009</v>
      </c>
      <c r="F14" s="31">
        <f t="shared" si="6"/>
        <v>3599.3651944999997</v>
      </c>
      <c r="G14" s="31">
        <f t="shared" si="6"/>
        <v>254.3310505</v>
      </c>
      <c r="H14" s="31">
        <f t="shared" si="6"/>
        <v>3533.900952</v>
      </c>
      <c r="I14" s="31">
        <f t="shared" si="6"/>
        <v>929.9655469999999</v>
      </c>
      <c r="J14" s="31">
        <f t="shared" si="6"/>
        <v>505.89890750000001</v>
      </c>
      <c r="K14" s="31">
        <f t="shared" si="6"/>
        <v>11346.027325999999</v>
      </c>
      <c r="L14" s="31">
        <f t="shared" si="6"/>
        <v>20594.544960539999</v>
      </c>
      <c r="M14" s="31">
        <f t="shared" si="6"/>
        <v>8840.4180317760001</v>
      </c>
      <c r="N14" s="31">
        <f t="shared" si="6"/>
        <v>0</v>
      </c>
      <c r="O14" s="31">
        <f t="shared" si="6"/>
        <v>5203.5024362160002</v>
      </c>
      <c r="P14" s="31">
        <f t="shared" si="6"/>
        <v>17362.169699599996</v>
      </c>
      <c r="Q14" s="31">
        <f t="shared" si="6"/>
        <v>1215.0910280000001</v>
      </c>
      <c r="R14" s="31">
        <f t="shared" si="6"/>
        <v>441.16398049999998</v>
      </c>
      <c r="S14" s="31">
        <f t="shared" si="6"/>
        <v>5.4214500000000001</v>
      </c>
      <c r="T14" s="31">
        <f t="shared" si="6"/>
        <v>1405.9124240000003</v>
      </c>
      <c r="U14" s="31">
        <f t="shared" si="6"/>
        <v>3612.7242259999994</v>
      </c>
      <c r="V14" s="31">
        <f t="shared" si="6"/>
        <v>1175.8053755000001</v>
      </c>
      <c r="W14" s="31">
        <f t="shared" si="6"/>
        <v>100344.40520587201</v>
      </c>
      <c r="X14" s="31">
        <f t="shared" si="4"/>
        <v>99154.687158371991</v>
      </c>
      <c r="Y14" s="31">
        <f t="shared" si="5"/>
        <v>1189.7180475</v>
      </c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</row>
    <row r="15" spans="2:44" ht="11.25" customHeight="1">
      <c r="B15" s="21"/>
      <c r="C15" s="9" t="s">
        <v>67</v>
      </c>
      <c r="D15" s="27">
        <v>106.71385244800001</v>
      </c>
      <c r="E15" s="27">
        <v>133.91807500000002</v>
      </c>
      <c r="F15" s="27">
        <v>7.5048504999999999</v>
      </c>
      <c r="G15" s="27" t="s">
        <v>0</v>
      </c>
      <c r="H15" s="27">
        <v>966.36736499999995</v>
      </c>
      <c r="I15" s="27" t="s">
        <v>0</v>
      </c>
      <c r="J15" s="27">
        <v>291.68915100000004</v>
      </c>
      <c r="K15" s="27">
        <v>41.303221999999998</v>
      </c>
      <c r="L15" s="27">
        <v>331.91421289000004</v>
      </c>
      <c r="M15" s="27">
        <v>54.373875224000003</v>
      </c>
      <c r="N15" s="27" t="s">
        <v>0</v>
      </c>
      <c r="O15" s="27">
        <v>23.611427231999997</v>
      </c>
      <c r="P15" s="27">
        <v>36.5999774</v>
      </c>
      <c r="Q15" s="27" t="s">
        <v>0</v>
      </c>
      <c r="R15" s="27" t="s">
        <v>0</v>
      </c>
      <c r="S15" s="27" t="s">
        <v>0</v>
      </c>
      <c r="T15" s="27" t="s">
        <v>0</v>
      </c>
      <c r="U15" s="27" t="s">
        <v>0</v>
      </c>
      <c r="V15" s="27" t="s">
        <v>0</v>
      </c>
      <c r="W15" s="27">
        <f t="shared" si="0"/>
        <v>1993.996008694</v>
      </c>
      <c r="X15" s="27">
        <f t="shared" si="1"/>
        <v>1993.996008694</v>
      </c>
      <c r="Y15" s="27">
        <f t="shared" si="2"/>
        <v>0</v>
      </c>
      <c r="Z15" s="19"/>
      <c r="AA15" s="19"/>
      <c r="AB15" s="19"/>
      <c r="AC15" s="19"/>
      <c r="AD15" s="19"/>
      <c r="AE15" s="19"/>
      <c r="AF15" s="19"/>
      <c r="AG15" s="19"/>
      <c r="AH15" s="19"/>
      <c r="AI15" s="29"/>
      <c r="AJ15" s="19"/>
      <c r="AK15" s="19"/>
      <c r="AL15" s="19"/>
      <c r="AM15" s="19"/>
      <c r="AN15" s="19"/>
      <c r="AO15" s="19"/>
      <c r="AP15" s="19"/>
      <c r="AQ15" s="19"/>
      <c r="AR15" s="19"/>
    </row>
    <row r="16" spans="2:44">
      <c r="B16" s="21"/>
      <c r="C16" s="9" t="s">
        <v>27</v>
      </c>
      <c r="D16" s="27" t="s">
        <v>0</v>
      </c>
      <c r="E16" s="27" t="s">
        <v>0</v>
      </c>
      <c r="F16" s="27" t="s">
        <v>0</v>
      </c>
      <c r="G16" s="27" t="s">
        <v>0</v>
      </c>
      <c r="H16" s="27">
        <v>8799.4154729999991</v>
      </c>
      <c r="I16" s="27" t="s">
        <v>0</v>
      </c>
      <c r="J16" s="27" t="s">
        <v>0</v>
      </c>
      <c r="K16" s="27">
        <v>7714.4555970000001</v>
      </c>
      <c r="L16" s="27" t="s">
        <v>0</v>
      </c>
      <c r="M16" s="27">
        <v>20999.317454999997</v>
      </c>
      <c r="N16" s="27" t="s">
        <v>0</v>
      </c>
      <c r="O16" s="27">
        <v>15684.428904999999</v>
      </c>
      <c r="P16" s="27" t="s">
        <v>0</v>
      </c>
      <c r="Q16" s="27" t="s">
        <v>0</v>
      </c>
      <c r="R16" s="27" t="s">
        <v>0</v>
      </c>
      <c r="S16" s="27" t="s">
        <v>0</v>
      </c>
      <c r="T16" s="27" t="s">
        <v>0</v>
      </c>
      <c r="U16" s="27" t="s">
        <v>0</v>
      </c>
      <c r="V16" s="27" t="s">
        <v>0</v>
      </c>
      <c r="W16" s="27">
        <f t="shared" si="0"/>
        <v>53197.617429999998</v>
      </c>
      <c r="X16" s="27">
        <f t="shared" si="1"/>
        <v>53197.617429999998</v>
      </c>
      <c r="Y16" s="27">
        <f t="shared" si="2"/>
        <v>0</v>
      </c>
      <c r="Z16" s="19"/>
      <c r="AA16" s="19"/>
      <c r="AB16" s="2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</row>
    <row r="17" spans="2:45">
      <c r="B17" s="21"/>
      <c r="C17" s="9" t="s">
        <v>28</v>
      </c>
      <c r="D17" s="27">
        <v>10869.640899</v>
      </c>
      <c r="E17" s="27">
        <v>2940.7943780000001</v>
      </c>
      <c r="F17" s="27">
        <v>7484.9103640000003</v>
      </c>
      <c r="G17" s="27">
        <v>2395.770931</v>
      </c>
      <c r="H17" s="27" t="s">
        <v>0</v>
      </c>
      <c r="I17" s="27" t="s">
        <v>0</v>
      </c>
      <c r="J17" s="27" t="s">
        <v>0</v>
      </c>
      <c r="K17" s="27" t="s">
        <v>0</v>
      </c>
      <c r="L17" s="27">
        <v>3277.853239</v>
      </c>
      <c r="M17" s="27" t="s">
        <v>0</v>
      </c>
      <c r="N17" s="27" t="s">
        <v>0</v>
      </c>
      <c r="O17" s="27" t="s">
        <v>0</v>
      </c>
      <c r="P17" s="27">
        <v>10307.835905</v>
      </c>
      <c r="Q17" s="27" t="s">
        <v>0</v>
      </c>
      <c r="R17" s="27" t="s">
        <v>0</v>
      </c>
      <c r="S17" s="27" t="s">
        <v>0</v>
      </c>
      <c r="T17" s="27" t="s">
        <v>0</v>
      </c>
      <c r="U17" s="27" t="s">
        <v>0</v>
      </c>
      <c r="V17" s="27" t="s">
        <v>0</v>
      </c>
      <c r="W17" s="27">
        <f t="shared" si="0"/>
        <v>37276.805716000003</v>
      </c>
      <c r="X17" s="27">
        <f t="shared" si="1"/>
        <v>34881.034784999996</v>
      </c>
      <c r="Y17" s="27">
        <f t="shared" si="2"/>
        <v>2395.770931</v>
      </c>
      <c r="Z17" s="19"/>
      <c r="AA17" s="2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</row>
    <row r="18" spans="2:45">
      <c r="B18" s="21"/>
      <c r="C18" s="9" t="s">
        <v>98</v>
      </c>
      <c r="D18" s="27" t="s">
        <v>0</v>
      </c>
      <c r="E18" s="27" t="s">
        <v>0</v>
      </c>
      <c r="F18" s="27" t="s">
        <v>0</v>
      </c>
      <c r="G18" s="27">
        <v>1412.6934630000001</v>
      </c>
      <c r="H18" s="27">
        <v>-9.9999999999999995E-7</v>
      </c>
      <c r="I18" s="27">
        <v>4860.659995</v>
      </c>
      <c r="J18" s="27" t="s">
        <v>0</v>
      </c>
      <c r="K18" s="27" t="s">
        <v>0</v>
      </c>
      <c r="L18" s="27" t="s">
        <v>0</v>
      </c>
      <c r="M18" s="27" t="s">
        <v>0</v>
      </c>
      <c r="N18" s="27">
        <v>207.356224</v>
      </c>
      <c r="O18" s="27" t="s">
        <v>0</v>
      </c>
      <c r="P18" s="27" t="s">
        <v>0</v>
      </c>
      <c r="Q18" s="27" t="s">
        <v>0</v>
      </c>
      <c r="R18" s="27" t="s">
        <v>0</v>
      </c>
      <c r="S18" s="27">
        <v>202.180767</v>
      </c>
      <c r="T18" s="27" t="s">
        <v>0</v>
      </c>
      <c r="U18" s="27" t="s">
        <v>0</v>
      </c>
      <c r="V18" s="27" t="s">
        <v>0</v>
      </c>
      <c r="W18" s="27">
        <f t="shared" si="0"/>
        <v>6682.8904480000001</v>
      </c>
      <c r="X18" s="27">
        <f t="shared" si="1"/>
        <v>-9.9999999999999995E-7</v>
      </c>
      <c r="Y18" s="27">
        <f t="shared" si="2"/>
        <v>6682.8904489999995</v>
      </c>
      <c r="Z18" s="19"/>
      <c r="AA18" s="19"/>
      <c r="AB18" s="19"/>
      <c r="AC18" s="2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</row>
    <row r="19" spans="2:45">
      <c r="B19" s="21"/>
      <c r="C19" s="9" t="s">
        <v>44</v>
      </c>
      <c r="D19" s="27">
        <v>6264.827131</v>
      </c>
      <c r="E19" s="27">
        <v>59.868959000000004</v>
      </c>
      <c r="F19" s="27">
        <v>586.41095200000007</v>
      </c>
      <c r="G19" s="27">
        <v>590.52251799999999</v>
      </c>
      <c r="H19" s="27">
        <v>4118.6404400000001</v>
      </c>
      <c r="I19" s="27">
        <v>3051.021608</v>
      </c>
      <c r="J19" s="27" t="s">
        <v>0</v>
      </c>
      <c r="K19" s="27">
        <v>1401.7497250000001</v>
      </c>
      <c r="L19" s="27" t="s">
        <v>0</v>
      </c>
      <c r="M19" s="27">
        <v>7136.6032319999995</v>
      </c>
      <c r="N19" s="27" t="s">
        <v>0</v>
      </c>
      <c r="O19" s="27" t="s">
        <v>0</v>
      </c>
      <c r="P19" s="27">
        <v>809.91663399999993</v>
      </c>
      <c r="Q19" s="27">
        <v>1096.230726</v>
      </c>
      <c r="R19" s="27" t="s">
        <v>0</v>
      </c>
      <c r="S19" s="27" t="s">
        <v>0</v>
      </c>
      <c r="T19" s="27">
        <v>2932.0500139999999</v>
      </c>
      <c r="U19" s="27">
        <v>649.231852</v>
      </c>
      <c r="V19" s="27">
        <v>1347.3934040000001</v>
      </c>
      <c r="W19" s="27">
        <f t="shared" si="0"/>
        <v>30044.467195000001</v>
      </c>
      <c r="X19" s="27">
        <f t="shared" si="1"/>
        <v>26402.923069000004</v>
      </c>
      <c r="Y19" s="27">
        <f t="shared" si="2"/>
        <v>3641.5441259999998</v>
      </c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29"/>
      <c r="AK19" s="19"/>
      <c r="AL19" s="19"/>
      <c r="AM19" s="19"/>
      <c r="AN19" s="19"/>
      <c r="AO19" s="19"/>
      <c r="AP19" s="19"/>
      <c r="AQ19" s="19"/>
      <c r="AR19" s="19"/>
    </row>
    <row r="20" spans="2:45" ht="11.25" customHeight="1">
      <c r="B20" s="21"/>
      <c r="C20" s="9" t="s">
        <v>73</v>
      </c>
      <c r="D20" s="27">
        <v>5198.4525290000001</v>
      </c>
      <c r="E20" s="27">
        <v>3089.0436549999999</v>
      </c>
      <c r="F20" s="27">
        <v>356.829813</v>
      </c>
      <c r="G20" s="27">
        <v>34.974446</v>
      </c>
      <c r="H20" s="27">
        <v>1642.4464509999998</v>
      </c>
      <c r="I20" s="27" t="s">
        <v>0</v>
      </c>
      <c r="J20" s="27">
        <v>1379.623237</v>
      </c>
      <c r="K20" s="27">
        <v>1173.167377</v>
      </c>
      <c r="L20" s="27">
        <v>2578.5484120000001</v>
      </c>
      <c r="M20" s="27">
        <v>5315.3670080000002</v>
      </c>
      <c r="N20" s="27" t="s">
        <v>0</v>
      </c>
      <c r="O20" s="27">
        <v>70.381163999999998</v>
      </c>
      <c r="P20" s="27">
        <v>2625.716876</v>
      </c>
      <c r="Q20" s="27">
        <v>81.983378000000002</v>
      </c>
      <c r="R20" s="27">
        <v>728.63554899999997</v>
      </c>
      <c r="S20" s="27" t="s">
        <v>0</v>
      </c>
      <c r="T20" s="27">
        <v>1752.7110379999999</v>
      </c>
      <c r="U20" s="27">
        <v>921.20964800000002</v>
      </c>
      <c r="V20" s="27">
        <v>2057.666659</v>
      </c>
      <c r="W20" s="27">
        <f t="shared" si="0"/>
        <v>29006.757239999995</v>
      </c>
      <c r="X20" s="27">
        <f t="shared" si="1"/>
        <v>28971.782793999995</v>
      </c>
      <c r="Y20" s="27">
        <f t="shared" si="2"/>
        <v>34.974446</v>
      </c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</row>
    <row r="21" spans="2:45">
      <c r="B21" s="21"/>
      <c r="C21" s="9" t="s">
        <v>90</v>
      </c>
      <c r="D21" s="27">
        <v>73.575355000000002</v>
      </c>
      <c r="E21" s="27">
        <v>409.02123999999998</v>
      </c>
      <c r="F21" s="27">
        <v>768.88804799999991</v>
      </c>
      <c r="G21" s="27">
        <v>135.7577445</v>
      </c>
      <c r="H21" s="27">
        <v>62.64631</v>
      </c>
      <c r="I21" s="27" t="s">
        <v>0</v>
      </c>
      <c r="J21" s="27">
        <v>36.435972500000005</v>
      </c>
      <c r="K21" s="27" t="s">
        <v>0</v>
      </c>
      <c r="L21" s="27" t="s">
        <v>0</v>
      </c>
      <c r="M21" s="27">
        <v>127.882683</v>
      </c>
      <c r="N21" s="27" t="s">
        <v>0</v>
      </c>
      <c r="O21" s="27" t="s">
        <v>0</v>
      </c>
      <c r="P21" s="27">
        <v>173.02915299999998</v>
      </c>
      <c r="Q21" s="27" t="s">
        <v>0</v>
      </c>
      <c r="R21" s="27">
        <v>81.509521500000005</v>
      </c>
      <c r="S21" s="27">
        <v>5.3468390000000001</v>
      </c>
      <c r="T21" s="27" t="s">
        <v>0</v>
      </c>
      <c r="U21" s="27" t="s">
        <v>0</v>
      </c>
      <c r="V21" s="27">
        <v>560.86991949999992</v>
      </c>
      <c r="W21" s="27">
        <f t="shared" si="0"/>
        <v>2434.9627860000001</v>
      </c>
      <c r="X21" s="27">
        <f t="shared" si="1"/>
        <v>2293.8582024999996</v>
      </c>
      <c r="Y21" s="27">
        <f t="shared" si="2"/>
        <v>141.10458349999999</v>
      </c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</row>
    <row r="22" spans="2:45">
      <c r="B22" s="21"/>
      <c r="C22" s="30" t="s">
        <v>155</v>
      </c>
      <c r="D22" s="31">
        <f>SUM(D15:D21)</f>
        <v>22513.209766448002</v>
      </c>
      <c r="E22" s="31">
        <f t="shared" ref="E22:W22" si="7">SUM(E15:E21)</f>
        <v>6632.646307</v>
      </c>
      <c r="F22" s="31">
        <f t="shared" si="7"/>
        <v>9204.5440275000019</v>
      </c>
      <c r="G22" s="31">
        <f t="shared" si="7"/>
        <v>4569.7191025000002</v>
      </c>
      <c r="H22" s="31">
        <f t="shared" si="7"/>
        <v>15589.516037999998</v>
      </c>
      <c r="I22" s="31">
        <f t="shared" si="7"/>
        <v>7911.681603</v>
      </c>
      <c r="J22" s="31">
        <f t="shared" si="7"/>
        <v>1707.7483605</v>
      </c>
      <c r="K22" s="31">
        <f t="shared" si="7"/>
        <v>10330.675921</v>
      </c>
      <c r="L22" s="31">
        <f t="shared" si="7"/>
        <v>6188.3158638900004</v>
      </c>
      <c r="M22" s="31">
        <f t="shared" si="7"/>
        <v>33633.544253223998</v>
      </c>
      <c r="N22" s="31">
        <f t="shared" si="7"/>
        <v>207.356224</v>
      </c>
      <c r="O22" s="31">
        <f t="shared" si="7"/>
        <v>15778.421496231998</v>
      </c>
      <c r="P22" s="31">
        <f t="shared" si="7"/>
        <v>13953.098545399998</v>
      </c>
      <c r="Q22" s="31">
        <f t="shared" si="7"/>
        <v>1178.2141039999999</v>
      </c>
      <c r="R22" s="31">
        <f t="shared" si="7"/>
        <v>810.14507049999997</v>
      </c>
      <c r="S22" s="31">
        <f t="shared" si="7"/>
        <v>207.52760599999999</v>
      </c>
      <c r="T22" s="31">
        <f t="shared" si="7"/>
        <v>4684.7610519999998</v>
      </c>
      <c r="U22" s="31">
        <f t="shared" si="7"/>
        <v>1570.4414999999999</v>
      </c>
      <c r="V22" s="31">
        <f t="shared" si="7"/>
        <v>3965.9299824999998</v>
      </c>
      <c r="W22" s="31">
        <f t="shared" si="7"/>
        <v>160637.496823694</v>
      </c>
      <c r="X22" s="31">
        <f>SUM(D22:F22,H22,J22:M22,O22:R22,T22:V22)</f>
        <v>147741.21228819399</v>
      </c>
      <c r="Y22" s="31">
        <f t="shared" si="2"/>
        <v>12896.284535499999</v>
      </c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>
        <f>MIN(X22:AP22)</f>
        <v>12896.284535499999</v>
      </c>
    </row>
    <row r="23" spans="2:45">
      <c r="B23" s="21"/>
      <c r="C23" s="9" t="s">
        <v>101</v>
      </c>
      <c r="D23" s="27">
        <v>-156.51245300000002</v>
      </c>
      <c r="E23" s="27">
        <v>-158.032501</v>
      </c>
      <c r="F23" s="27">
        <v>-11.269875000000001</v>
      </c>
      <c r="G23" s="27" t="s">
        <v>0</v>
      </c>
      <c r="H23" s="27">
        <v>-1273.3075200000001</v>
      </c>
      <c r="I23" s="27" t="s">
        <v>0</v>
      </c>
      <c r="J23" s="27">
        <v>-429.393574</v>
      </c>
      <c r="K23" s="27">
        <v>-59.135420973000002</v>
      </c>
      <c r="L23" s="27">
        <v>-753.95074099999999</v>
      </c>
      <c r="M23" s="27">
        <v>-81.406797999999995</v>
      </c>
      <c r="N23" s="27" t="s">
        <v>0</v>
      </c>
      <c r="O23" s="27">
        <v>-42.187336000000002</v>
      </c>
      <c r="P23" s="27">
        <v>-233.23616000000001</v>
      </c>
      <c r="Q23" s="27" t="s">
        <v>0</v>
      </c>
      <c r="R23" s="27" t="s">
        <v>0</v>
      </c>
      <c r="S23" s="27" t="s">
        <v>0</v>
      </c>
      <c r="T23" s="27" t="s">
        <v>0</v>
      </c>
      <c r="U23" s="27" t="s">
        <v>0</v>
      </c>
      <c r="V23" s="27" t="s">
        <v>0</v>
      </c>
      <c r="W23" s="27">
        <f>SUM(D23:V23)</f>
        <v>-3198.4323789730001</v>
      </c>
      <c r="X23" s="27">
        <f t="shared" si="1"/>
        <v>-3198.4323789730001</v>
      </c>
      <c r="Y23" s="27">
        <f t="shared" si="2"/>
        <v>0</v>
      </c>
    </row>
    <row r="24" spans="2:45">
      <c r="B24" s="21"/>
      <c r="C24" s="9" t="s">
        <v>102</v>
      </c>
      <c r="D24" s="27">
        <v>6003.4696309999999</v>
      </c>
      <c r="E24" s="27">
        <v>-4344.3653590000004</v>
      </c>
      <c r="F24" s="27">
        <v>-2161.3288950000001</v>
      </c>
      <c r="G24" s="27">
        <v>1233.358142</v>
      </c>
      <c r="H24" s="27">
        <v>9385.9980599999999</v>
      </c>
      <c r="I24" s="27" t="s">
        <v>0</v>
      </c>
      <c r="J24" s="27">
        <v>2487.1966120000002</v>
      </c>
      <c r="K24" s="27">
        <v>-9647.7049719999995</v>
      </c>
      <c r="L24" s="27">
        <v>-11734.159541999999</v>
      </c>
      <c r="M24" s="27">
        <v>4986.3619900000003</v>
      </c>
      <c r="N24" s="27" t="s">
        <v>0</v>
      </c>
      <c r="O24" s="27">
        <v>-15869.106774</v>
      </c>
      <c r="P24" s="27">
        <v>-10820.647097999999</v>
      </c>
      <c r="Q24" s="27">
        <v>-682.21795400000008</v>
      </c>
      <c r="R24" s="27">
        <v>27511.096438</v>
      </c>
      <c r="S24" s="27" t="s">
        <v>0</v>
      </c>
      <c r="T24" s="27">
        <v>3348.35871</v>
      </c>
      <c r="U24" s="27">
        <v>-83.171614000000005</v>
      </c>
      <c r="V24" s="27">
        <v>11489.173771</v>
      </c>
      <c r="W24" s="27">
        <f>SUM(D24:V24)</f>
        <v>11102.311146000004</v>
      </c>
      <c r="X24" s="27">
        <f t="shared" si="1"/>
        <v>9868.9530039999991</v>
      </c>
      <c r="Y24" s="27">
        <f t="shared" si="2"/>
        <v>1233.358142</v>
      </c>
    </row>
    <row r="25" spans="2:45">
      <c r="B25" s="21"/>
      <c r="C25" s="23" t="s">
        <v>40</v>
      </c>
      <c r="D25" s="34">
        <f>SUM(D14,D22:D24)</f>
        <v>40113.330949687996</v>
      </c>
      <c r="E25" s="34">
        <f t="shared" ref="E25:W25" si="8">SUM(E14,E22:E24)</f>
        <v>10695.247058000001</v>
      </c>
      <c r="F25" s="34">
        <f t="shared" si="8"/>
        <v>10631.310452000002</v>
      </c>
      <c r="G25" s="34">
        <f t="shared" si="8"/>
        <v>6057.4082950000002</v>
      </c>
      <c r="H25" s="34">
        <f t="shared" si="8"/>
        <v>27236.107530000001</v>
      </c>
      <c r="I25" s="34">
        <f t="shared" si="8"/>
        <v>8841.6471500000007</v>
      </c>
      <c r="J25" s="34">
        <f t="shared" si="8"/>
        <v>4271.4503060000006</v>
      </c>
      <c r="K25" s="34">
        <f t="shared" si="8"/>
        <v>11969.862854026997</v>
      </c>
      <c r="L25" s="34">
        <f t="shared" si="8"/>
        <v>14294.750541429998</v>
      </c>
      <c r="M25" s="34">
        <f t="shared" si="8"/>
        <v>47378.917476999995</v>
      </c>
      <c r="N25" s="34">
        <f t="shared" si="8"/>
        <v>207.356224</v>
      </c>
      <c r="O25" s="34">
        <f t="shared" si="8"/>
        <v>5070.6298224480015</v>
      </c>
      <c r="P25" s="34">
        <f t="shared" si="8"/>
        <v>20261.38498699999</v>
      </c>
      <c r="Q25" s="34">
        <f t="shared" si="8"/>
        <v>1711.0871779999998</v>
      </c>
      <c r="R25" s="34">
        <f t="shared" si="8"/>
        <v>28762.405489000001</v>
      </c>
      <c r="S25" s="34">
        <f t="shared" si="8"/>
        <v>212.94905599999998</v>
      </c>
      <c r="T25" s="34">
        <f t="shared" si="8"/>
        <v>9439.0321860000004</v>
      </c>
      <c r="U25" s="34">
        <f t="shared" si="8"/>
        <v>5099.9941119999994</v>
      </c>
      <c r="V25" s="34">
        <f t="shared" si="8"/>
        <v>16630.909129</v>
      </c>
      <c r="W25" s="34">
        <f t="shared" si="8"/>
        <v>268885.780796593</v>
      </c>
      <c r="X25" s="34">
        <f t="shared" si="1"/>
        <v>253566.42007159299</v>
      </c>
      <c r="Y25" s="34">
        <f t="shared" si="2"/>
        <v>15319.360725</v>
      </c>
    </row>
    <row r="26" spans="2:45">
      <c r="B26" s="21"/>
      <c r="C26" s="21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2:45">
      <c r="C27" s="22" t="s">
        <v>358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22"/>
      <c r="O27" s="38"/>
      <c r="P27" s="38"/>
      <c r="Q27" s="38"/>
      <c r="R27" s="38"/>
      <c r="S27" s="38"/>
      <c r="T27" s="38"/>
      <c r="U27" s="38"/>
      <c r="V27" s="38"/>
      <c r="W27" s="39">
        <f>SUM(W15:W19,W20:W21)</f>
        <v>160637.496823694</v>
      </c>
      <c r="X27" s="28">
        <f>SUM(X15:X19,X20:X21)</f>
        <v>147741.21228819402</v>
      </c>
      <c r="Y27" s="33"/>
    </row>
    <row r="28" spans="2:45" ht="81.75">
      <c r="C28" s="23"/>
      <c r="D28" s="24" t="s">
        <v>87</v>
      </c>
      <c r="E28" s="24" t="s">
        <v>71</v>
      </c>
      <c r="F28" s="24" t="s">
        <v>74</v>
      </c>
      <c r="G28" s="24" t="s">
        <v>37</v>
      </c>
      <c r="H28" s="24" t="s">
        <v>81</v>
      </c>
      <c r="I28" s="24" t="s">
        <v>38</v>
      </c>
      <c r="J28" s="24" t="s">
        <v>88</v>
      </c>
      <c r="K28" s="24" t="s">
        <v>83</v>
      </c>
      <c r="L28" s="24" t="s">
        <v>80</v>
      </c>
      <c r="M28" s="24" t="s">
        <v>65</v>
      </c>
      <c r="N28" s="24" t="s">
        <v>42</v>
      </c>
      <c r="O28" s="24" t="s">
        <v>92</v>
      </c>
      <c r="P28" s="24" t="s">
        <v>93</v>
      </c>
      <c r="Q28" s="24" t="s">
        <v>94</v>
      </c>
      <c r="R28" s="24" t="s">
        <v>82</v>
      </c>
      <c r="S28" s="24" t="s">
        <v>39</v>
      </c>
      <c r="T28" s="24" t="s">
        <v>95</v>
      </c>
      <c r="U28" s="24" t="s">
        <v>96</v>
      </c>
      <c r="V28" s="24" t="s">
        <v>70</v>
      </c>
      <c r="W28" s="25" t="s">
        <v>41</v>
      </c>
      <c r="X28" s="25" t="s">
        <v>99</v>
      </c>
      <c r="Y28" s="25" t="s">
        <v>100</v>
      </c>
      <c r="Z28" s="26"/>
      <c r="AA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</row>
    <row r="29" spans="2:45">
      <c r="C29" s="9" t="s">
        <v>26</v>
      </c>
      <c r="D29" s="27">
        <v>607.45706852800004</v>
      </c>
      <c r="E29" s="27">
        <v>2546.8637039999999</v>
      </c>
      <c r="F29" s="27">
        <v>1915.3604356000001</v>
      </c>
      <c r="G29" s="27" t="s">
        <v>0</v>
      </c>
      <c r="H29" s="27">
        <v>437.46889699999997</v>
      </c>
      <c r="I29" s="27">
        <v>3.5092449999999999</v>
      </c>
      <c r="J29" s="27">
        <v>220.36853600000001</v>
      </c>
      <c r="K29" s="27">
        <v>621.24827399999992</v>
      </c>
      <c r="L29" s="27">
        <v>5490.3364903999991</v>
      </c>
      <c r="M29" s="27">
        <v>3474.715021</v>
      </c>
      <c r="N29" s="27" t="s">
        <v>0</v>
      </c>
      <c r="O29" s="27">
        <v>1095.940672384</v>
      </c>
      <c r="P29" s="27">
        <v>7054.3736816000001</v>
      </c>
      <c r="Q29" s="27">
        <v>152.85085800000002</v>
      </c>
      <c r="R29" s="27">
        <v>96.998457999999999</v>
      </c>
      <c r="S29" s="27" t="s">
        <v>0</v>
      </c>
      <c r="T29" s="27">
        <v>82.217759000000001</v>
      </c>
      <c r="U29" s="27">
        <v>508.62438099999997</v>
      </c>
      <c r="V29" s="27">
        <v>386.83661999999998</v>
      </c>
      <c r="W29" s="27">
        <f t="shared" ref="W29:W43" si="9">SUM(D29:V29)</f>
        <v>24695.170101511994</v>
      </c>
      <c r="X29" s="27">
        <f t="shared" ref="X29:X47" si="10">SUM(D29:F29,H29,J29:M29,O29:R29,T29:V29)</f>
        <v>24691.660856512</v>
      </c>
      <c r="Y29" s="27">
        <f t="shared" ref="Y29:Y47" si="11">SUM(G29,I29,N29,S29)</f>
        <v>3.5092449999999999</v>
      </c>
      <c r="Z29" s="19"/>
      <c r="AA29" s="19"/>
      <c r="AB29" s="19"/>
      <c r="AC29" s="19"/>
      <c r="AD29" s="40"/>
      <c r="AE29" s="40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20"/>
    </row>
    <row r="30" spans="2:45">
      <c r="C30" s="9" t="s">
        <v>68</v>
      </c>
      <c r="D30" s="27" t="s">
        <v>0</v>
      </c>
      <c r="E30" s="27" t="s">
        <v>0</v>
      </c>
      <c r="F30" s="27" t="s">
        <v>0</v>
      </c>
      <c r="G30" s="27" t="s">
        <v>0</v>
      </c>
      <c r="H30" s="27" t="s">
        <v>0</v>
      </c>
      <c r="I30" s="27">
        <v>23.248718</v>
      </c>
      <c r="J30" s="27" t="s">
        <v>0</v>
      </c>
      <c r="K30" s="27" t="s">
        <v>0</v>
      </c>
      <c r="L30" s="27" t="s">
        <v>0</v>
      </c>
      <c r="M30" s="27" t="s">
        <v>0</v>
      </c>
      <c r="N30" s="27" t="s">
        <v>0</v>
      </c>
      <c r="O30" s="27" t="s">
        <v>0</v>
      </c>
      <c r="P30" s="27" t="s">
        <v>0</v>
      </c>
      <c r="Q30" s="27" t="s">
        <v>0</v>
      </c>
      <c r="R30" s="27" t="s">
        <v>0</v>
      </c>
      <c r="S30" s="27" t="s">
        <v>0</v>
      </c>
      <c r="T30" s="27" t="s">
        <v>0</v>
      </c>
      <c r="U30" s="27" t="s">
        <v>0</v>
      </c>
      <c r="V30" s="27" t="s">
        <v>0</v>
      </c>
      <c r="W30" s="27">
        <f t="shared" ref="W30:W35" si="12">SUM(D30:V30)</f>
        <v>23.248718</v>
      </c>
      <c r="X30" s="27">
        <f t="shared" ref="X30:X36" si="13">SUM(D30:F30,H30,J30:M30,O30:R30,T30:V30)</f>
        <v>0</v>
      </c>
      <c r="Y30" s="27">
        <f t="shared" ref="Y30:Y36" si="14">SUM(G30,I30,N30,S30)</f>
        <v>23.248718</v>
      </c>
      <c r="Z30" s="19"/>
      <c r="AA30" s="19"/>
      <c r="AB30" s="19"/>
      <c r="AC30" s="19"/>
      <c r="AD30" s="40"/>
      <c r="AE30" s="40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20"/>
    </row>
    <row r="31" spans="2:45">
      <c r="C31" s="9" t="s">
        <v>50</v>
      </c>
      <c r="D31" s="27">
        <v>6847.6911579999996</v>
      </c>
      <c r="E31" s="27">
        <v>5357.5766440000007</v>
      </c>
      <c r="F31" s="27">
        <v>1185.9513489999999</v>
      </c>
      <c r="G31" s="27">
        <v>6.0848199999999997</v>
      </c>
      <c r="H31" s="27">
        <v>2573.7643110000004</v>
      </c>
      <c r="I31" s="27">
        <v>1138.277902</v>
      </c>
      <c r="J31" s="27">
        <v>72.899744999999996</v>
      </c>
      <c r="K31" s="27">
        <v>8523.2082630000004</v>
      </c>
      <c r="L31" s="27">
        <v>12438.671890000001</v>
      </c>
      <c r="M31" s="27">
        <v>3052.0364759999998</v>
      </c>
      <c r="N31" s="27" t="s">
        <v>0</v>
      </c>
      <c r="O31" s="27">
        <v>91.470633000000007</v>
      </c>
      <c r="P31" s="27">
        <v>8698.4665989999994</v>
      </c>
      <c r="Q31" s="27">
        <v>975.14644099999998</v>
      </c>
      <c r="R31" s="27" t="s">
        <v>0</v>
      </c>
      <c r="S31" s="27" t="s">
        <v>0</v>
      </c>
      <c r="T31" s="27">
        <v>524.57678300000009</v>
      </c>
      <c r="U31" s="27">
        <v>2397.610212</v>
      </c>
      <c r="V31" s="27">
        <v>328.74489199999999</v>
      </c>
      <c r="W31" s="27">
        <f t="shared" si="12"/>
        <v>54212.178117999996</v>
      </c>
      <c r="X31" s="27">
        <f t="shared" si="13"/>
        <v>53067.815395999998</v>
      </c>
      <c r="Y31" s="27">
        <f t="shared" si="14"/>
        <v>1144.3627220000001</v>
      </c>
      <c r="Z31" s="19"/>
      <c r="AA31" s="19"/>
      <c r="AB31" s="19"/>
      <c r="AC31" s="19"/>
      <c r="AD31" s="40"/>
      <c r="AE31" s="40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20"/>
    </row>
    <row r="32" spans="2:45">
      <c r="C32" s="9" t="s">
        <v>51</v>
      </c>
      <c r="D32" s="27">
        <v>1760.666193</v>
      </c>
      <c r="E32" s="27">
        <v>324.55819199999996</v>
      </c>
      <c r="F32" s="27">
        <v>0.46345800000000004</v>
      </c>
      <c r="G32" s="27">
        <v>120.80344000000001</v>
      </c>
      <c r="H32" s="27">
        <v>538.09254699999997</v>
      </c>
      <c r="I32" s="27">
        <v>277.90508299999999</v>
      </c>
      <c r="J32" s="27">
        <v>2.095237</v>
      </c>
      <c r="K32" s="27">
        <v>1963.658363</v>
      </c>
      <c r="L32" s="27">
        <v>860.6009499999999</v>
      </c>
      <c r="M32" s="27">
        <v>409.20300099999997</v>
      </c>
      <c r="N32" s="27" t="s">
        <v>0</v>
      </c>
      <c r="O32" s="27">
        <v>1191.2049850000001</v>
      </c>
      <c r="P32" s="27">
        <v>20.357918000000002</v>
      </c>
      <c r="Q32" s="27">
        <v>139.47119699999999</v>
      </c>
      <c r="R32" s="27">
        <v>90.516881999999995</v>
      </c>
      <c r="S32" s="27">
        <v>8.0373E-2</v>
      </c>
      <c r="T32" s="27">
        <v>1182.3170009999999</v>
      </c>
      <c r="U32" s="27">
        <v>310.03534499999995</v>
      </c>
      <c r="V32" s="27">
        <v>30.530865000000002</v>
      </c>
      <c r="W32" s="27">
        <f t="shared" si="12"/>
        <v>9222.5610300000008</v>
      </c>
      <c r="X32" s="27">
        <f t="shared" si="13"/>
        <v>8823.7721340000007</v>
      </c>
      <c r="Y32" s="27">
        <f t="shared" si="14"/>
        <v>398.78889600000002</v>
      </c>
      <c r="Z32" s="19"/>
      <c r="AA32" s="19"/>
      <c r="AB32" s="19"/>
      <c r="AC32" s="19"/>
      <c r="AD32" s="40"/>
      <c r="AE32" s="40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20"/>
    </row>
    <row r="33" spans="1:45">
      <c r="C33" s="9" t="s">
        <v>66</v>
      </c>
      <c r="D33" s="27">
        <v>2239.9793519999998</v>
      </c>
      <c r="E33" s="27" t="s">
        <v>0</v>
      </c>
      <c r="F33" s="27" t="s">
        <v>0</v>
      </c>
      <c r="G33" s="27" t="s">
        <v>0</v>
      </c>
      <c r="H33" s="27">
        <v>87.782623000000001</v>
      </c>
      <c r="I33" s="27" t="s">
        <v>0</v>
      </c>
      <c r="J33" s="27" t="s">
        <v>0</v>
      </c>
      <c r="K33" s="27">
        <v>723.96888200000001</v>
      </c>
      <c r="L33" s="27" t="s">
        <v>0</v>
      </c>
      <c r="M33" s="27">
        <v>28.856235000000002</v>
      </c>
      <c r="N33" s="27" t="s">
        <v>0</v>
      </c>
      <c r="O33" s="27">
        <v>2043.3355689999999</v>
      </c>
      <c r="P33" s="27" t="s">
        <v>0</v>
      </c>
      <c r="Q33" s="27" t="s">
        <v>0</v>
      </c>
      <c r="R33" s="27" t="s">
        <v>0</v>
      </c>
      <c r="S33" s="27" t="s">
        <v>0</v>
      </c>
      <c r="T33" s="27">
        <v>42.508601999999996</v>
      </c>
      <c r="U33" s="27" t="s">
        <v>0</v>
      </c>
      <c r="V33" s="27" t="s">
        <v>0</v>
      </c>
      <c r="W33" s="27">
        <f t="shared" si="12"/>
        <v>5166.4312630000004</v>
      </c>
      <c r="X33" s="27">
        <f t="shared" si="13"/>
        <v>5166.4312630000004</v>
      </c>
      <c r="Y33" s="27">
        <f t="shared" si="14"/>
        <v>0</v>
      </c>
      <c r="Z33" s="19"/>
      <c r="AA33" s="19"/>
      <c r="AB33" s="19"/>
      <c r="AC33" s="19"/>
      <c r="AD33" s="40"/>
      <c r="AE33" s="40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20"/>
    </row>
    <row r="34" spans="1:45">
      <c r="C34" s="9" t="s">
        <v>75</v>
      </c>
      <c r="D34" s="27">
        <v>1429.0004839999999</v>
      </c>
      <c r="E34" s="27">
        <v>57.642391000000003</v>
      </c>
      <c r="F34" s="27">
        <v>255.379559</v>
      </c>
      <c r="G34" s="27">
        <v>1.139367</v>
      </c>
      <c r="H34" s="27">
        <v>35.937875999999996</v>
      </c>
      <c r="I34" s="27">
        <v>9.7735690000000002</v>
      </c>
      <c r="J34" s="27">
        <v>72.909684999999996</v>
      </c>
      <c r="K34" s="27">
        <v>274.85166499999997</v>
      </c>
      <c r="L34" s="27">
        <v>271.952089</v>
      </c>
      <c r="M34" s="27">
        <v>154.562219</v>
      </c>
      <c r="N34" s="27" t="s">
        <v>0</v>
      </c>
      <c r="O34" s="27">
        <v>233.488392</v>
      </c>
      <c r="P34" s="27">
        <v>258.04096400000003</v>
      </c>
      <c r="Q34" s="27">
        <v>6.8119219999999991</v>
      </c>
      <c r="R34" s="27">
        <v>162.388747</v>
      </c>
      <c r="S34" s="27" t="s">
        <v>0</v>
      </c>
      <c r="T34" s="27">
        <v>46.557190000000006</v>
      </c>
      <c r="U34" s="27">
        <v>292.374281</v>
      </c>
      <c r="V34" s="27">
        <v>53.429228000000002</v>
      </c>
      <c r="W34" s="27">
        <f t="shared" si="12"/>
        <v>3616.2396279999994</v>
      </c>
      <c r="X34" s="27">
        <f t="shared" si="13"/>
        <v>3605.3266919999996</v>
      </c>
      <c r="Y34" s="27">
        <f t="shared" si="14"/>
        <v>10.912936</v>
      </c>
      <c r="Z34" s="19"/>
      <c r="AA34" s="19"/>
      <c r="AB34" s="19"/>
      <c r="AC34" s="19"/>
      <c r="AD34" s="40"/>
      <c r="AE34" s="40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20"/>
    </row>
    <row r="35" spans="1:45">
      <c r="C35" s="9" t="s">
        <v>91</v>
      </c>
      <c r="D35" s="27" t="s">
        <v>0</v>
      </c>
      <c r="E35" s="27" t="s">
        <v>0</v>
      </c>
      <c r="F35" s="27" t="s">
        <v>0</v>
      </c>
      <c r="G35" s="27">
        <v>145.46326099999999</v>
      </c>
      <c r="H35" s="27" t="s">
        <v>0</v>
      </c>
      <c r="I35" s="27" t="s">
        <v>0</v>
      </c>
      <c r="J35" s="27">
        <v>37.915873500000004</v>
      </c>
      <c r="K35" s="27" t="s">
        <v>0</v>
      </c>
      <c r="L35" s="27" t="s">
        <v>0</v>
      </c>
      <c r="M35" s="27">
        <v>136.77803549999999</v>
      </c>
      <c r="N35" s="27" t="s">
        <v>0</v>
      </c>
      <c r="O35" s="27" t="s">
        <v>0</v>
      </c>
      <c r="P35" s="27">
        <v>165.92364449999999</v>
      </c>
      <c r="Q35" s="27" t="s">
        <v>0</v>
      </c>
      <c r="R35" s="27">
        <v>83.303767999999991</v>
      </c>
      <c r="S35" s="27">
        <v>5.3969984999999996</v>
      </c>
      <c r="T35" s="27" t="s">
        <v>0</v>
      </c>
      <c r="U35" s="27" t="s">
        <v>0</v>
      </c>
      <c r="V35" s="27">
        <v>315.03216900000001</v>
      </c>
      <c r="W35" s="27">
        <f t="shared" si="12"/>
        <v>889.81375000000003</v>
      </c>
      <c r="X35" s="27">
        <f t="shared" si="13"/>
        <v>738.95349050000004</v>
      </c>
      <c r="Y35" s="27">
        <f t="shared" si="14"/>
        <v>150.86025949999998</v>
      </c>
      <c r="Z35" s="19"/>
      <c r="AA35" s="19"/>
      <c r="AB35" s="19"/>
      <c r="AC35" s="19"/>
      <c r="AD35" s="40"/>
      <c r="AE35" s="40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20"/>
    </row>
    <row r="36" spans="1:45">
      <c r="C36" s="30" t="s">
        <v>154</v>
      </c>
      <c r="D36" s="31">
        <f>SUM(D29:D35)</f>
        <v>12884.794255528001</v>
      </c>
      <c r="E36" s="31">
        <f t="shared" ref="E36:W36" si="15">SUM(E29:E35)</f>
        <v>8286.6409309999999</v>
      </c>
      <c r="F36" s="31">
        <f t="shared" si="15"/>
        <v>3357.1548016000002</v>
      </c>
      <c r="G36" s="31">
        <f t="shared" si="15"/>
        <v>273.49088799999998</v>
      </c>
      <c r="H36" s="31">
        <f t="shared" si="15"/>
        <v>3673.0462540000008</v>
      </c>
      <c r="I36" s="31">
        <f t="shared" si="15"/>
        <v>1452.7145169999999</v>
      </c>
      <c r="J36" s="31">
        <f t="shared" si="15"/>
        <v>406.18907649999994</v>
      </c>
      <c r="K36" s="31">
        <f t="shared" si="15"/>
        <v>12106.935447</v>
      </c>
      <c r="L36" s="31">
        <f t="shared" si="15"/>
        <v>19061.561419400001</v>
      </c>
      <c r="M36" s="31">
        <f t="shared" si="15"/>
        <v>7256.1509874999992</v>
      </c>
      <c r="N36" s="31">
        <f t="shared" si="15"/>
        <v>0</v>
      </c>
      <c r="O36" s="31">
        <f t="shared" si="15"/>
        <v>4655.4402513840005</v>
      </c>
      <c r="P36" s="31">
        <f t="shared" si="15"/>
        <v>16197.1628071</v>
      </c>
      <c r="Q36" s="31">
        <f t="shared" si="15"/>
        <v>1274.2804180000003</v>
      </c>
      <c r="R36" s="31">
        <f t="shared" si="15"/>
        <v>433.207855</v>
      </c>
      <c r="S36" s="31">
        <f t="shared" si="15"/>
        <v>5.4773714999999994</v>
      </c>
      <c r="T36" s="31">
        <f t="shared" si="15"/>
        <v>1878.1773349999999</v>
      </c>
      <c r="U36" s="31">
        <f t="shared" si="15"/>
        <v>3508.6442189999998</v>
      </c>
      <c r="V36" s="31">
        <f t="shared" si="15"/>
        <v>1114.573774</v>
      </c>
      <c r="W36" s="31">
        <f t="shared" si="15"/>
        <v>97825.642608511989</v>
      </c>
      <c r="X36" s="31">
        <f t="shared" si="13"/>
        <v>96093.959832011999</v>
      </c>
      <c r="Y36" s="31">
        <f t="shared" si="14"/>
        <v>1731.6827764999998</v>
      </c>
      <c r="Z36" s="19"/>
      <c r="AA36" s="19"/>
      <c r="AB36" s="19"/>
      <c r="AC36" s="19"/>
      <c r="AD36" s="40"/>
      <c r="AE36" s="40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20"/>
    </row>
    <row r="37" spans="1:45">
      <c r="C37" s="9" t="s">
        <v>67</v>
      </c>
      <c r="D37" s="27">
        <v>107.323718472</v>
      </c>
      <c r="E37" s="27">
        <v>109.722308</v>
      </c>
      <c r="F37" s="27">
        <v>8.2607504000000009</v>
      </c>
      <c r="G37" s="27" t="s">
        <v>0</v>
      </c>
      <c r="H37" s="27">
        <v>810.84690399999999</v>
      </c>
      <c r="I37" s="27" t="s">
        <v>0</v>
      </c>
      <c r="J37" s="27">
        <v>260.41194000000002</v>
      </c>
      <c r="K37" s="27">
        <v>42.846559999999997</v>
      </c>
      <c r="L37" s="27">
        <v>161.73968687000001</v>
      </c>
      <c r="M37" s="27">
        <v>94.472954999999999</v>
      </c>
      <c r="N37" s="27" t="s">
        <v>0</v>
      </c>
      <c r="O37" s="27">
        <v>4.6844809999999999</v>
      </c>
      <c r="P37" s="27">
        <v>42.005647599999996</v>
      </c>
      <c r="Q37" s="27" t="s">
        <v>0</v>
      </c>
      <c r="R37" s="27" t="s">
        <v>0</v>
      </c>
      <c r="S37" s="27" t="s">
        <v>0</v>
      </c>
      <c r="T37" s="27" t="s">
        <v>0</v>
      </c>
      <c r="U37" s="27" t="s">
        <v>0</v>
      </c>
      <c r="V37" s="27" t="s">
        <v>0</v>
      </c>
      <c r="W37" s="27">
        <f t="shared" si="9"/>
        <v>1642.3149513419999</v>
      </c>
      <c r="X37" s="27">
        <f t="shared" si="10"/>
        <v>1642.3149513419999</v>
      </c>
      <c r="Y37" s="27">
        <f t="shared" si="11"/>
        <v>0</v>
      </c>
      <c r="Z37" s="19"/>
      <c r="AA37" s="19"/>
      <c r="AB37" s="19"/>
      <c r="AC37" s="19"/>
      <c r="AD37" s="40"/>
      <c r="AE37" s="40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20"/>
    </row>
    <row r="38" spans="1:45">
      <c r="C38" s="9" t="s">
        <v>27</v>
      </c>
      <c r="D38" s="27" t="s">
        <v>0</v>
      </c>
      <c r="E38" s="27" t="s">
        <v>0</v>
      </c>
      <c r="F38" s="27" t="s">
        <v>0</v>
      </c>
      <c r="G38" s="27" t="s">
        <v>0</v>
      </c>
      <c r="H38" s="27">
        <v>8056.3069680000008</v>
      </c>
      <c r="I38" s="27" t="s">
        <v>0</v>
      </c>
      <c r="J38" s="27" t="s">
        <v>0</v>
      </c>
      <c r="K38" s="27">
        <v>7892.0961320000006</v>
      </c>
      <c r="L38" s="27" t="s">
        <v>0</v>
      </c>
      <c r="M38" s="27">
        <v>23560.519215999997</v>
      </c>
      <c r="N38" s="27" t="s">
        <v>0</v>
      </c>
      <c r="O38" s="27">
        <v>16315.485076999999</v>
      </c>
      <c r="P38" s="27" t="s">
        <v>0</v>
      </c>
      <c r="Q38" s="27" t="s">
        <v>0</v>
      </c>
      <c r="R38" s="27" t="s">
        <v>0</v>
      </c>
      <c r="S38" s="27" t="s">
        <v>0</v>
      </c>
      <c r="T38" s="27" t="s">
        <v>0</v>
      </c>
      <c r="U38" s="27" t="s">
        <v>0</v>
      </c>
      <c r="V38" s="27" t="s">
        <v>0</v>
      </c>
      <c r="W38" s="27">
        <f t="shared" si="9"/>
        <v>55824.407392999994</v>
      </c>
      <c r="X38" s="27">
        <f t="shared" si="10"/>
        <v>55824.407392999994</v>
      </c>
      <c r="Y38" s="27">
        <f t="shared" si="11"/>
        <v>0</v>
      </c>
      <c r="Z38" s="19"/>
      <c r="AA38" s="19"/>
      <c r="AB38" s="19"/>
      <c r="AD38" s="40"/>
      <c r="AE38" s="40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20"/>
      <c r="AS38" s="19"/>
    </row>
    <row r="39" spans="1:45">
      <c r="C39" s="9" t="s">
        <v>28</v>
      </c>
      <c r="D39" s="27">
        <v>2874.644346</v>
      </c>
      <c r="E39" s="27">
        <v>1453.2396470000001</v>
      </c>
      <c r="F39" s="27">
        <v>3545.6265020000001</v>
      </c>
      <c r="G39" s="27">
        <v>1999.1343879999999</v>
      </c>
      <c r="H39" s="27" t="s">
        <v>0</v>
      </c>
      <c r="I39" s="27" t="s">
        <v>0</v>
      </c>
      <c r="J39" s="27" t="s">
        <v>0</v>
      </c>
      <c r="K39" s="27" t="s">
        <v>0</v>
      </c>
      <c r="L39" s="27">
        <v>333.25771900000001</v>
      </c>
      <c r="M39" s="27" t="s">
        <v>0</v>
      </c>
      <c r="N39" s="27" t="s">
        <v>0</v>
      </c>
      <c r="O39" s="27" t="s">
        <v>0</v>
      </c>
      <c r="P39" s="27">
        <v>2466.0486740000001</v>
      </c>
      <c r="Q39" s="27" t="s">
        <v>0</v>
      </c>
      <c r="R39" s="27" t="s">
        <v>0</v>
      </c>
      <c r="S39" s="27" t="s">
        <v>0</v>
      </c>
      <c r="T39" s="27" t="s">
        <v>0</v>
      </c>
      <c r="U39" s="27" t="s">
        <v>0</v>
      </c>
      <c r="V39" s="27" t="s">
        <v>0</v>
      </c>
      <c r="W39" s="27">
        <f t="shared" si="9"/>
        <v>12671.951276</v>
      </c>
      <c r="X39" s="27">
        <f t="shared" si="10"/>
        <v>10672.816887999999</v>
      </c>
      <c r="Y39" s="27">
        <f t="shared" si="11"/>
        <v>1999.1343879999999</v>
      </c>
      <c r="Z39" s="19"/>
      <c r="AA39" s="19"/>
      <c r="AB39" s="19"/>
      <c r="AC39" s="19"/>
      <c r="AD39" s="40"/>
      <c r="AE39" s="40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20"/>
    </row>
    <row r="40" spans="1:45">
      <c r="C40" s="9" t="s">
        <v>98</v>
      </c>
      <c r="D40" s="27" t="s">
        <v>0</v>
      </c>
      <c r="E40" s="27" t="s">
        <v>0</v>
      </c>
      <c r="F40" s="27" t="s">
        <v>0</v>
      </c>
      <c r="G40" s="27">
        <v>921.55676399999993</v>
      </c>
      <c r="H40" s="27">
        <v>-9.9999999999999995E-7</v>
      </c>
      <c r="I40" s="27">
        <v>4368.4426279999998</v>
      </c>
      <c r="J40" s="27" t="s">
        <v>0</v>
      </c>
      <c r="K40" s="27" t="s">
        <v>0</v>
      </c>
      <c r="L40" s="27" t="s">
        <v>0</v>
      </c>
      <c r="M40" s="27" t="s">
        <v>0</v>
      </c>
      <c r="N40" s="27">
        <v>206.04823999999999</v>
      </c>
      <c r="O40" s="27" t="s">
        <v>0</v>
      </c>
      <c r="P40" s="27" t="s">
        <v>0</v>
      </c>
      <c r="Q40" s="27" t="s">
        <v>0</v>
      </c>
      <c r="R40" s="27" t="s">
        <v>0</v>
      </c>
      <c r="S40" s="27">
        <v>200.03025500000001</v>
      </c>
      <c r="T40" s="27" t="s">
        <v>0</v>
      </c>
      <c r="U40" s="27" t="s">
        <v>0</v>
      </c>
      <c r="V40" s="27" t="s">
        <v>0</v>
      </c>
      <c r="W40" s="27">
        <f t="shared" si="9"/>
        <v>5696.0778859999991</v>
      </c>
      <c r="X40" s="27">
        <f t="shared" si="10"/>
        <v>-9.9999999999999995E-7</v>
      </c>
      <c r="Y40" s="27">
        <f t="shared" si="11"/>
        <v>5696.0778869999995</v>
      </c>
      <c r="Z40" s="19"/>
      <c r="AA40" s="19"/>
      <c r="AB40" s="19"/>
      <c r="AC40" s="19"/>
      <c r="AD40" s="40"/>
      <c r="AE40" s="40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20"/>
    </row>
    <row r="41" spans="1:45">
      <c r="C41" s="9" t="s">
        <v>44</v>
      </c>
      <c r="D41" s="27">
        <v>12941.327722999999</v>
      </c>
      <c r="E41" s="27">
        <v>2082.9749539999998</v>
      </c>
      <c r="F41" s="27">
        <v>2209.4074259999998</v>
      </c>
      <c r="G41" s="27">
        <v>1045.1915770000001</v>
      </c>
      <c r="H41" s="27">
        <v>4644.8260570000002</v>
      </c>
      <c r="I41" s="27">
        <v>3053.51755</v>
      </c>
      <c r="J41" s="27" t="s">
        <v>0</v>
      </c>
      <c r="K41" s="27">
        <v>1488.0756859999999</v>
      </c>
      <c r="L41" s="27" t="s">
        <v>0</v>
      </c>
      <c r="M41" s="27">
        <v>8763.634657999999</v>
      </c>
      <c r="N41" s="27" t="s">
        <v>0</v>
      </c>
      <c r="O41" s="27" t="s">
        <v>0</v>
      </c>
      <c r="P41" s="27">
        <v>3454.098806</v>
      </c>
      <c r="Q41" s="27">
        <v>1222.4732590000001</v>
      </c>
      <c r="R41" s="27" t="s">
        <v>0</v>
      </c>
      <c r="S41" s="27" t="s">
        <v>0</v>
      </c>
      <c r="T41" s="27">
        <v>6812.5424849999999</v>
      </c>
      <c r="U41" s="27">
        <v>3046.2729720000002</v>
      </c>
      <c r="V41" s="27">
        <v>4474.7223750000003</v>
      </c>
      <c r="W41" s="27">
        <f t="shared" si="9"/>
        <v>55239.065527999999</v>
      </c>
      <c r="X41" s="27">
        <f t="shared" si="10"/>
        <v>51140.35640099999</v>
      </c>
      <c r="Y41" s="27">
        <f t="shared" si="11"/>
        <v>4098.7091270000001</v>
      </c>
      <c r="Z41" s="19"/>
      <c r="AA41" s="19"/>
      <c r="AB41" s="19"/>
      <c r="AD41" s="40"/>
      <c r="AE41" s="40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20"/>
      <c r="AS41" s="19"/>
    </row>
    <row r="42" spans="1:45">
      <c r="C42" s="9" t="s">
        <v>73</v>
      </c>
      <c r="D42" s="27">
        <v>5194.6939659999998</v>
      </c>
      <c r="E42" s="27">
        <v>3038.3658969999997</v>
      </c>
      <c r="F42" s="27">
        <v>358.821437</v>
      </c>
      <c r="G42" s="27">
        <v>34.425885000000001</v>
      </c>
      <c r="H42" s="27">
        <v>1612.1738049999999</v>
      </c>
      <c r="I42" s="27" t="s">
        <v>0</v>
      </c>
      <c r="J42" s="27">
        <v>1583.257292</v>
      </c>
      <c r="K42" s="27">
        <v>1310.8972749999998</v>
      </c>
      <c r="L42" s="27">
        <v>2808.51188</v>
      </c>
      <c r="M42" s="27">
        <v>5379.0747439999996</v>
      </c>
      <c r="N42" s="27" t="s">
        <v>0</v>
      </c>
      <c r="O42" s="27">
        <v>53.929693</v>
      </c>
      <c r="P42" s="27">
        <v>2520.1456990000001</v>
      </c>
      <c r="Q42" s="27">
        <v>85.455516000000003</v>
      </c>
      <c r="R42" s="27">
        <v>844.17100000000005</v>
      </c>
      <c r="S42" s="27" t="s">
        <v>0</v>
      </c>
      <c r="T42" s="27">
        <v>1779.42471</v>
      </c>
      <c r="U42" s="27">
        <v>912.03840099999991</v>
      </c>
      <c r="V42" s="27">
        <v>2075.305965</v>
      </c>
      <c r="W42" s="27">
        <f t="shared" si="9"/>
        <v>29590.693164999997</v>
      </c>
      <c r="X42" s="27">
        <f t="shared" si="10"/>
        <v>29556.26728</v>
      </c>
      <c r="Y42" s="27">
        <f t="shared" si="11"/>
        <v>34.425885000000001</v>
      </c>
      <c r="Z42" s="19"/>
      <c r="AA42" s="19"/>
      <c r="AB42" s="19"/>
      <c r="AC42" s="19"/>
      <c r="AD42" s="40"/>
      <c r="AE42" s="40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20"/>
    </row>
    <row r="43" spans="1:45">
      <c r="C43" s="9" t="s">
        <v>90</v>
      </c>
      <c r="D43" s="27">
        <v>5.4732129999999994</v>
      </c>
      <c r="E43" s="27">
        <v>376.11670299999997</v>
      </c>
      <c r="F43" s="27">
        <v>639.28295800000001</v>
      </c>
      <c r="G43" s="27">
        <v>145.46326099999999</v>
      </c>
      <c r="H43" s="27">
        <v>59.737607000000004</v>
      </c>
      <c r="I43" s="27" t="s">
        <v>0</v>
      </c>
      <c r="J43" s="27">
        <v>37.915873500000004</v>
      </c>
      <c r="K43" s="27" t="s">
        <v>0</v>
      </c>
      <c r="L43" s="27" t="s">
        <v>0</v>
      </c>
      <c r="M43" s="27">
        <v>143.91106150000002</v>
      </c>
      <c r="N43" s="27" t="s">
        <v>0</v>
      </c>
      <c r="O43" s="27" t="s">
        <v>0</v>
      </c>
      <c r="P43" s="27">
        <v>165.92364550000002</v>
      </c>
      <c r="Q43" s="27" t="s">
        <v>0</v>
      </c>
      <c r="R43" s="27">
        <v>83.303767999999991</v>
      </c>
      <c r="S43" s="27">
        <v>5.3969984999999996</v>
      </c>
      <c r="T43" s="27" t="s">
        <v>0</v>
      </c>
      <c r="U43" s="27" t="s">
        <v>0</v>
      </c>
      <c r="V43" s="27">
        <v>559.96603000000005</v>
      </c>
      <c r="W43" s="27">
        <f t="shared" si="9"/>
        <v>2222.4911190000003</v>
      </c>
      <c r="X43" s="27">
        <f t="shared" si="10"/>
        <v>2071.6308595</v>
      </c>
      <c r="Y43" s="27">
        <f t="shared" si="11"/>
        <v>150.86025949999998</v>
      </c>
      <c r="Z43" s="19"/>
      <c r="AA43" s="19"/>
      <c r="AB43" s="19"/>
      <c r="AC43" s="19"/>
      <c r="AD43" s="40"/>
      <c r="AE43" s="40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20"/>
    </row>
    <row r="44" spans="1:45">
      <c r="C44" s="30" t="s">
        <v>155</v>
      </c>
      <c r="D44" s="31">
        <f>SUM(D37:D43)</f>
        <v>21123.462966471998</v>
      </c>
      <c r="E44" s="31">
        <f t="shared" ref="E44:W44" si="16">SUM(E37:E43)</f>
        <v>7060.4195089999994</v>
      </c>
      <c r="F44" s="31">
        <f t="shared" si="16"/>
        <v>6761.399073399999</v>
      </c>
      <c r="G44" s="31">
        <f t="shared" si="16"/>
        <v>4145.7718750000004</v>
      </c>
      <c r="H44" s="31">
        <f t="shared" si="16"/>
        <v>15183.89134</v>
      </c>
      <c r="I44" s="31">
        <f t="shared" si="16"/>
        <v>7421.9601779999994</v>
      </c>
      <c r="J44" s="31">
        <f t="shared" si="16"/>
        <v>1881.5851055000001</v>
      </c>
      <c r="K44" s="31">
        <f t="shared" si="16"/>
        <v>10733.915653</v>
      </c>
      <c r="L44" s="31">
        <f t="shared" si="16"/>
        <v>3303.50928587</v>
      </c>
      <c r="M44" s="31">
        <f t="shared" si="16"/>
        <v>37941.612634500001</v>
      </c>
      <c r="N44" s="31">
        <f t="shared" si="16"/>
        <v>206.04823999999999</v>
      </c>
      <c r="O44" s="31">
        <f t="shared" si="16"/>
        <v>16374.099251</v>
      </c>
      <c r="P44" s="31">
        <f t="shared" si="16"/>
        <v>8648.2224721000021</v>
      </c>
      <c r="Q44" s="31">
        <f t="shared" si="16"/>
        <v>1307.9287750000001</v>
      </c>
      <c r="R44" s="31">
        <f t="shared" si="16"/>
        <v>927.47476800000004</v>
      </c>
      <c r="S44" s="31">
        <f t="shared" si="16"/>
        <v>205.42725350000001</v>
      </c>
      <c r="T44" s="31">
        <f t="shared" si="16"/>
        <v>8591.9671949999993</v>
      </c>
      <c r="U44" s="31">
        <f t="shared" si="16"/>
        <v>3958.311373</v>
      </c>
      <c r="V44" s="31">
        <f t="shared" si="16"/>
        <v>7109.9943700000003</v>
      </c>
      <c r="W44" s="31">
        <f t="shared" si="16"/>
        <v>162887.00131834199</v>
      </c>
      <c r="X44" s="31">
        <f t="shared" si="10"/>
        <v>150907.793771842</v>
      </c>
      <c r="Y44" s="31">
        <f t="shared" si="11"/>
        <v>11979.2075465</v>
      </c>
      <c r="Z44" s="19"/>
      <c r="AA44" s="19"/>
      <c r="AB44" s="19"/>
      <c r="AC44" s="19"/>
      <c r="AD44" s="40"/>
      <c r="AE44" s="40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20"/>
    </row>
    <row r="45" spans="1:45">
      <c r="C45" s="9" t="s">
        <v>101</v>
      </c>
      <c r="D45" s="27">
        <v>-157.49059</v>
      </c>
      <c r="E45" s="27">
        <v>-166.33647300000001</v>
      </c>
      <c r="F45" s="27">
        <v>-12.338201</v>
      </c>
      <c r="G45" s="27" t="s">
        <v>0</v>
      </c>
      <c r="H45" s="27">
        <v>-1080.7668980000001</v>
      </c>
      <c r="I45" s="27" t="s">
        <v>0</v>
      </c>
      <c r="J45" s="27">
        <v>-390.91580699999997</v>
      </c>
      <c r="K45" s="27">
        <v>-61.020177245999996</v>
      </c>
      <c r="L45" s="27">
        <v>-649.87307099999998</v>
      </c>
      <c r="M45" s="27">
        <v>-174.85968499999998</v>
      </c>
      <c r="N45" s="27" t="s">
        <v>0</v>
      </c>
      <c r="O45" s="27">
        <v>-18.01878</v>
      </c>
      <c r="P45" s="27">
        <v>-313.34913299999999</v>
      </c>
      <c r="Q45" s="27" t="s">
        <v>0</v>
      </c>
      <c r="R45" s="27" t="s">
        <v>0</v>
      </c>
      <c r="S45" s="27" t="s">
        <v>0</v>
      </c>
      <c r="T45" s="27" t="s">
        <v>0</v>
      </c>
      <c r="U45" s="27" t="s">
        <v>0</v>
      </c>
      <c r="V45" s="27" t="s">
        <v>0</v>
      </c>
      <c r="W45" s="27">
        <f>SUM(D45:V45)</f>
        <v>-3024.9688152459998</v>
      </c>
      <c r="X45" s="27">
        <f t="shared" si="10"/>
        <v>-3024.9688152459998</v>
      </c>
      <c r="Y45" s="27">
        <f t="shared" si="11"/>
        <v>0</v>
      </c>
      <c r="Z45" s="19"/>
      <c r="AA45" s="19"/>
      <c r="AB45" s="19"/>
      <c r="AC45" s="19"/>
      <c r="AD45" s="40"/>
      <c r="AE45" s="40"/>
      <c r="AF45" s="19"/>
      <c r="AG45" s="2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41"/>
    </row>
    <row r="46" spans="1:45">
      <c r="C46" s="9" t="s">
        <v>102</v>
      </c>
      <c r="D46" s="27">
        <v>5947.9062050000002</v>
      </c>
      <c r="E46" s="27">
        <v>-4427.8975769999997</v>
      </c>
      <c r="F46" s="27">
        <v>-701.99326300000007</v>
      </c>
      <c r="G46" s="27">
        <v>1694.8405220000002</v>
      </c>
      <c r="H46" s="27">
        <v>9561.5256219999992</v>
      </c>
      <c r="I46" s="27" t="s">
        <v>0</v>
      </c>
      <c r="J46" s="27">
        <v>2289.375442</v>
      </c>
      <c r="K46" s="27">
        <v>-10685.286653000001</v>
      </c>
      <c r="L46" s="27">
        <v>-7480.8725450000002</v>
      </c>
      <c r="M46" s="27">
        <v>1850.4903929999998</v>
      </c>
      <c r="N46" s="27" t="s">
        <v>0</v>
      </c>
      <c r="O46" s="27">
        <v>-16052.537275000001</v>
      </c>
      <c r="P46" s="27">
        <v>-6180.7896760000003</v>
      </c>
      <c r="Q46" s="27">
        <v>-874.00844099999995</v>
      </c>
      <c r="R46" s="27">
        <v>27117.061002999999</v>
      </c>
      <c r="S46" s="27" t="s">
        <v>0</v>
      </c>
      <c r="T46" s="27">
        <v>-984.8605060000001</v>
      </c>
      <c r="U46" s="27">
        <v>-2306.6317610000001</v>
      </c>
      <c r="V46" s="27">
        <v>8096.0035499999994</v>
      </c>
      <c r="W46" s="27">
        <f>SUM(D46:V46)</f>
        <v>6862.3250399999924</v>
      </c>
      <c r="X46" s="27">
        <f t="shared" si="10"/>
        <v>5167.4845180000011</v>
      </c>
      <c r="Y46" s="27">
        <f t="shared" si="11"/>
        <v>1694.8405220000002</v>
      </c>
      <c r="Z46" s="19"/>
      <c r="AA46" s="19"/>
      <c r="AC46" s="19"/>
      <c r="AD46" s="40"/>
      <c r="AE46" s="40"/>
    </row>
    <row r="47" spans="1:45">
      <c r="C47" s="23" t="s">
        <v>40</v>
      </c>
      <c r="D47" s="34">
        <f>SUM(D36,D44:D46)</f>
        <v>39798.672836999998</v>
      </c>
      <c r="E47" s="34">
        <f t="shared" ref="E47:W47" si="17">SUM(E36,E44:E46)</f>
        <v>10752.82639</v>
      </c>
      <c r="F47" s="34">
        <f t="shared" si="17"/>
        <v>9404.2224109999988</v>
      </c>
      <c r="G47" s="34">
        <f t="shared" si="17"/>
        <v>6114.1032850000011</v>
      </c>
      <c r="H47" s="34">
        <f t="shared" si="17"/>
        <v>27337.696318000002</v>
      </c>
      <c r="I47" s="34">
        <f t="shared" si="17"/>
        <v>8874.6746949999997</v>
      </c>
      <c r="J47" s="34">
        <f t="shared" si="17"/>
        <v>4186.2338170000003</v>
      </c>
      <c r="K47" s="34">
        <f t="shared" si="17"/>
        <v>12094.544269754</v>
      </c>
      <c r="L47" s="34">
        <f t="shared" si="17"/>
        <v>14234.32508927</v>
      </c>
      <c r="M47" s="34">
        <f t="shared" si="17"/>
        <v>46873.394329999996</v>
      </c>
      <c r="N47" s="34">
        <f t="shared" si="17"/>
        <v>206.04823999999999</v>
      </c>
      <c r="O47" s="34">
        <f t="shared" si="17"/>
        <v>4958.9834473840001</v>
      </c>
      <c r="P47" s="34">
        <f t="shared" si="17"/>
        <v>18351.246470200003</v>
      </c>
      <c r="Q47" s="34">
        <f t="shared" si="17"/>
        <v>1708.2007520000006</v>
      </c>
      <c r="R47" s="34">
        <f t="shared" si="17"/>
        <v>28477.743625999999</v>
      </c>
      <c r="S47" s="34">
        <f t="shared" si="17"/>
        <v>210.90462500000001</v>
      </c>
      <c r="T47" s="34">
        <f t="shared" si="17"/>
        <v>9485.2840239999987</v>
      </c>
      <c r="U47" s="34">
        <f t="shared" si="17"/>
        <v>5160.3238309999997</v>
      </c>
      <c r="V47" s="34">
        <f t="shared" si="17"/>
        <v>16320.571694</v>
      </c>
      <c r="W47" s="34">
        <f t="shared" si="17"/>
        <v>264550.00015160796</v>
      </c>
      <c r="X47" s="34">
        <f t="shared" si="10"/>
        <v>249144.26930660801</v>
      </c>
      <c r="Y47" s="34">
        <f t="shared" si="11"/>
        <v>15405.730845</v>
      </c>
      <c r="Z47" s="19"/>
      <c r="AA47" s="19"/>
      <c r="AC47" s="19"/>
      <c r="AD47" s="40"/>
      <c r="AE47" s="40"/>
    </row>
    <row r="48" spans="1:45" s="489" customFormat="1">
      <c r="A48" s="488"/>
      <c r="B48" s="488"/>
      <c r="D48" s="499"/>
      <c r="E48" s="499"/>
      <c r="F48" s="499"/>
      <c r="G48" s="499"/>
      <c r="H48" s="499"/>
      <c r="I48" s="499"/>
      <c r="J48" s="499"/>
      <c r="K48" s="499"/>
      <c r="L48" s="499"/>
      <c r="M48" s="499"/>
      <c r="N48" s="499"/>
      <c r="O48" s="499"/>
      <c r="P48" s="499"/>
      <c r="Q48" s="499"/>
      <c r="R48" s="499"/>
      <c r="S48" s="499"/>
      <c r="T48" s="499"/>
      <c r="U48" s="499"/>
      <c r="V48" s="499"/>
      <c r="W48" s="499"/>
      <c r="X48" s="499"/>
      <c r="Y48" s="499"/>
      <c r="AD48" s="491"/>
      <c r="AE48" s="491"/>
    </row>
    <row r="49" spans="1:31" s="489" customFormat="1">
      <c r="A49" s="488"/>
      <c r="B49" s="488"/>
      <c r="C49" s="22" t="s">
        <v>429</v>
      </c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22"/>
      <c r="O49" s="38"/>
      <c r="P49" s="38"/>
      <c r="Q49" s="38"/>
      <c r="R49" s="38"/>
      <c r="S49" s="38"/>
      <c r="T49" s="38"/>
      <c r="U49" s="38"/>
      <c r="V49" s="38"/>
      <c r="W49" s="39">
        <f>SUM(W37:W41,W42:W43)</f>
        <v>162887.00131834199</v>
      </c>
      <c r="X49" s="28">
        <f>SUM(X37:X41,X42:X43)</f>
        <v>150907.793771842</v>
      </c>
      <c r="Y49" s="33"/>
      <c r="AD49" s="491"/>
      <c r="AE49" s="491"/>
    </row>
    <row r="50" spans="1:31" s="489" customFormat="1" ht="81.75">
      <c r="A50" s="488"/>
      <c r="B50" s="488"/>
      <c r="C50" s="23"/>
      <c r="D50" s="24" t="s">
        <v>87</v>
      </c>
      <c r="E50" s="24" t="s">
        <v>71</v>
      </c>
      <c r="F50" s="24" t="s">
        <v>74</v>
      </c>
      <c r="G50" s="24" t="s">
        <v>37</v>
      </c>
      <c r="H50" s="24" t="s">
        <v>81</v>
      </c>
      <c r="I50" s="24" t="s">
        <v>38</v>
      </c>
      <c r="J50" s="24" t="s">
        <v>88</v>
      </c>
      <c r="K50" s="24" t="s">
        <v>83</v>
      </c>
      <c r="L50" s="24" t="s">
        <v>80</v>
      </c>
      <c r="M50" s="24" t="s">
        <v>65</v>
      </c>
      <c r="N50" s="24" t="s">
        <v>42</v>
      </c>
      <c r="O50" s="24" t="s">
        <v>92</v>
      </c>
      <c r="P50" s="24" t="s">
        <v>93</v>
      </c>
      <c r="Q50" s="24" t="s">
        <v>94</v>
      </c>
      <c r="R50" s="24" t="s">
        <v>82</v>
      </c>
      <c r="S50" s="24" t="s">
        <v>39</v>
      </c>
      <c r="T50" s="24" t="s">
        <v>95</v>
      </c>
      <c r="U50" s="24" t="s">
        <v>96</v>
      </c>
      <c r="V50" s="24" t="s">
        <v>70</v>
      </c>
      <c r="W50" s="25" t="s">
        <v>41</v>
      </c>
      <c r="X50" s="25" t="s">
        <v>99</v>
      </c>
      <c r="Y50" s="25" t="s">
        <v>100</v>
      </c>
      <c r="AD50" s="491"/>
      <c r="AE50" s="491"/>
    </row>
    <row r="51" spans="1:31" s="489" customFormat="1">
      <c r="A51" s="488"/>
      <c r="B51" s="488"/>
      <c r="C51" s="9" t="s">
        <v>26</v>
      </c>
      <c r="D51" s="500">
        <f>IF(D29="-","-",((D29/D7)-1)*100)</f>
        <v>-19.699971607831934</v>
      </c>
      <c r="E51" s="500">
        <f t="shared" ref="E51:Y63" si="18">IF(E29="-","-",((E29/E7)-1)*100)</f>
        <v>-34.381055084642462</v>
      </c>
      <c r="F51" s="500">
        <f t="shared" si="18"/>
        <v>-14.081496397364933</v>
      </c>
      <c r="G51" s="500" t="str">
        <f t="shared" si="18"/>
        <v>-</v>
      </c>
      <c r="H51" s="500">
        <f t="shared" si="18"/>
        <v>4.6694755395501719</v>
      </c>
      <c r="I51" s="500">
        <f t="shared" si="18"/>
        <v>7.0834625121143135</v>
      </c>
      <c r="J51" s="500">
        <f t="shared" si="18"/>
        <v>-30.951831333501325</v>
      </c>
      <c r="K51" s="500">
        <f t="shared" si="18"/>
        <v>-19.128285711186422</v>
      </c>
      <c r="L51" s="500">
        <f t="shared" si="18"/>
        <v>-31.867559176837666</v>
      </c>
      <c r="M51" s="500">
        <f t="shared" si="18"/>
        <v>-35.405366627533311</v>
      </c>
      <c r="N51" s="500" t="str">
        <f t="shared" si="18"/>
        <v>-</v>
      </c>
      <c r="O51" s="500">
        <f t="shared" si="18"/>
        <v>-52.473005155689989</v>
      </c>
      <c r="P51" s="500">
        <f t="shared" si="18"/>
        <v>-17.258585458194663</v>
      </c>
      <c r="Q51" s="500">
        <f t="shared" si="18"/>
        <v>-9.0256359259835772</v>
      </c>
      <c r="R51" s="500">
        <f t="shared" si="18"/>
        <v>-21.063190262512844</v>
      </c>
      <c r="S51" s="500" t="str">
        <f t="shared" si="18"/>
        <v>-</v>
      </c>
      <c r="T51" s="500">
        <f t="shared" si="18"/>
        <v>4.7474168617335666</v>
      </c>
      <c r="U51" s="500">
        <f t="shared" si="18"/>
        <v>-23.082122003004567</v>
      </c>
      <c r="V51" s="500">
        <f t="shared" si="18"/>
        <v>-12.40898591665751</v>
      </c>
      <c r="W51" s="500">
        <f t="shared" si="18"/>
        <v>-27.616744114643065</v>
      </c>
      <c r="X51" s="500">
        <f t="shared" si="18"/>
        <v>-27.620077543228849</v>
      </c>
      <c r="Y51" s="500">
        <f t="shared" si="18"/>
        <v>7.0834625121143135</v>
      </c>
      <c r="AD51" s="491"/>
      <c r="AE51" s="491"/>
    </row>
    <row r="52" spans="1:31" s="489" customFormat="1">
      <c r="A52" s="488"/>
      <c r="B52" s="488"/>
      <c r="C52" s="9" t="s">
        <v>68</v>
      </c>
      <c r="D52" s="500" t="str">
        <f t="shared" ref="D52:S69" si="19">IF(D30="-","-",((D30/D8)-1)*100)</f>
        <v>-</v>
      </c>
      <c r="E52" s="500" t="str">
        <f t="shared" si="19"/>
        <v>-</v>
      </c>
      <c r="F52" s="500" t="str">
        <f t="shared" si="19"/>
        <v>-</v>
      </c>
      <c r="G52" s="500" t="str">
        <f t="shared" si="19"/>
        <v>-</v>
      </c>
      <c r="H52" s="500" t="str">
        <f t="shared" si="19"/>
        <v>-</v>
      </c>
      <c r="I52" s="500">
        <f t="shared" si="19"/>
        <v>-1.7197913520822117</v>
      </c>
      <c r="J52" s="500" t="str">
        <f t="shared" si="19"/>
        <v>-</v>
      </c>
      <c r="K52" s="500" t="str">
        <f t="shared" si="19"/>
        <v>-</v>
      </c>
      <c r="L52" s="500" t="str">
        <f t="shared" si="19"/>
        <v>-</v>
      </c>
      <c r="M52" s="500" t="str">
        <f t="shared" si="19"/>
        <v>-</v>
      </c>
      <c r="N52" s="500" t="str">
        <f t="shared" si="19"/>
        <v>-</v>
      </c>
      <c r="O52" s="500" t="str">
        <f t="shared" si="19"/>
        <v>-</v>
      </c>
      <c r="P52" s="500" t="str">
        <f t="shared" si="19"/>
        <v>-</v>
      </c>
      <c r="Q52" s="500" t="str">
        <f t="shared" si="19"/>
        <v>-</v>
      </c>
      <c r="R52" s="500" t="str">
        <f t="shared" si="19"/>
        <v>-</v>
      </c>
      <c r="S52" s="500" t="str">
        <f t="shared" si="19"/>
        <v>-</v>
      </c>
      <c r="T52" s="500" t="str">
        <f t="shared" si="18"/>
        <v>-</v>
      </c>
      <c r="U52" s="500" t="str">
        <f t="shared" si="18"/>
        <v>-</v>
      </c>
      <c r="V52" s="500" t="str">
        <f t="shared" si="18"/>
        <v>-</v>
      </c>
      <c r="W52" s="500">
        <f t="shared" si="18"/>
        <v>-1.7197913520822117</v>
      </c>
      <c r="X52" s="500" t="s">
        <v>0</v>
      </c>
      <c r="Y52" s="500">
        <f t="shared" si="18"/>
        <v>-1.7197913520822117</v>
      </c>
      <c r="AD52" s="491"/>
      <c r="AE52" s="491"/>
    </row>
    <row r="53" spans="1:31" s="489" customFormat="1">
      <c r="A53" s="488"/>
      <c r="B53" s="488"/>
      <c r="C53" s="9" t="s">
        <v>50</v>
      </c>
      <c r="D53" s="500">
        <f t="shared" si="19"/>
        <v>9.4655878289954245</v>
      </c>
      <c r="E53" s="500">
        <f t="shared" si="18"/>
        <v>23.402938027159959</v>
      </c>
      <c r="F53" s="500">
        <f t="shared" si="18"/>
        <v>6.4600852393007058</v>
      </c>
      <c r="G53" s="500">
        <f t="shared" si="18"/>
        <v>61.952170928605589</v>
      </c>
      <c r="H53" s="500">
        <f t="shared" si="18"/>
        <v>4.5397846573564271</v>
      </c>
      <c r="I53" s="500">
        <f t="shared" si="18"/>
        <v>82.994463331768159</v>
      </c>
      <c r="J53" s="500">
        <f t="shared" si="18"/>
        <v>9.0139298157789547</v>
      </c>
      <c r="K53" s="500">
        <f t="shared" si="18"/>
        <v>5.5500940822474476</v>
      </c>
      <c r="L53" s="500">
        <f t="shared" si="18"/>
        <v>8.5185069875030273</v>
      </c>
      <c r="M53" s="500">
        <f t="shared" si="18"/>
        <v>12.643348652390983</v>
      </c>
      <c r="N53" s="500" t="str">
        <f t="shared" si="18"/>
        <v>-</v>
      </c>
      <c r="O53" s="500" t="s">
        <v>0</v>
      </c>
      <c r="P53" s="500">
        <f t="shared" si="18"/>
        <v>3.7782899359483757</v>
      </c>
      <c r="Q53" s="500">
        <f t="shared" si="18"/>
        <v>7.3381366610235643</v>
      </c>
      <c r="R53" s="500" t="str">
        <f t="shared" si="18"/>
        <v>-</v>
      </c>
      <c r="S53" s="500" t="str">
        <f t="shared" si="18"/>
        <v>-</v>
      </c>
      <c r="T53" s="500">
        <f t="shared" si="18"/>
        <v>5.7566784739970567</v>
      </c>
      <c r="U53" s="500">
        <f t="shared" si="18"/>
        <v>2.001426617630564</v>
      </c>
      <c r="V53" s="500">
        <f t="shared" si="18"/>
        <v>-1.0228772426758015</v>
      </c>
      <c r="W53" s="500">
        <f t="shared" si="18"/>
        <v>9.3395526393227115</v>
      </c>
      <c r="X53" s="500">
        <f t="shared" si="18"/>
        <v>8.3996593720415458</v>
      </c>
      <c r="Y53" s="500">
        <f t="shared" si="18"/>
        <v>82.868126981212171</v>
      </c>
      <c r="AD53" s="491"/>
      <c r="AE53" s="491"/>
    </row>
    <row r="54" spans="1:31" s="489" customFormat="1">
      <c r="A54" s="488"/>
      <c r="B54" s="488"/>
      <c r="C54" s="9" t="s">
        <v>51</v>
      </c>
      <c r="D54" s="500">
        <f t="shared" si="19"/>
        <v>19.716281977057616</v>
      </c>
      <c r="E54" s="500">
        <f t="shared" si="18"/>
        <v>12.512011320374338</v>
      </c>
      <c r="F54" s="500">
        <f t="shared" si="18"/>
        <v>-7.5102127158539922</v>
      </c>
      <c r="G54" s="500">
        <f t="shared" si="18"/>
        <v>6.4501865204416697</v>
      </c>
      <c r="H54" s="500">
        <f t="shared" si="18"/>
        <v>1.8431619134231303</v>
      </c>
      <c r="I54" s="500">
        <f t="shared" si="18"/>
        <v>2.1436884963081937</v>
      </c>
      <c r="J54" s="500">
        <f t="shared" si="18"/>
        <v>17.749303840328668</v>
      </c>
      <c r="K54" s="500">
        <f t="shared" si="18"/>
        <v>24.232722544271155</v>
      </c>
      <c r="L54" s="500">
        <f t="shared" si="18"/>
        <v>7.1220219219237491</v>
      </c>
      <c r="M54" s="500">
        <f t="shared" si="18"/>
        <v>6.4619779479939243</v>
      </c>
      <c r="N54" s="500" t="str">
        <f t="shared" si="18"/>
        <v>-</v>
      </c>
      <c r="O54" s="500">
        <f t="shared" si="18"/>
        <v>16.845267356645422</v>
      </c>
      <c r="P54" s="500">
        <f t="shared" si="18"/>
        <v>9.9560238946561306</v>
      </c>
      <c r="Q54" s="500">
        <f t="shared" si="18"/>
        <v>7.1070801042806941</v>
      </c>
      <c r="R54" s="500">
        <f t="shared" si="18"/>
        <v>5.8997728715588282</v>
      </c>
      <c r="S54" s="500">
        <f t="shared" si="18"/>
        <v>7.722721850665426</v>
      </c>
      <c r="T54" s="500">
        <f t="shared" si="18"/>
        <v>58.801149098839112</v>
      </c>
      <c r="U54" s="500">
        <f t="shared" si="18"/>
        <v>4.7663997257298529</v>
      </c>
      <c r="V54" s="500">
        <f t="shared" si="18"/>
        <v>8.1270071370302723</v>
      </c>
      <c r="W54" s="500">
        <f t="shared" si="18"/>
        <v>18.752886236965381</v>
      </c>
      <c r="X54" s="500">
        <f t="shared" si="18"/>
        <v>19.554437336327133</v>
      </c>
      <c r="Y54" s="500">
        <f t="shared" si="18"/>
        <v>3.4120852205797414</v>
      </c>
      <c r="AD54" s="491"/>
      <c r="AE54" s="491"/>
    </row>
    <row r="55" spans="1:31" s="489" customFormat="1">
      <c r="A55" s="488"/>
      <c r="B55" s="488"/>
      <c r="C55" s="9" t="s">
        <v>66</v>
      </c>
      <c r="D55" s="500">
        <f t="shared" si="19"/>
        <v>15.604316708486099</v>
      </c>
      <c r="E55" s="500" t="str">
        <f t="shared" si="18"/>
        <v>-</v>
      </c>
      <c r="F55" s="500" t="str">
        <f t="shared" si="18"/>
        <v>-</v>
      </c>
      <c r="G55" s="500" t="str">
        <f t="shared" si="18"/>
        <v>-</v>
      </c>
      <c r="H55" s="500">
        <f t="shared" si="18"/>
        <v>7.9977222851757013E-2</v>
      </c>
      <c r="I55" s="500" t="str">
        <f t="shared" si="18"/>
        <v>-</v>
      </c>
      <c r="J55" s="500" t="str">
        <f t="shared" si="18"/>
        <v>-</v>
      </c>
      <c r="K55" s="500">
        <f t="shared" si="18"/>
        <v>11.366451004571342</v>
      </c>
      <c r="L55" s="500" t="str">
        <f t="shared" si="18"/>
        <v>-</v>
      </c>
      <c r="M55" s="500">
        <f t="shared" si="18"/>
        <v>-62.331441065848622</v>
      </c>
      <c r="N55" s="500" t="str">
        <f t="shared" si="18"/>
        <v>-</v>
      </c>
      <c r="O55" s="500">
        <f t="shared" si="18"/>
        <v>25.020781459784768</v>
      </c>
      <c r="P55" s="500" t="str">
        <f t="shared" si="18"/>
        <v>-</v>
      </c>
      <c r="Q55" s="500" t="str">
        <f t="shared" si="18"/>
        <v>-</v>
      </c>
      <c r="R55" s="500" t="str">
        <f t="shared" si="18"/>
        <v>-</v>
      </c>
      <c r="S55" s="500" t="str">
        <f t="shared" si="18"/>
        <v>-</v>
      </c>
      <c r="T55" s="500">
        <f t="shared" si="18"/>
        <v>12.137061056087273</v>
      </c>
      <c r="U55" s="500" t="str">
        <f t="shared" si="18"/>
        <v>-</v>
      </c>
      <c r="V55" s="500" t="str">
        <f t="shared" si="18"/>
        <v>-</v>
      </c>
      <c r="W55" s="500">
        <f t="shared" si="18"/>
        <v>16.773277465270642</v>
      </c>
      <c r="X55" s="500">
        <f t="shared" si="18"/>
        <v>16.773277465270642</v>
      </c>
      <c r="Y55" s="500" t="s">
        <v>0</v>
      </c>
      <c r="AD55" s="491"/>
      <c r="AE55" s="491"/>
    </row>
    <row r="56" spans="1:31" s="489" customFormat="1">
      <c r="A56" s="488"/>
      <c r="B56" s="488"/>
      <c r="C56" s="9" t="s">
        <v>75</v>
      </c>
      <c r="D56" s="500">
        <f t="shared" si="19"/>
        <v>7.2187652589733364</v>
      </c>
      <c r="E56" s="500">
        <f t="shared" si="18"/>
        <v>7.3233512110036481</v>
      </c>
      <c r="F56" s="500">
        <f t="shared" si="18"/>
        <v>-8.680076871090403E-2</v>
      </c>
      <c r="G56" s="500">
        <f t="shared" si="18"/>
        <v>-14.500129446681099</v>
      </c>
      <c r="H56" s="500">
        <f t="shared" si="18"/>
        <v>-5.1436156164691438</v>
      </c>
      <c r="I56" s="500">
        <f t="shared" si="18"/>
        <v>9.4268919656809391</v>
      </c>
      <c r="J56" s="500">
        <f t="shared" si="18"/>
        <v>-10.715201754696945</v>
      </c>
      <c r="K56" s="500">
        <f t="shared" si="18"/>
        <v>1.0133724356540696</v>
      </c>
      <c r="L56" s="500">
        <f t="shared" si="18"/>
        <v>0.5096114150869635</v>
      </c>
      <c r="M56" s="500">
        <f t="shared" si="18"/>
        <v>-9.4334145284085231</v>
      </c>
      <c r="N56" s="500" t="str">
        <f t="shared" si="18"/>
        <v>-</v>
      </c>
      <c r="O56" s="500">
        <f t="shared" si="18"/>
        <v>-4.1904337496230015</v>
      </c>
      <c r="P56" s="500">
        <f t="shared" si="18"/>
        <v>-1.9004116270570526</v>
      </c>
      <c r="Q56" s="500">
        <f t="shared" si="18"/>
        <v>-18.695149630328444</v>
      </c>
      <c r="R56" s="500">
        <f t="shared" si="18"/>
        <v>7.3295427120116941</v>
      </c>
      <c r="S56" s="500" t="str">
        <f t="shared" si="18"/>
        <v>-</v>
      </c>
      <c r="T56" s="500">
        <f t="shared" si="18"/>
        <v>-4.9157850405816106</v>
      </c>
      <c r="U56" s="500">
        <f t="shared" si="18"/>
        <v>-4.130884514062938</v>
      </c>
      <c r="V56" s="500">
        <f t="shared" si="18"/>
        <v>3.055020834851474</v>
      </c>
      <c r="W56" s="500">
        <f t="shared" si="18"/>
        <v>1.6528889513445222</v>
      </c>
      <c r="X56" s="500">
        <f t="shared" si="18"/>
        <v>1.6393827579494369</v>
      </c>
      <c r="Y56" s="500">
        <f t="shared" si="18"/>
        <v>6.3204585416952508</v>
      </c>
      <c r="AD56" s="491"/>
      <c r="AE56" s="491"/>
    </row>
    <row r="57" spans="1:31" s="489" customFormat="1">
      <c r="A57" s="488"/>
      <c r="B57" s="488"/>
      <c r="C57" s="9" t="s">
        <v>91</v>
      </c>
      <c r="D57" s="500" t="str">
        <f t="shared" si="19"/>
        <v>-</v>
      </c>
      <c r="E57" s="500" t="str">
        <f t="shared" si="18"/>
        <v>-</v>
      </c>
      <c r="F57" s="500" t="str">
        <f t="shared" si="18"/>
        <v>-</v>
      </c>
      <c r="G57" s="500">
        <f t="shared" si="18"/>
        <v>7.1491438928553919</v>
      </c>
      <c r="H57" s="500" t="str">
        <f t="shared" si="18"/>
        <v>-</v>
      </c>
      <c r="I57" s="500" t="str">
        <f t="shared" si="18"/>
        <v>-</v>
      </c>
      <c r="J57" s="500">
        <f t="shared" si="18"/>
        <v>4.0616481418191741</v>
      </c>
      <c r="K57" s="500" t="str">
        <f t="shared" si="18"/>
        <v>-</v>
      </c>
      <c r="L57" s="500" t="str">
        <f t="shared" si="18"/>
        <v>-</v>
      </c>
      <c r="M57" s="500">
        <f t="shared" si="18"/>
        <v>13.93041522068903</v>
      </c>
      <c r="N57" s="500" t="str">
        <f t="shared" si="18"/>
        <v>-</v>
      </c>
      <c r="O57" s="500" t="str">
        <f t="shared" si="18"/>
        <v>-</v>
      </c>
      <c r="P57" s="500">
        <f t="shared" si="18"/>
        <v>-4.1065383357681835</v>
      </c>
      <c r="Q57" s="500" t="str">
        <f t="shared" si="18"/>
        <v>-</v>
      </c>
      <c r="R57" s="500">
        <f t="shared" si="18"/>
        <v>2.201272277128985</v>
      </c>
      <c r="S57" s="500">
        <f t="shared" si="18"/>
        <v>0.93811502459677509</v>
      </c>
      <c r="T57" s="500" t="str">
        <f t="shared" si="18"/>
        <v>-</v>
      </c>
      <c r="U57" s="500" t="str">
        <f t="shared" si="18"/>
        <v>-</v>
      </c>
      <c r="V57" s="500">
        <f t="shared" si="18"/>
        <v>-2.1462973044230171</v>
      </c>
      <c r="W57" s="500">
        <f t="shared" si="18"/>
        <v>1.8005892616258734</v>
      </c>
      <c r="X57" s="500">
        <f t="shared" si="18"/>
        <v>0.81624399368951384</v>
      </c>
      <c r="Y57" s="500">
        <f t="shared" si="18"/>
        <v>6.9137910038195249</v>
      </c>
      <c r="AD57" s="491"/>
      <c r="AE57" s="491"/>
    </row>
    <row r="58" spans="1:31" s="489" customFormat="1">
      <c r="A58" s="488"/>
      <c r="B58" s="488"/>
      <c r="C58" s="30" t="s">
        <v>154</v>
      </c>
      <c r="D58" s="501">
        <f t="shared" si="19"/>
        <v>9.6283030661656444</v>
      </c>
      <c r="E58" s="501">
        <f t="shared" si="18"/>
        <v>-3.249944251508774</v>
      </c>
      <c r="F58" s="501">
        <f t="shared" si="18"/>
        <v>-6.7292530713501497</v>
      </c>
      <c r="G58" s="501">
        <f t="shared" si="18"/>
        <v>7.5334244333646438</v>
      </c>
      <c r="H58" s="501">
        <f t="shared" si="18"/>
        <v>3.9374420474702854</v>
      </c>
      <c r="I58" s="501">
        <f t="shared" si="18"/>
        <v>56.211649096716499</v>
      </c>
      <c r="J58" s="501">
        <f t="shared" si="18"/>
        <v>-19.709437897926286</v>
      </c>
      <c r="K58" s="501">
        <f t="shared" si="18"/>
        <v>6.706383645457481</v>
      </c>
      <c r="L58" s="501">
        <f t="shared" si="18"/>
        <v>-7.4436388086129508</v>
      </c>
      <c r="M58" s="501">
        <f t="shared" si="18"/>
        <v>-17.920725451913142</v>
      </c>
      <c r="N58" s="502" t="s">
        <v>0</v>
      </c>
      <c r="O58" s="501">
        <f t="shared" si="18"/>
        <v>-10.532563240818849</v>
      </c>
      <c r="P58" s="501">
        <f t="shared" si="18"/>
        <v>-6.7100305587200708</v>
      </c>
      <c r="Q58" s="501">
        <f t="shared" si="18"/>
        <v>4.8711897821699823</v>
      </c>
      <c r="R58" s="501">
        <f t="shared" si="18"/>
        <v>-1.803439503601989</v>
      </c>
      <c r="S58" s="501">
        <f t="shared" si="18"/>
        <v>1.0314860415571392</v>
      </c>
      <c r="T58" s="501">
        <f t="shared" si="18"/>
        <v>33.59134629853726</v>
      </c>
      <c r="U58" s="501">
        <f t="shared" si="18"/>
        <v>-2.880928642462055</v>
      </c>
      <c r="V58" s="501">
        <f t="shared" si="18"/>
        <v>-5.2076306824130665</v>
      </c>
      <c r="W58" s="501">
        <f t="shared" si="18"/>
        <v>-2.5101176215977294</v>
      </c>
      <c r="X58" s="501">
        <f t="shared" si="18"/>
        <v>-3.0868206174372137</v>
      </c>
      <c r="Y58" s="501">
        <f t="shared" si="18"/>
        <v>45.554047880407552</v>
      </c>
      <c r="AD58" s="491"/>
      <c r="AE58" s="491"/>
    </row>
    <row r="59" spans="1:31" s="489" customFormat="1">
      <c r="A59" s="488"/>
      <c r="B59" s="488"/>
      <c r="C59" s="9" t="s">
        <v>67</v>
      </c>
      <c r="D59" s="500">
        <f t="shared" si="19"/>
        <v>0.57149658644097823</v>
      </c>
      <c r="E59" s="500">
        <f t="shared" si="18"/>
        <v>-18.067588710485882</v>
      </c>
      <c r="F59" s="500">
        <f t="shared" si="18"/>
        <v>10.072151337325131</v>
      </c>
      <c r="G59" s="500" t="str">
        <f t="shared" si="18"/>
        <v>-</v>
      </c>
      <c r="H59" s="500">
        <f t="shared" si="18"/>
        <v>-16.093306400097639</v>
      </c>
      <c r="I59" s="500" t="str">
        <f t="shared" si="18"/>
        <v>-</v>
      </c>
      <c r="J59" s="500">
        <f t="shared" si="18"/>
        <v>-10.722788589418608</v>
      </c>
      <c r="K59" s="500">
        <f t="shared" si="18"/>
        <v>3.7366043743512378</v>
      </c>
      <c r="L59" s="500">
        <f t="shared" si="18"/>
        <v>-51.270635426629866</v>
      </c>
      <c r="M59" s="500">
        <f t="shared" si="18"/>
        <v>73.746959566164463</v>
      </c>
      <c r="N59" s="500" t="str">
        <f t="shared" si="18"/>
        <v>-</v>
      </c>
      <c r="O59" s="500">
        <f t="shared" si="18"/>
        <v>-80.160110805791376</v>
      </c>
      <c r="P59" s="500">
        <f t="shared" si="18"/>
        <v>14.76959983040862</v>
      </c>
      <c r="Q59" s="500" t="str">
        <f t="shared" si="18"/>
        <v>-</v>
      </c>
      <c r="R59" s="500" t="str">
        <f t="shared" si="18"/>
        <v>-</v>
      </c>
      <c r="S59" s="500" t="str">
        <f t="shared" si="18"/>
        <v>-</v>
      </c>
      <c r="T59" s="500" t="str">
        <f t="shared" si="18"/>
        <v>-</v>
      </c>
      <c r="U59" s="500" t="str">
        <f t="shared" si="18"/>
        <v>-</v>
      </c>
      <c r="V59" s="500" t="str">
        <f t="shared" si="18"/>
        <v>-</v>
      </c>
      <c r="W59" s="500">
        <f t="shared" si="18"/>
        <v>-17.636999062116445</v>
      </c>
      <c r="X59" s="500">
        <f t="shared" si="18"/>
        <v>-17.636999062116445</v>
      </c>
      <c r="Y59" s="500" t="s">
        <v>0</v>
      </c>
      <c r="AD59" s="491"/>
      <c r="AE59" s="491"/>
    </row>
    <row r="60" spans="1:31" s="489" customFormat="1">
      <c r="A60" s="488"/>
      <c r="B60" s="488"/>
      <c r="C60" s="9" t="s">
        <v>27</v>
      </c>
      <c r="D60" s="500" t="str">
        <f t="shared" si="19"/>
        <v>-</v>
      </c>
      <c r="E60" s="500" t="str">
        <f t="shared" si="18"/>
        <v>-</v>
      </c>
      <c r="F60" s="500" t="str">
        <f t="shared" si="18"/>
        <v>-</v>
      </c>
      <c r="G60" s="500" t="str">
        <f t="shared" si="18"/>
        <v>-</v>
      </c>
      <c r="H60" s="500">
        <f t="shared" si="18"/>
        <v>-8.4449757745857283</v>
      </c>
      <c r="I60" s="500" t="str">
        <f t="shared" si="18"/>
        <v>-</v>
      </c>
      <c r="J60" s="500" t="str">
        <f t="shared" si="18"/>
        <v>-</v>
      </c>
      <c r="K60" s="500">
        <f t="shared" si="18"/>
        <v>2.3026969663171304</v>
      </c>
      <c r="L60" s="500" t="str">
        <f t="shared" si="18"/>
        <v>-</v>
      </c>
      <c r="M60" s="500">
        <f t="shared" si="18"/>
        <v>12.196595277386834</v>
      </c>
      <c r="N60" s="500" t="str">
        <f t="shared" si="18"/>
        <v>-</v>
      </c>
      <c r="O60" s="500">
        <f t="shared" si="18"/>
        <v>4.0234564855519128</v>
      </c>
      <c r="P60" s="500" t="str">
        <f t="shared" si="18"/>
        <v>-</v>
      </c>
      <c r="Q60" s="500" t="str">
        <f t="shared" si="18"/>
        <v>-</v>
      </c>
      <c r="R60" s="500" t="str">
        <f t="shared" si="18"/>
        <v>-</v>
      </c>
      <c r="S60" s="500" t="str">
        <f t="shared" si="18"/>
        <v>-</v>
      </c>
      <c r="T60" s="500" t="str">
        <f t="shared" si="18"/>
        <v>-</v>
      </c>
      <c r="U60" s="500" t="str">
        <f t="shared" si="18"/>
        <v>-</v>
      </c>
      <c r="V60" s="500" t="str">
        <f t="shared" si="18"/>
        <v>-</v>
      </c>
      <c r="W60" s="500">
        <f t="shared" si="18"/>
        <v>4.9377962583690094</v>
      </c>
      <c r="X60" s="500">
        <f t="shared" si="18"/>
        <v>4.9377962583690094</v>
      </c>
      <c r="Y60" s="500" t="s">
        <v>0</v>
      </c>
      <c r="AD60" s="491"/>
      <c r="AE60" s="491"/>
    </row>
    <row r="61" spans="1:31" s="489" customFormat="1">
      <c r="A61" s="488"/>
      <c r="B61" s="488"/>
      <c r="C61" s="9" t="s">
        <v>28</v>
      </c>
      <c r="D61" s="500">
        <f t="shared" si="19"/>
        <v>-73.553456156362401</v>
      </c>
      <c r="E61" s="500">
        <f t="shared" si="18"/>
        <v>-50.583432222543514</v>
      </c>
      <c r="F61" s="500">
        <f t="shared" si="18"/>
        <v>-52.629673174800892</v>
      </c>
      <c r="G61" s="500">
        <f t="shared" si="18"/>
        <v>-16.555695616293463</v>
      </c>
      <c r="H61" s="500" t="str">
        <f t="shared" si="18"/>
        <v>-</v>
      </c>
      <c r="I61" s="500" t="str">
        <f t="shared" si="18"/>
        <v>-</v>
      </c>
      <c r="J61" s="500" t="str">
        <f t="shared" si="18"/>
        <v>-</v>
      </c>
      <c r="K61" s="500" t="str">
        <f t="shared" si="18"/>
        <v>-</v>
      </c>
      <c r="L61" s="500">
        <f t="shared" si="18"/>
        <v>-89.833049416767992</v>
      </c>
      <c r="M61" s="500" t="str">
        <f t="shared" si="18"/>
        <v>-</v>
      </c>
      <c r="N61" s="500" t="str">
        <f t="shared" si="18"/>
        <v>-</v>
      </c>
      <c r="O61" s="500" t="str">
        <f t="shared" si="18"/>
        <v>-</v>
      </c>
      <c r="P61" s="500">
        <f t="shared" si="18"/>
        <v>-76.075980480017165</v>
      </c>
      <c r="Q61" s="500" t="str">
        <f t="shared" si="18"/>
        <v>-</v>
      </c>
      <c r="R61" s="500" t="str">
        <f t="shared" si="18"/>
        <v>-</v>
      </c>
      <c r="S61" s="500" t="str">
        <f t="shared" si="18"/>
        <v>-</v>
      </c>
      <c r="T61" s="500" t="str">
        <f t="shared" si="18"/>
        <v>-</v>
      </c>
      <c r="U61" s="500" t="str">
        <f t="shared" si="18"/>
        <v>-</v>
      </c>
      <c r="V61" s="500" t="str">
        <f t="shared" si="18"/>
        <v>-</v>
      </c>
      <c r="W61" s="500">
        <f t="shared" si="18"/>
        <v>-66.005801643672143</v>
      </c>
      <c r="X61" s="500">
        <f t="shared" si="18"/>
        <v>-69.402235473273095</v>
      </c>
      <c r="Y61" s="500">
        <f t="shared" si="18"/>
        <v>-16.555695616293463</v>
      </c>
      <c r="AD61" s="491"/>
      <c r="AE61" s="491"/>
    </row>
    <row r="62" spans="1:31" s="489" customFormat="1">
      <c r="A62" s="488"/>
      <c r="B62" s="488"/>
      <c r="C62" s="9" t="s">
        <v>98</v>
      </c>
      <c r="D62" s="500" t="str">
        <f t="shared" si="19"/>
        <v>-</v>
      </c>
      <c r="E62" s="500" t="str">
        <f t="shared" si="18"/>
        <v>-</v>
      </c>
      <c r="F62" s="500" t="str">
        <f t="shared" si="18"/>
        <v>-</v>
      </c>
      <c r="G62" s="500">
        <f t="shared" si="18"/>
        <v>-34.765978031569624</v>
      </c>
      <c r="H62" s="500">
        <f t="shared" si="18"/>
        <v>0</v>
      </c>
      <c r="I62" s="500">
        <f t="shared" si="18"/>
        <v>-10.126554161499223</v>
      </c>
      <c r="J62" s="500" t="str">
        <f t="shared" si="18"/>
        <v>-</v>
      </c>
      <c r="K62" s="500" t="str">
        <f t="shared" si="18"/>
        <v>-</v>
      </c>
      <c r="L62" s="500" t="str">
        <f t="shared" si="18"/>
        <v>-</v>
      </c>
      <c r="M62" s="500" t="str">
        <f t="shared" si="18"/>
        <v>-</v>
      </c>
      <c r="N62" s="500">
        <f t="shared" si="18"/>
        <v>-0.63079080761039297</v>
      </c>
      <c r="O62" s="500" t="str">
        <f t="shared" si="18"/>
        <v>-</v>
      </c>
      <c r="P62" s="500" t="str">
        <f t="shared" si="18"/>
        <v>-</v>
      </c>
      <c r="Q62" s="500" t="str">
        <f t="shared" si="18"/>
        <v>-</v>
      </c>
      <c r="R62" s="500" t="str">
        <f t="shared" si="18"/>
        <v>-</v>
      </c>
      <c r="S62" s="500">
        <f t="shared" si="18"/>
        <v>-1.0636580481465874</v>
      </c>
      <c r="T62" s="500" t="str">
        <f t="shared" si="18"/>
        <v>-</v>
      </c>
      <c r="U62" s="500" t="str">
        <f t="shared" si="18"/>
        <v>-</v>
      </c>
      <c r="V62" s="500" t="str">
        <f t="shared" si="18"/>
        <v>-</v>
      </c>
      <c r="W62" s="500">
        <f t="shared" si="18"/>
        <v>-14.766253759184789</v>
      </c>
      <c r="X62" s="500">
        <f t="shared" si="18"/>
        <v>0</v>
      </c>
      <c r="Y62" s="500">
        <f t="shared" si="18"/>
        <v>-14.766253756975212</v>
      </c>
      <c r="AD62" s="491"/>
      <c r="AE62" s="491"/>
    </row>
    <row r="63" spans="1:31" s="489" customFormat="1">
      <c r="A63" s="488"/>
      <c r="B63" s="488"/>
      <c r="C63" s="9" t="s">
        <v>44</v>
      </c>
      <c r="D63" s="500">
        <f t="shared" si="19"/>
        <v>106.57118628162827</v>
      </c>
      <c r="E63" s="500">
        <f>IF(E41="-","-",((E41/E19)-1)*100)</f>
        <v>3379.2236056751876</v>
      </c>
      <c r="F63" s="500">
        <f t="shared" si="18"/>
        <v>276.76776302772726</v>
      </c>
      <c r="G63" s="500">
        <f t="shared" si="18"/>
        <v>76.994364336839752</v>
      </c>
      <c r="H63" s="500">
        <f t="shared" si="18"/>
        <v>12.77571141898466</v>
      </c>
      <c r="I63" s="500">
        <f t="shared" si="18"/>
        <v>8.1806762477709682E-2</v>
      </c>
      <c r="J63" s="500" t="str">
        <f t="shared" si="18"/>
        <v>-</v>
      </c>
      <c r="K63" s="500">
        <f t="shared" si="18"/>
        <v>6.1584432270888945</v>
      </c>
      <c r="L63" s="500" t="str">
        <f t="shared" si="18"/>
        <v>-</v>
      </c>
      <c r="M63" s="500">
        <f t="shared" si="18"/>
        <v>22.798401047497109</v>
      </c>
      <c r="N63" s="500" t="str">
        <f t="shared" si="18"/>
        <v>-</v>
      </c>
      <c r="O63" s="500" t="str">
        <f t="shared" si="18"/>
        <v>-</v>
      </c>
      <c r="P63" s="500">
        <f t="shared" si="18"/>
        <v>326.47584467316921</v>
      </c>
      <c r="Q63" s="500">
        <f t="shared" si="18"/>
        <v>11.516054969617784</v>
      </c>
      <c r="R63" s="500" t="str">
        <f t="shared" si="18"/>
        <v>-</v>
      </c>
      <c r="S63" s="500" t="str">
        <f t="shared" si="18"/>
        <v>-</v>
      </c>
      <c r="T63" s="500">
        <f t="shared" si="18"/>
        <v>132.34741742028143</v>
      </c>
      <c r="U63" s="500">
        <f t="shared" si="18"/>
        <v>369.21187902530698</v>
      </c>
      <c r="V63" s="500">
        <f t="shared" si="18"/>
        <v>232.10214342120975</v>
      </c>
      <c r="W63" s="500">
        <f t="shared" ref="E63:Y69" si="20">IF(W41="-","-",((W41/W19)-1)*100)</f>
        <v>83.857697224176036</v>
      </c>
      <c r="X63" s="500">
        <f t="shared" si="20"/>
        <v>93.692025187334309</v>
      </c>
      <c r="Y63" s="500">
        <f t="shared" si="20"/>
        <v>12.55415244692275</v>
      </c>
      <c r="AD63" s="491"/>
      <c r="AE63" s="491"/>
    </row>
    <row r="64" spans="1:31" s="489" customFormat="1">
      <c r="A64" s="488"/>
      <c r="B64" s="488"/>
      <c r="C64" s="9" t="s">
        <v>73</v>
      </c>
      <c r="D64" s="500">
        <f t="shared" si="19"/>
        <v>-7.2301573959421273E-2</v>
      </c>
      <c r="E64" s="500">
        <f t="shared" si="20"/>
        <v>-1.6405646426515208</v>
      </c>
      <c r="F64" s="500">
        <f t="shared" si="20"/>
        <v>0.55814394634117193</v>
      </c>
      <c r="G64" s="500">
        <f t="shared" si="20"/>
        <v>-1.5684622995886799</v>
      </c>
      <c r="H64" s="500">
        <f t="shared" si="20"/>
        <v>-1.8431435607272562</v>
      </c>
      <c r="I64" s="500" t="str">
        <f t="shared" si="20"/>
        <v>-</v>
      </c>
      <c r="J64" s="500">
        <f t="shared" si="20"/>
        <v>14.760120700982359</v>
      </c>
      <c r="K64" s="500">
        <f t="shared" si="20"/>
        <v>11.740004086390465</v>
      </c>
      <c r="L64" s="500">
        <f t="shared" si="20"/>
        <v>8.9183304424225831</v>
      </c>
      <c r="M64" s="500">
        <f t="shared" si="20"/>
        <v>1.1985576142553134</v>
      </c>
      <c r="N64" s="500" t="str">
        <f t="shared" si="20"/>
        <v>-</v>
      </c>
      <c r="O64" s="500">
        <f t="shared" si="20"/>
        <v>-23.37482085405691</v>
      </c>
      <c r="P64" s="500">
        <f t="shared" si="20"/>
        <v>-4.020661098877742</v>
      </c>
      <c r="Q64" s="500">
        <f t="shared" si="20"/>
        <v>4.2351731347298305</v>
      </c>
      <c r="R64" s="500">
        <f t="shared" si="20"/>
        <v>15.856411502096513</v>
      </c>
      <c r="S64" s="500" t="str">
        <f t="shared" si="20"/>
        <v>-</v>
      </c>
      <c r="T64" s="500">
        <f t="shared" si="20"/>
        <v>1.5241344078304353</v>
      </c>
      <c r="U64" s="500">
        <f t="shared" si="20"/>
        <v>-0.99556566954236425</v>
      </c>
      <c r="V64" s="500">
        <f t="shared" si="20"/>
        <v>0.85724798634645438</v>
      </c>
      <c r="W64" s="500">
        <f t="shared" si="20"/>
        <v>2.0131030854933396</v>
      </c>
      <c r="X64" s="500">
        <f t="shared" si="20"/>
        <v>2.0174267153523218</v>
      </c>
      <c r="Y64" s="500">
        <f t="shared" si="20"/>
        <v>-1.5684622995886799</v>
      </c>
      <c r="AD64" s="491"/>
      <c r="AE64" s="491"/>
    </row>
    <row r="65" spans="1:31" s="489" customFormat="1">
      <c r="A65" s="488"/>
      <c r="B65" s="488"/>
      <c r="C65" s="9" t="s">
        <v>90</v>
      </c>
      <c r="D65" s="500">
        <f t="shared" si="19"/>
        <v>-92.561078366526402</v>
      </c>
      <c r="E65" s="500">
        <f t="shared" si="20"/>
        <v>-8.0447012971746936</v>
      </c>
      <c r="F65" s="500">
        <f t="shared" si="20"/>
        <v>-16.856171758310378</v>
      </c>
      <c r="G65" s="500">
        <f t="shared" si="20"/>
        <v>7.1491438928553919</v>
      </c>
      <c r="H65" s="500">
        <f t="shared" si="20"/>
        <v>-4.6430555925799926</v>
      </c>
      <c r="I65" s="500" t="str">
        <f t="shared" si="20"/>
        <v>-</v>
      </c>
      <c r="J65" s="500">
        <f t="shared" si="20"/>
        <v>4.0616481418191741</v>
      </c>
      <c r="K65" s="500" t="str">
        <f t="shared" si="20"/>
        <v>-</v>
      </c>
      <c r="L65" s="500" t="str">
        <f t="shared" si="20"/>
        <v>-</v>
      </c>
      <c r="M65" s="500">
        <f t="shared" si="20"/>
        <v>12.533658290544313</v>
      </c>
      <c r="N65" s="500" t="str">
        <f t="shared" si="20"/>
        <v>-</v>
      </c>
      <c r="O65" s="500" t="str">
        <f t="shared" si="20"/>
        <v>-</v>
      </c>
      <c r="P65" s="500">
        <f t="shared" si="20"/>
        <v>-4.1065377578308748</v>
      </c>
      <c r="Q65" s="500" t="str">
        <f t="shared" si="20"/>
        <v>-</v>
      </c>
      <c r="R65" s="500">
        <f t="shared" si="20"/>
        <v>2.201272277128985</v>
      </c>
      <c r="S65" s="500">
        <f t="shared" si="20"/>
        <v>0.93811502459677509</v>
      </c>
      <c r="T65" s="500" t="str">
        <f t="shared" si="20"/>
        <v>-</v>
      </c>
      <c r="U65" s="500" t="str">
        <f t="shared" si="20"/>
        <v>-</v>
      </c>
      <c r="V65" s="500">
        <f t="shared" si="20"/>
        <v>-0.16115849122478876</v>
      </c>
      <c r="W65" s="500">
        <f t="shared" si="20"/>
        <v>-8.7258691681705187</v>
      </c>
      <c r="X65" s="500">
        <f t="shared" si="20"/>
        <v>-9.687928519635669</v>
      </c>
      <c r="Y65" s="500">
        <f t="shared" si="20"/>
        <v>6.9137910038195249</v>
      </c>
      <c r="AD65" s="491"/>
      <c r="AE65" s="491"/>
    </row>
    <row r="66" spans="1:31" s="489" customFormat="1">
      <c r="A66" s="488"/>
      <c r="B66" s="488"/>
      <c r="C66" s="30" t="s">
        <v>155</v>
      </c>
      <c r="D66" s="501">
        <f t="shared" si="19"/>
        <v>-6.1730282549367077</v>
      </c>
      <c r="E66" s="501">
        <f t="shared" si="20"/>
        <v>6.4495102286478589</v>
      </c>
      <c r="F66" s="501">
        <f t="shared" si="20"/>
        <v>-26.54281349299573</v>
      </c>
      <c r="G66" s="501">
        <f t="shared" si="20"/>
        <v>-9.2773148193740607</v>
      </c>
      <c r="H66" s="501">
        <f t="shared" si="20"/>
        <v>-2.6019069290622809</v>
      </c>
      <c r="I66" s="501">
        <f t="shared" si="20"/>
        <v>-6.1898525442973469</v>
      </c>
      <c r="J66" s="501">
        <f t="shared" si="20"/>
        <v>10.179295089418417</v>
      </c>
      <c r="K66" s="501">
        <f t="shared" si="20"/>
        <v>3.9033238007234461</v>
      </c>
      <c r="L66" s="501">
        <f t="shared" si="20"/>
        <v>-46.616989847809734</v>
      </c>
      <c r="M66" s="501">
        <f t="shared" si="20"/>
        <v>12.808844494178008</v>
      </c>
      <c r="N66" s="501">
        <f t="shared" si="20"/>
        <v>-0.63079080761039297</v>
      </c>
      <c r="O66" s="501">
        <f t="shared" si="20"/>
        <v>3.7752683619857175</v>
      </c>
      <c r="P66" s="501">
        <f t="shared" si="20"/>
        <v>-38.019340693676149</v>
      </c>
      <c r="Q66" s="501">
        <f t="shared" si="20"/>
        <v>11.00943118569222</v>
      </c>
      <c r="R66" s="501">
        <f t="shared" si="20"/>
        <v>14.4825540230205</v>
      </c>
      <c r="S66" s="501">
        <f t="shared" si="20"/>
        <v>-1.0120834237349552</v>
      </c>
      <c r="T66" s="501">
        <f t="shared" si="20"/>
        <v>83.402463853133995</v>
      </c>
      <c r="U66" s="501">
        <f t="shared" si="20"/>
        <v>152.0508642314916</v>
      </c>
      <c r="V66" s="501">
        <f t="shared" si="20"/>
        <v>79.276850609401819</v>
      </c>
      <c r="W66" s="501">
        <f t="shared" si="20"/>
        <v>1.4003607744939695</v>
      </c>
      <c r="X66" s="501">
        <f t="shared" si="20"/>
        <v>2.1433298364108788</v>
      </c>
      <c r="Y66" s="501">
        <f t="shared" si="20"/>
        <v>-7.1111721091104414</v>
      </c>
      <c r="AD66" s="491"/>
      <c r="AE66" s="491"/>
    </row>
    <row r="67" spans="1:31" s="489" customFormat="1">
      <c r="A67" s="488"/>
      <c r="B67" s="488"/>
      <c r="C67" s="9" t="s">
        <v>101</v>
      </c>
      <c r="D67" s="500">
        <f t="shared" si="19"/>
        <v>0.62495793865040561</v>
      </c>
      <c r="E67" s="500">
        <f t="shared" si="20"/>
        <v>5.2545975969841896</v>
      </c>
      <c r="F67" s="500">
        <f t="shared" si="20"/>
        <v>9.4794840226710484</v>
      </c>
      <c r="G67" s="500" t="str">
        <f t="shared" si="20"/>
        <v>-</v>
      </c>
      <c r="H67" s="500">
        <f t="shared" si="20"/>
        <v>-15.121297799293609</v>
      </c>
      <c r="I67" s="500" t="str">
        <f t="shared" si="20"/>
        <v>-</v>
      </c>
      <c r="J67" s="500">
        <f t="shared" si="20"/>
        <v>-8.9609554799718651</v>
      </c>
      <c r="K67" s="500">
        <f t="shared" si="20"/>
        <v>3.1871867012843946</v>
      </c>
      <c r="L67" s="500">
        <f t="shared" si="20"/>
        <v>-13.804306347912988</v>
      </c>
      <c r="M67" s="500">
        <f t="shared" si="20"/>
        <v>114.79739935232436</v>
      </c>
      <c r="N67" s="500" t="str">
        <f t="shared" si="20"/>
        <v>-</v>
      </c>
      <c r="O67" s="500">
        <f t="shared" si="20"/>
        <v>-57.288651741366181</v>
      </c>
      <c r="P67" s="500">
        <f t="shared" si="20"/>
        <v>34.34843593720629</v>
      </c>
      <c r="Q67" s="500" t="str">
        <f t="shared" si="20"/>
        <v>-</v>
      </c>
      <c r="R67" s="500" t="str">
        <f t="shared" si="20"/>
        <v>-</v>
      </c>
      <c r="S67" s="500" t="str">
        <f t="shared" si="20"/>
        <v>-</v>
      </c>
      <c r="T67" s="500" t="str">
        <f t="shared" si="20"/>
        <v>-</v>
      </c>
      <c r="U67" s="500" t="str">
        <f t="shared" si="20"/>
        <v>-</v>
      </c>
      <c r="V67" s="500" t="str">
        <f t="shared" si="20"/>
        <v>-</v>
      </c>
      <c r="W67" s="500">
        <f t="shared" si="20"/>
        <v>-5.4233931868429401</v>
      </c>
      <c r="X67" s="500">
        <f t="shared" si="20"/>
        <v>-5.4233931868429401</v>
      </c>
      <c r="Y67" s="500" t="s">
        <v>0</v>
      </c>
      <c r="AD67" s="491"/>
      <c r="AE67" s="491"/>
    </row>
    <row r="68" spans="1:31" s="489" customFormat="1">
      <c r="A68" s="488"/>
      <c r="B68" s="488"/>
      <c r="C68" s="9" t="s">
        <v>102</v>
      </c>
      <c r="D68" s="500">
        <f t="shared" si="19"/>
        <v>-0.9255218967559653</v>
      </c>
      <c r="E68" s="500">
        <f t="shared" si="20"/>
        <v>1.9227714774713967</v>
      </c>
      <c r="F68" s="500">
        <f t="shared" si="20"/>
        <v>-67.52029436038238</v>
      </c>
      <c r="G68" s="500">
        <f t="shared" si="20"/>
        <v>37.416737627536591</v>
      </c>
      <c r="H68" s="500">
        <f t="shared" si="20"/>
        <v>1.8701001308325305</v>
      </c>
      <c r="I68" s="500" t="str">
        <f t="shared" si="20"/>
        <v>-</v>
      </c>
      <c r="J68" s="500">
        <f t="shared" si="20"/>
        <v>-7.9535799078195302</v>
      </c>
      <c r="K68" s="500">
        <f t="shared" si="20"/>
        <v>10.754699527103263</v>
      </c>
      <c r="L68" s="500">
        <f t="shared" si="20"/>
        <v>-36.247052733314533</v>
      </c>
      <c r="M68" s="500">
        <f t="shared" si="20"/>
        <v>-62.888968014935486</v>
      </c>
      <c r="N68" s="500" t="str">
        <f t="shared" si="20"/>
        <v>-</v>
      </c>
      <c r="O68" s="500">
        <f t="shared" si="20"/>
        <v>1.1558968227533439</v>
      </c>
      <c r="P68" s="500">
        <f t="shared" si="20"/>
        <v>-42.8796668071505</v>
      </c>
      <c r="Q68" s="500">
        <f t="shared" si="20"/>
        <v>28.112787984468657</v>
      </c>
      <c r="R68" s="500">
        <f t="shared" si="20"/>
        <v>-1.4322781932301853</v>
      </c>
      <c r="S68" s="500" t="str">
        <f t="shared" si="20"/>
        <v>-</v>
      </c>
      <c r="T68" s="500">
        <f t="shared" si="20"/>
        <v>-129.41323171435238</v>
      </c>
      <c r="U68" s="500">
        <f t="shared" si="20"/>
        <v>2673.3401458338899</v>
      </c>
      <c r="V68" s="500">
        <f t="shared" si="20"/>
        <v>-29.533631300492235</v>
      </c>
      <c r="W68" s="500">
        <f t="shared" si="20"/>
        <v>-38.190121410240017</v>
      </c>
      <c r="X68" s="500">
        <f t="shared" si="20"/>
        <v>-47.638979373946142</v>
      </c>
      <c r="Y68" s="500">
        <f t="shared" si="20"/>
        <v>37.416737627536591</v>
      </c>
      <c r="AD68" s="491"/>
      <c r="AE68" s="491"/>
    </row>
    <row r="69" spans="1:31" s="489" customFormat="1">
      <c r="A69" s="488"/>
      <c r="B69" s="488"/>
      <c r="C69" s="23" t="s">
        <v>40</v>
      </c>
      <c r="D69" s="498">
        <f t="shared" si="19"/>
        <v>-0.78442279720588592</v>
      </c>
      <c r="E69" s="498">
        <f t="shared" si="20"/>
        <v>0.53836373940450155</v>
      </c>
      <c r="F69" s="498">
        <f t="shared" si="20"/>
        <v>-11.542208710208046</v>
      </c>
      <c r="G69" s="498">
        <f t="shared" si="20"/>
        <v>0.93596117743621754</v>
      </c>
      <c r="H69" s="498">
        <f t="shared" si="20"/>
        <v>0.37299304934856892</v>
      </c>
      <c r="I69" s="498">
        <f t="shared" si="20"/>
        <v>0.37354516007799266</v>
      </c>
      <c r="J69" s="498">
        <f t="shared" si="20"/>
        <v>-1.9950247081254591</v>
      </c>
      <c r="K69" s="498">
        <f t="shared" si="20"/>
        <v>1.0416277717422373</v>
      </c>
      <c r="L69" s="498">
        <f t="shared" si="20"/>
        <v>-0.42271078452799093</v>
      </c>
      <c r="M69" s="498">
        <f t="shared" si="20"/>
        <v>-1.0669790993967032</v>
      </c>
      <c r="N69" s="498">
        <f t="shared" si="20"/>
        <v>-0.63079080761039297</v>
      </c>
      <c r="O69" s="498">
        <f t="shared" si="20"/>
        <v>-2.2018246050961143</v>
      </c>
      <c r="P69" s="498">
        <f t="shared" si="20"/>
        <v>-9.4274824649231093</v>
      </c>
      <c r="Q69" s="498">
        <f t="shared" si="20"/>
        <v>-0.16868959320780474</v>
      </c>
      <c r="R69" s="498">
        <f t="shared" si="20"/>
        <v>-0.98970116775827233</v>
      </c>
      <c r="S69" s="498">
        <f t="shared" si="20"/>
        <v>-0.96005638080873812</v>
      </c>
      <c r="T69" s="498">
        <f t="shared" si="20"/>
        <v>0.49000614775527307</v>
      </c>
      <c r="U69" s="498">
        <f t="shared" si="20"/>
        <v>1.1829370323790833</v>
      </c>
      <c r="V69" s="498">
        <f t="shared" si="20"/>
        <v>-1.8660280841704013</v>
      </c>
      <c r="W69" s="498">
        <f t="shared" si="20"/>
        <v>-1.6124990440699261</v>
      </c>
      <c r="X69" s="498">
        <f t="shared" si="20"/>
        <v>-1.7439812273787769</v>
      </c>
      <c r="Y69" s="498">
        <f t="shared" si="20"/>
        <v>0.56379715544558895</v>
      </c>
      <c r="AD69" s="491"/>
      <c r="AE69" s="491"/>
    </row>
    <row r="70" spans="1:31" s="489" customFormat="1">
      <c r="A70" s="488"/>
      <c r="B70" s="488"/>
      <c r="D70" s="490"/>
      <c r="E70" s="490"/>
      <c r="F70" s="490"/>
      <c r="G70" s="490"/>
      <c r="H70" s="490"/>
      <c r="I70" s="490"/>
      <c r="J70" s="490"/>
      <c r="K70" s="490"/>
      <c r="L70" s="490"/>
      <c r="M70" s="490"/>
      <c r="N70" s="490"/>
      <c r="O70" s="490"/>
      <c r="P70" s="490"/>
      <c r="Q70" s="490"/>
      <c r="R70" s="490"/>
      <c r="S70" s="490"/>
      <c r="T70" s="490"/>
      <c r="U70" s="490"/>
      <c r="V70" s="490"/>
      <c r="W70" s="160"/>
      <c r="X70" s="160"/>
      <c r="Y70" s="160"/>
      <c r="AD70" s="491"/>
      <c r="AE70" s="491"/>
    </row>
    <row r="71" spans="1:31">
      <c r="C71" s="22" t="s">
        <v>117</v>
      </c>
      <c r="D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</row>
    <row r="72" spans="1:31" ht="81.75">
      <c r="C72" s="23"/>
      <c r="D72" s="24" t="s">
        <v>87</v>
      </c>
      <c r="E72" s="25" t="s">
        <v>71</v>
      </c>
      <c r="F72" s="24" t="s">
        <v>74</v>
      </c>
      <c r="G72" s="24" t="s">
        <v>37</v>
      </c>
      <c r="H72" s="24" t="s">
        <v>81</v>
      </c>
      <c r="I72" s="24" t="s">
        <v>38</v>
      </c>
      <c r="J72" s="24" t="s">
        <v>88</v>
      </c>
      <c r="K72" s="24" t="s">
        <v>83</v>
      </c>
      <c r="L72" s="24" t="s">
        <v>80</v>
      </c>
      <c r="M72" s="24" t="s">
        <v>65</v>
      </c>
      <c r="N72" s="24" t="s">
        <v>42</v>
      </c>
      <c r="O72" s="24" t="s">
        <v>92</v>
      </c>
      <c r="P72" s="24" t="s">
        <v>93</v>
      </c>
      <c r="Q72" s="24" t="s">
        <v>94</v>
      </c>
      <c r="R72" s="24" t="s">
        <v>82</v>
      </c>
      <c r="S72" s="24" t="s">
        <v>39</v>
      </c>
      <c r="T72" s="24" t="s">
        <v>95</v>
      </c>
      <c r="U72" s="24" t="s">
        <v>96</v>
      </c>
      <c r="V72" s="24" t="s">
        <v>70</v>
      </c>
      <c r="W72" s="25" t="s">
        <v>41</v>
      </c>
      <c r="X72" s="25" t="s">
        <v>99</v>
      </c>
      <c r="Y72" s="25" t="s">
        <v>100</v>
      </c>
      <c r="Z72" s="423"/>
    </row>
    <row r="73" spans="1:31">
      <c r="C73" s="9" t="s">
        <v>26</v>
      </c>
      <c r="D73" s="27">
        <v>587.48400000000004</v>
      </c>
      <c r="E73" s="27">
        <v>1333.8325</v>
      </c>
      <c r="F73" s="27">
        <v>804.75179999999989</v>
      </c>
      <c r="G73" s="27" t="s">
        <v>0</v>
      </c>
      <c r="H73" s="27">
        <v>639.78399999999988</v>
      </c>
      <c r="I73" s="27">
        <v>2.02</v>
      </c>
      <c r="J73" s="27">
        <v>98.841999999999985</v>
      </c>
      <c r="K73" s="27">
        <v>650.24199999999996</v>
      </c>
      <c r="L73" s="27">
        <v>4399.3154999999997</v>
      </c>
      <c r="M73" s="27">
        <v>1912.8127999999997</v>
      </c>
      <c r="N73" s="27" t="s">
        <v>0</v>
      </c>
      <c r="O73" s="27">
        <v>2277.8123000000001</v>
      </c>
      <c r="P73" s="27">
        <v>3720.2476900000001</v>
      </c>
      <c r="Q73" s="27">
        <v>52.205539999999999</v>
      </c>
      <c r="R73" s="27">
        <v>108.51659999999998</v>
      </c>
      <c r="S73" s="27" t="s">
        <v>0</v>
      </c>
      <c r="T73" s="27">
        <v>33.592999999999996</v>
      </c>
      <c r="U73" s="27">
        <v>254.77500000000001</v>
      </c>
      <c r="V73" s="27">
        <v>170.13649999999998</v>
      </c>
      <c r="W73" s="27">
        <f t="shared" ref="W73:W87" si="21">SUM(D73:V73)</f>
        <v>17046.371229999997</v>
      </c>
      <c r="X73" s="27">
        <f t="shared" ref="X73:X87" si="22">SUM(D73:F73,H73,J73:M73,O73:R73,T73:V73)</f>
        <v>17044.35123</v>
      </c>
      <c r="Y73" s="27">
        <f t="shared" ref="Y73:Y87" si="23">SUM(G73,I73,N73,S73)</f>
        <v>2.02</v>
      </c>
      <c r="Z73" s="421"/>
    </row>
    <row r="74" spans="1:31">
      <c r="C74" s="9" t="s">
        <v>68</v>
      </c>
      <c r="D74" s="27" t="s">
        <v>0</v>
      </c>
      <c r="E74" s="27" t="s">
        <v>0</v>
      </c>
      <c r="F74" s="27" t="s">
        <v>0</v>
      </c>
      <c r="G74" s="27" t="s">
        <v>0</v>
      </c>
      <c r="H74" s="27" t="s">
        <v>0</v>
      </c>
      <c r="I74" s="27">
        <v>11.39</v>
      </c>
      <c r="J74" s="27" t="s">
        <v>0</v>
      </c>
      <c r="K74" s="27" t="s">
        <v>0</v>
      </c>
      <c r="L74" s="27" t="s">
        <v>0</v>
      </c>
      <c r="M74" s="27" t="s">
        <v>0</v>
      </c>
      <c r="N74" s="27" t="s">
        <v>0</v>
      </c>
      <c r="O74" s="27" t="s">
        <v>0</v>
      </c>
      <c r="P74" s="27" t="s">
        <v>0</v>
      </c>
      <c r="Q74" s="27" t="s">
        <v>0</v>
      </c>
      <c r="R74" s="27" t="s">
        <v>0</v>
      </c>
      <c r="S74" s="27" t="s">
        <v>0</v>
      </c>
      <c r="T74" s="27" t="s">
        <v>0</v>
      </c>
      <c r="U74" s="27" t="s">
        <v>0</v>
      </c>
      <c r="V74" s="27" t="s">
        <v>0</v>
      </c>
      <c r="W74" s="27">
        <f t="shared" ref="W74:W79" si="24">SUM(D74:V74)</f>
        <v>11.39</v>
      </c>
      <c r="X74" s="27">
        <f t="shared" ref="X74:X79" si="25">SUM(D74:F74,H74,J74:M74,O74:R74,T74:V74)</f>
        <v>0</v>
      </c>
      <c r="Y74" s="27">
        <f t="shared" ref="Y74:Y79" si="26">SUM(G74,I74,N74,S74)</f>
        <v>11.39</v>
      </c>
      <c r="Z74" s="421"/>
    </row>
    <row r="75" spans="1:31">
      <c r="C75" s="9" t="s">
        <v>50</v>
      </c>
      <c r="D75" s="27">
        <v>3327.1804999999999</v>
      </c>
      <c r="E75" s="27">
        <v>2096.42</v>
      </c>
      <c r="F75" s="27">
        <v>518.45000000000005</v>
      </c>
      <c r="G75" s="27">
        <v>3.6374999999999909</v>
      </c>
      <c r="H75" s="27">
        <v>1205.2399999999998</v>
      </c>
      <c r="I75" s="27">
        <v>417.71499999999997</v>
      </c>
      <c r="J75" s="27">
        <v>35.310500000000005</v>
      </c>
      <c r="K75" s="27">
        <v>3809.5241999999985</v>
      </c>
      <c r="L75" s="27">
        <v>5589.8820000000014</v>
      </c>
      <c r="M75" s="27">
        <v>1271.1599999999999</v>
      </c>
      <c r="N75" s="27" t="s">
        <v>0</v>
      </c>
      <c r="O75" s="27" t="s">
        <v>0</v>
      </c>
      <c r="P75" s="27">
        <v>3411.170000000001</v>
      </c>
      <c r="Q75" s="27">
        <v>448.12</v>
      </c>
      <c r="R75" s="27" t="s">
        <v>0</v>
      </c>
      <c r="S75" s="27" t="s">
        <v>0</v>
      </c>
      <c r="T75" s="27">
        <v>262.77</v>
      </c>
      <c r="U75" s="27">
        <v>995.42699999999991</v>
      </c>
      <c r="V75" s="27">
        <v>153.38380000000001</v>
      </c>
      <c r="W75" s="18">
        <f t="shared" si="24"/>
        <v>23545.390500000001</v>
      </c>
      <c r="X75" s="18">
        <f t="shared" si="25"/>
        <v>23124.038</v>
      </c>
      <c r="Y75" s="18">
        <f t="shared" si="26"/>
        <v>421.35249999999996</v>
      </c>
      <c r="Z75" s="422"/>
    </row>
    <row r="76" spans="1:31">
      <c r="C76" s="9" t="s">
        <v>51</v>
      </c>
      <c r="D76" s="27">
        <v>881.89195900005473</v>
      </c>
      <c r="E76" s="27">
        <v>168.97913999999966</v>
      </c>
      <c r="F76" s="27">
        <v>0.82895500000000033</v>
      </c>
      <c r="G76" s="27">
        <v>80.442744999999846</v>
      </c>
      <c r="H76" s="27">
        <v>360.42472499999553</v>
      </c>
      <c r="I76" s="27">
        <v>167.34816999999964</v>
      </c>
      <c r="J76" s="27">
        <v>2.1730549999999984</v>
      </c>
      <c r="K76" s="27">
        <v>924.83340000007809</v>
      </c>
      <c r="L76" s="27">
        <v>495.63263000000336</v>
      </c>
      <c r="M76" s="27">
        <v>269.49597999999918</v>
      </c>
      <c r="N76" s="27" t="s">
        <v>0</v>
      </c>
      <c r="O76" s="27">
        <v>563.83580400001154</v>
      </c>
      <c r="P76" s="27">
        <v>16.569694999999982</v>
      </c>
      <c r="Q76" s="27">
        <v>85.602979999999761</v>
      </c>
      <c r="R76" s="27">
        <v>63.500096000000028</v>
      </c>
      <c r="S76" s="27">
        <v>5.9700000000000003E-2</v>
      </c>
      <c r="T76" s="27">
        <v>441.19254599998953</v>
      </c>
      <c r="U76" s="27">
        <v>161.99471999999645</v>
      </c>
      <c r="V76" s="27">
        <v>26.828555000000115</v>
      </c>
      <c r="W76" s="18">
        <f t="shared" si="24"/>
        <v>4711.6348550001267</v>
      </c>
      <c r="X76" s="18">
        <f t="shared" si="25"/>
        <v>4463.7842400001273</v>
      </c>
      <c r="Y76" s="18">
        <f t="shared" si="26"/>
        <v>247.85061499999946</v>
      </c>
      <c r="Z76" s="422"/>
    </row>
    <row r="77" spans="1:31">
      <c r="C77" s="9" t="s">
        <v>66</v>
      </c>
      <c r="D77" s="27">
        <v>1000.0229999999998</v>
      </c>
      <c r="E77" s="27" t="s">
        <v>0</v>
      </c>
      <c r="F77" s="27" t="s">
        <v>0</v>
      </c>
      <c r="G77" s="27" t="s">
        <v>0</v>
      </c>
      <c r="H77" s="27">
        <v>49.9</v>
      </c>
      <c r="I77" s="27" t="s">
        <v>0</v>
      </c>
      <c r="J77" s="27" t="s">
        <v>0</v>
      </c>
      <c r="K77" s="27">
        <v>349.4</v>
      </c>
      <c r="L77" s="27" t="s">
        <v>0</v>
      </c>
      <c r="M77" s="27">
        <v>24.29</v>
      </c>
      <c r="N77" s="27" t="s">
        <v>0</v>
      </c>
      <c r="O77" s="27">
        <v>848.99999999999989</v>
      </c>
      <c r="P77" s="27" t="s">
        <v>0</v>
      </c>
      <c r="Q77" s="27" t="s">
        <v>0</v>
      </c>
      <c r="R77" s="27" t="s">
        <v>0</v>
      </c>
      <c r="S77" s="27" t="s">
        <v>0</v>
      </c>
      <c r="T77" s="27">
        <v>31.4</v>
      </c>
      <c r="U77" s="27" t="s">
        <v>0</v>
      </c>
      <c r="V77" s="27" t="s">
        <v>0</v>
      </c>
      <c r="W77" s="18">
        <f t="shared" si="24"/>
        <v>2304.0129999999999</v>
      </c>
      <c r="X77" s="18">
        <f t="shared" si="25"/>
        <v>2304.0129999999999</v>
      </c>
      <c r="Y77" s="18">
        <f t="shared" si="26"/>
        <v>0</v>
      </c>
      <c r="Z77" s="422"/>
    </row>
    <row r="78" spans="1:31">
      <c r="C78" s="9" t="s">
        <v>75</v>
      </c>
      <c r="D78" s="27">
        <v>229.92900000000003</v>
      </c>
      <c r="E78" s="27">
        <v>42.335000000000001</v>
      </c>
      <c r="F78" s="27">
        <v>91.210000000000008</v>
      </c>
      <c r="G78" s="27">
        <v>2.13</v>
      </c>
      <c r="H78" s="27">
        <v>13.222999999999999</v>
      </c>
      <c r="I78" s="27">
        <v>3.6960000000000002</v>
      </c>
      <c r="J78" s="27">
        <v>12.862</v>
      </c>
      <c r="K78" s="27">
        <v>89.34</v>
      </c>
      <c r="L78" s="27">
        <v>46.894999999999996</v>
      </c>
      <c r="M78" s="27">
        <v>72.835999999999984</v>
      </c>
      <c r="N78" s="27" t="s">
        <v>0</v>
      </c>
      <c r="O78" s="27">
        <v>35.799999999999997</v>
      </c>
      <c r="P78" s="27">
        <v>65.821000000000012</v>
      </c>
      <c r="Q78" s="27">
        <v>4.1269999999999998</v>
      </c>
      <c r="R78" s="27">
        <v>45.084000000000003</v>
      </c>
      <c r="S78" s="27" t="s">
        <v>0</v>
      </c>
      <c r="T78" s="27">
        <v>15.472000000000001</v>
      </c>
      <c r="U78" s="27">
        <v>50.111000000000004</v>
      </c>
      <c r="V78" s="27">
        <v>56.276999999999994</v>
      </c>
      <c r="W78" s="18">
        <f t="shared" si="24"/>
        <v>877.14800000000002</v>
      </c>
      <c r="X78" s="18">
        <f t="shared" si="25"/>
        <v>871.322</v>
      </c>
      <c r="Y78" s="18">
        <f t="shared" si="26"/>
        <v>5.8260000000000005</v>
      </c>
      <c r="Z78" s="422"/>
    </row>
    <row r="79" spans="1:31">
      <c r="C79" s="10" t="s">
        <v>91</v>
      </c>
      <c r="D79" s="27" t="s">
        <v>0</v>
      </c>
      <c r="E79" s="27" t="s">
        <v>0</v>
      </c>
      <c r="F79" s="27" t="s">
        <v>0</v>
      </c>
      <c r="G79" s="27">
        <v>37.400000000000006</v>
      </c>
      <c r="H79" s="27" t="s">
        <v>0</v>
      </c>
      <c r="I79" s="27" t="s">
        <v>0</v>
      </c>
      <c r="J79" s="27">
        <v>4.9669999999999996</v>
      </c>
      <c r="K79" s="27" t="s">
        <v>0</v>
      </c>
      <c r="L79" s="27" t="s">
        <v>0</v>
      </c>
      <c r="M79" s="27">
        <v>27.174500000000002</v>
      </c>
      <c r="N79" s="27" t="s">
        <v>0</v>
      </c>
      <c r="O79" s="27" t="s">
        <v>0</v>
      </c>
      <c r="P79" s="27">
        <v>25</v>
      </c>
      <c r="Q79" s="27" t="s">
        <v>0</v>
      </c>
      <c r="R79" s="27">
        <v>14.9</v>
      </c>
      <c r="S79" s="27">
        <v>1.0840000000000001</v>
      </c>
      <c r="T79" s="27" t="s">
        <v>0</v>
      </c>
      <c r="U79" s="27" t="s">
        <v>0</v>
      </c>
      <c r="V79" s="27">
        <v>49.75</v>
      </c>
      <c r="W79" s="27">
        <f t="shared" si="24"/>
        <v>160.27550000000002</v>
      </c>
      <c r="X79" s="27">
        <f t="shared" si="25"/>
        <v>121.7915</v>
      </c>
      <c r="Y79" s="27">
        <f t="shared" si="26"/>
        <v>38.484000000000009</v>
      </c>
      <c r="Z79" s="421"/>
    </row>
    <row r="80" spans="1:31">
      <c r="C80" s="30" t="s">
        <v>427</v>
      </c>
      <c r="D80" s="31">
        <f t="shared" ref="D80:V80" si="27">SUM(D73:D79)</f>
        <v>6026.5084590000552</v>
      </c>
      <c r="E80" s="31">
        <f t="shared" si="27"/>
        <v>3641.5666399999996</v>
      </c>
      <c r="F80" s="31">
        <f t="shared" si="27"/>
        <v>1415.2407549999998</v>
      </c>
      <c r="G80" s="31">
        <f t="shared" si="27"/>
        <v>123.61024499999984</v>
      </c>
      <c r="H80" s="31">
        <f t="shared" si="27"/>
        <v>2268.5717249999952</v>
      </c>
      <c r="I80" s="31">
        <f t="shared" si="27"/>
        <v>602.16916999999967</v>
      </c>
      <c r="J80" s="31">
        <f t="shared" si="27"/>
        <v>154.15455499999999</v>
      </c>
      <c r="K80" s="31">
        <f t="shared" si="27"/>
        <v>5823.3396000000757</v>
      </c>
      <c r="L80" s="31">
        <f t="shared" si="27"/>
        <v>10531.725130000006</v>
      </c>
      <c r="M80" s="31">
        <f t="shared" si="27"/>
        <v>3577.7692799999986</v>
      </c>
      <c r="N80" s="31">
        <f t="shared" si="27"/>
        <v>0</v>
      </c>
      <c r="O80" s="31">
        <f t="shared" si="27"/>
        <v>3726.4481040000119</v>
      </c>
      <c r="P80" s="31">
        <f t="shared" si="27"/>
        <v>7238.8083850000012</v>
      </c>
      <c r="Q80" s="31">
        <f t="shared" si="27"/>
        <v>590.05551999999966</v>
      </c>
      <c r="R80" s="31">
        <f t="shared" si="27"/>
        <v>232.00069600000003</v>
      </c>
      <c r="S80" s="31">
        <f t="shared" si="27"/>
        <v>1.1437000000000002</v>
      </c>
      <c r="T80" s="31">
        <f t="shared" si="27"/>
        <v>784.42754599998955</v>
      </c>
      <c r="U80" s="31">
        <f t="shared" si="27"/>
        <v>1462.3077199999966</v>
      </c>
      <c r="V80" s="31">
        <f t="shared" si="27"/>
        <v>456.37585500000012</v>
      </c>
      <c r="W80" s="31">
        <f t="shared" ref="W80:Y80" si="28">SUM(W73:W79)</f>
        <v>48656.223085000129</v>
      </c>
      <c r="X80" s="31">
        <f t="shared" si="28"/>
        <v>47929.299970000124</v>
      </c>
      <c r="Y80" s="31">
        <f t="shared" si="28"/>
        <v>726.92311499999948</v>
      </c>
      <c r="Z80" s="421"/>
    </row>
    <row r="81" spans="3:32">
      <c r="C81" s="9" t="s">
        <v>67</v>
      </c>
      <c r="D81" s="27">
        <v>582.88</v>
      </c>
      <c r="E81" s="27">
        <v>219.14</v>
      </c>
      <c r="F81" s="27" t="s">
        <v>0</v>
      </c>
      <c r="G81" s="27" t="s">
        <v>0</v>
      </c>
      <c r="H81" s="27">
        <v>1511.95</v>
      </c>
      <c r="I81" s="27" t="s">
        <v>0</v>
      </c>
      <c r="J81" s="27">
        <v>360.6</v>
      </c>
      <c r="K81" s="27">
        <v>215</v>
      </c>
      <c r="L81" s="27" t="s">
        <v>0</v>
      </c>
      <c r="M81" s="27">
        <v>439.32</v>
      </c>
      <c r="N81" s="27" t="s">
        <v>0</v>
      </c>
      <c r="O81" s="27" t="s">
        <v>0</v>
      </c>
      <c r="P81" s="27" t="s">
        <v>0</v>
      </c>
      <c r="Q81" s="27" t="s">
        <v>0</v>
      </c>
      <c r="R81" s="27" t="s">
        <v>0</v>
      </c>
      <c r="S81" s="27" t="s">
        <v>0</v>
      </c>
      <c r="T81" s="27" t="s">
        <v>0</v>
      </c>
      <c r="U81" s="27" t="s">
        <v>0</v>
      </c>
      <c r="V81" s="27" t="s">
        <v>0</v>
      </c>
      <c r="W81" s="27">
        <f t="shared" si="21"/>
        <v>3328.8900000000003</v>
      </c>
      <c r="X81" s="27">
        <f t="shared" si="22"/>
        <v>3328.8900000000003</v>
      </c>
      <c r="Y81" s="27">
        <f t="shared" si="23"/>
        <v>0</v>
      </c>
      <c r="Z81" s="421"/>
    </row>
    <row r="82" spans="3:32">
      <c r="C82" s="9" t="s">
        <v>103</v>
      </c>
      <c r="D82" s="27" t="s">
        <v>0</v>
      </c>
      <c r="E82" s="27" t="s">
        <v>0</v>
      </c>
      <c r="F82" s="27" t="s">
        <v>0</v>
      </c>
      <c r="G82" s="27" t="s">
        <v>0</v>
      </c>
      <c r="H82" s="27">
        <v>1063.94</v>
      </c>
      <c r="I82" s="27" t="s">
        <v>0</v>
      </c>
      <c r="J82" s="27" t="s">
        <v>0</v>
      </c>
      <c r="K82" s="27">
        <v>1003.41</v>
      </c>
      <c r="L82" s="27" t="s">
        <v>0</v>
      </c>
      <c r="M82" s="27">
        <v>3032.81</v>
      </c>
      <c r="N82" s="27" t="s">
        <v>0</v>
      </c>
      <c r="O82" s="27">
        <v>2017.13</v>
      </c>
      <c r="P82" s="27" t="s">
        <v>0</v>
      </c>
      <c r="Q82" s="27" t="s">
        <v>0</v>
      </c>
      <c r="R82" s="27" t="s">
        <v>0</v>
      </c>
      <c r="S82" s="27" t="s">
        <v>0</v>
      </c>
      <c r="T82" s="27" t="s">
        <v>0</v>
      </c>
      <c r="U82" s="27" t="s">
        <v>0</v>
      </c>
      <c r="V82" s="27" t="s">
        <v>0</v>
      </c>
      <c r="W82" s="18">
        <f t="shared" si="21"/>
        <v>7117.29</v>
      </c>
      <c r="X82" s="18">
        <f t="shared" si="22"/>
        <v>7117.29</v>
      </c>
      <c r="Y82" s="18">
        <f t="shared" si="23"/>
        <v>0</v>
      </c>
      <c r="Z82" s="422"/>
    </row>
    <row r="83" spans="3:32">
      <c r="C83" s="9" t="s">
        <v>104</v>
      </c>
      <c r="D83" s="27">
        <v>1989.4</v>
      </c>
      <c r="E83" s="27">
        <v>1055.77</v>
      </c>
      <c r="F83" s="27">
        <v>2099.4349999999999</v>
      </c>
      <c r="G83" s="27">
        <v>468.4</v>
      </c>
      <c r="H83" s="27" t="s">
        <v>0</v>
      </c>
      <c r="I83" s="27" t="s">
        <v>0</v>
      </c>
      <c r="J83" s="27" t="s">
        <v>0</v>
      </c>
      <c r="K83" s="27" t="s">
        <v>0</v>
      </c>
      <c r="L83" s="27">
        <v>2456.89</v>
      </c>
      <c r="M83" s="27" t="s">
        <v>0</v>
      </c>
      <c r="N83" s="27" t="s">
        <v>0</v>
      </c>
      <c r="O83" s="27" t="s">
        <v>0</v>
      </c>
      <c r="P83" s="27">
        <v>1960.39</v>
      </c>
      <c r="Q83" s="27" t="s">
        <v>0</v>
      </c>
      <c r="R83" s="27" t="s">
        <v>0</v>
      </c>
      <c r="S83" s="27" t="s">
        <v>0</v>
      </c>
      <c r="T83" s="27" t="s">
        <v>0</v>
      </c>
      <c r="U83" s="27" t="s">
        <v>0</v>
      </c>
      <c r="V83" s="27" t="s">
        <v>0</v>
      </c>
      <c r="W83" s="27">
        <f t="shared" si="21"/>
        <v>10030.284999999998</v>
      </c>
      <c r="X83" s="27">
        <f t="shared" si="22"/>
        <v>9561.8849999999984</v>
      </c>
      <c r="Y83" s="27">
        <f t="shared" si="23"/>
        <v>468.4</v>
      </c>
      <c r="Z83" s="421"/>
    </row>
    <row r="84" spans="3:32">
      <c r="C84" s="9" t="s">
        <v>105</v>
      </c>
      <c r="D84" s="27" t="s">
        <v>0</v>
      </c>
      <c r="E84" s="27" t="s">
        <v>0</v>
      </c>
      <c r="F84" s="27" t="s">
        <v>0</v>
      </c>
      <c r="G84" s="27">
        <v>787.4</v>
      </c>
      <c r="H84" s="27" t="s">
        <v>0</v>
      </c>
      <c r="I84" s="27">
        <v>1535.7</v>
      </c>
      <c r="J84" s="27" t="s">
        <v>0</v>
      </c>
      <c r="K84" s="27" t="s">
        <v>0</v>
      </c>
      <c r="L84" s="27" t="s">
        <v>0</v>
      </c>
      <c r="M84" s="27" t="s">
        <v>0</v>
      </c>
      <c r="N84" s="27">
        <v>90.82</v>
      </c>
      <c r="O84" s="27" t="s">
        <v>0</v>
      </c>
      <c r="P84" s="27" t="s">
        <v>0</v>
      </c>
      <c r="Q84" s="27" t="s">
        <v>0</v>
      </c>
      <c r="R84" s="27" t="s">
        <v>0</v>
      </c>
      <c r="S84" s="27">
        <v>76.14</v>
      </c>
      <c r="T84" s="27" t="s">
        <v>0</v>
      </c>
      <c r="U84" s="27" t="s">
        <v>0</v>
      </c>
      <c r="V84" s="27" t="s">
        <v>0</v>
      </c>
      <c r="W84" s="27">
        <f t="shared" si="21"/>
        <v>2490.06</v>
      </c>
      <c r="X84" s="27">
        <f t="shared" si="22"/>
        <v>0</v>
      </c>
      <c r="Y84" s="27">
        <f t="shared" si="23"/>
        <v>2490.06</v>
      </c>
      <c r="Z84" s="421"/>
    </row>
    <row r="85" spans="3:32">
      <c r="C85" s="9" t="s">
        <v>106</v>
      </c>
      <c r="D85" s="27">
        <v>5951.72</v>
      </c>
      <c r="E85" s="27">
        <v>1869.68</v>
      </c>
      <c r="F85" s="27">
        <v>854.17</v>
      </c>
      <c r="G85" s="27">
        <v>857.95</v>
      </c>
      <c r="H85" s="27">
        <v>2853.54</v>
      </c>
      <c r="I85" s="27">
        <v>864.2</v>
      </c>
      <c r="J85" s="27" t="s">
        <v>0</v>
      </c>
      <c r="K85" s="27">
        <v>758.74</v>
      </c>
      <c r="L85" s="27" t="s">
        <v>0</v>
      </c>
      <c r="M85" s="27">
        <v>3788.23</v>
      </c>
      <c r="N85" s="27" t="s">
        <v>0</v>
      </c>
      <c r="O85" s="27" t="s">
        <v>0</v>
      </c>
      <c r="P85" s="27">
        <v>1246.98</v>
      </c>
      <c r="Q85" s="27">
        <v>784.7</v>
      </c>
      <c r="R85" s="27" t="s">
        <v>0</v>
      </c>
      <c r="S85" s="27" t="s">
        <v>0</v>
      </c>
      <c r="T85" s="27">
        <v>3263.71</v>
      </c>
      <c r="U85" s="27">
        <v>1222.32</v>
      </c>
      <c r="V85" s="27">
        <v>1968.07</v>
      </c>
      <c r="W85" s="18">
        <f t="shared" si="21"/>
        <v>26284.010000000002</v>
      </c>
      <c r="X85" s="18">
        <f t="shared" si="22"/>
        <v>24561.86</v>
      </c>
      <c r="Y85" s="18">
        <f t="shared" si="23"/>
        <v>1722.15</v>
      </c>
      <c r="Z85" s="422"/>
    </row>
    <row r="86" spans="3:32">
      <c r="C86" s="9" t="s">
        <v>73</v>
      </c>
      <c r="D86" s="27">
        <v>848.95950000000016</v>
      </c>
      <c r="E86" s="27">
        <v>478.25900000000001</v>
      </c>
      <c r="F86" s="27">
        <v>68.923999999999978</v>
      </c>
      <c r="G86" s="27">
        <v>10.486999999999998</v>
      </c>
      <c r="H86" s="27">
        <v>462.51999999999975</v>
      </c>
      <c r="I86" s="27" t="s">
        <v>0</v>
      </c>
      <c r="J86" s="27">
        <v>295.59950000000003</v>
      </c>
      <c r="K86" s="27">
        <v>353.47199999999998</v>
      </c>
      <c r="L86" s="27">
        <v>592.50900000000001</v>
      </c>
      <c r="M86" s="27">
        <v>1004.3940000000007</v>
      </c>
      <c r="N86" s="27" t="s">
        <v>0</v>
      </c>
      <c r="O86" s="27">
        <v>18.077000000000002</v>
      </c>
      <c r="P86" s="27">
        <v>493.94560000000001</v>
      </c>
      <c r="Q86" s="27">
        <v>22.917000000000005</v>
      </c>
      <c r="R86" s="27">
        <v>211.06189999999998</v>
      </c>
      <c r="S86" s="27" t="s">
        <v>0</v>
      </c>
      <c r="T86" s="27">
        <v>314.10199999999998</v>
      </c>
      <c r="U86" s="27">
        <v>148.31549999999999</v>
      </c>
      <c r="V86" s="27">
        <v>404.36749999999984</v>
      </c>
      <c r="W86" s="18">
        <f t="shared" si="21"/>
        <v>5727.9105</v>
      </c>
      <c r="X86" s="18">
        <f t="shared" si="22"/>
        <v>5717.4235000000008</v>
      </c>
      <c r="Y86" s="18">
        <f t="shared" si="23"/>
        <v>10.486999999999998</v>
      </c>
      <c r="Z86" s="422"/>
    </row>
    <row r="87" spans="3:32">
      <c r="C87" s="10" t="s">
        <v>90</v>
      </c>
      <c r="D87" s="27">
        <v>83.540999999999997</v>
      </c>
      <c r="E87" s="27">
        <v>49.9</v>
      </c>
      <c r="F87" s="27">
        <v>74.387</v>
      </c>
      <c r="G87" s="27">
        <v>37.400000000000006</v>
      </c>
      <c r="H87" s="27">
        <v>63.087999999999994</v>
      </c>
      <c r="I87" s="27" t="s">
        <v>0</v>
      </c>
      <c r="J87" s="27">
        <v>4.9669999999999996</v>
      </c>
      <c r="K87" s="27">
        <v>0.68</v>
      </c>
      <c r="L87" s="27" t="s">
        <v>0</v>
      </c>
      <c r="M87" s="27">
        <v>32.374500000000005</v>
      </c>
      <c r="N87" s="27" t="s">
        <v>0</v>
      </c>
      <c r="O87" s="27" t="s">
        <v>0</v>
      </c>
      <c r="P87" s="27">
        <v>40.68</v>
      </c>
      <c r="Q87" s="27" t="s">
        <v>0</v>
      </c>
      <c r="R87" s="27">
        <v>14.9</v>
      </c>
      <c r="S87" s="27">
        <v>1.0840000000000001</v>
      </c>
      <c r="T87" s="27">
        <v>9.68</v>
      </c>
      <c r="U87" s="27" t="s">
        <v>0</v>
      </c>
      <c r="V87" s="27">
        <v>76.930000000000007</v>
      </c>
      <c r="W87" s="18">
        <f t="shared" si="21"/>
        <v>489.61150000000004</v>
      </c>
      <c r="X87" s="18">
        <f t="shared" si="22"/>
        <v>451.1275</v>
      </c>
      <c r="Y87" s="18">
        <f t="shared" si="23"/>
        <v>38.484000000000009</v>
      </c>
      <c r="Z87" s="422"/>
    </row>
    <row r="88" spans="3:32">
      <c r="C88" s="30" t="s">
        <v>428</v>
      </c>
      <c r="D88" s="31">
        <f t="shared" ref="D88:V88" si="29">SUM(D81:D87)</f>
        <v>9456.5005000000001</v>
      </c>
      <c r="E88" s="31">
        <f t="shared" si="29"/>
        <v>3672.7490000000003</v>
      </c>
      <c r="F88" s="31">
        <f t="shared" si="29"/>
        <v>3096.9160000000002</v>
      </c>
      <c r="G88" s="31">
        <f t="shared" si="29"/>
        <v>2161.6370000000002</v>
      </c>
      <c r="H88" s="31">
        <f t="shared" si="29"/>
        <v>5955.0379999999996</v>
      </c>
      <c r="I88" s="31">
        <f t="shared" si="29"/>
        <v>2399.9</v>
      </c>
      <c r="J88" s="31">
        <f t="shared" si="29"/>
        <v>661.16650000000004</v>
      </c>
      <c r="K88" s="31">
        <f t="shared" si="29"/>
        <v>2331.3019999999997</v>
      </c>
      <c r="L88" s="31">
        <f t="shared" si="29"/>
        <v>3049.3989999999999</v>
      </c>
      <c r="M88" s="31">
        <f t="shared" si="29"/>
        <v>8297.1285000000007</v>
      </c>
      <c r="N88" s="31">
        <f t="shared" si="29"/>
        <v>90.82</v>
      </c>
      <c r="O88" s="31">
        <f t="shared" si="29"/>
        <v>2035.2070000000001</v>
      </c>
      <c r="P88" s="31">
        <f t="shared" si="29"/>
        <v>3741.9955999999997</v>
      </c>
      <c r="Q88" s="31">
        <f t="shared" si="29"/>
        <v>807.61700000000008</v>
      </c>
      <c r="R88" s="31">
        <f t="shared" si="29"/>
        <v>225.96189999999999</v>
      </c>
      <c r="S88" s="31">
        <f t="shared" si="29"/>
        <v>77.224000000000004</v>
      </c>
      <c r="T88" s="31">
        <f t="shared" si="29"/>
        <v>3587.4919999999997</v>
      </c>
      <c r="U88" s="31">
        <f t="shared" si="29"/>
        <v>1370.6354999999999</v>
      </c>
      <c r="V88" s="31">
        <f t="shared" si="29"/>
        <v>2449.3674999999998</v>
      </c>
      <c r="W88" s="31">
        <f t="shared" ref="W88:Y88" si="30">SUM(W81:W87)</f>
        <v>55468.057000000001</v>
      </c>
      <c r="X88" s="31">
        <f t="shared" si="30"/>
        <v>50738.47600000001</v>
      </c>
      <c r="Y88" s="31">
        <f t="shared" si="30"/>
        <v>4729.581000000001</v>
      </c>
      <c r="Z88" s="422"/>
    </row>
    <row r="89" spans="3:32">
      <c r="C89" s="30" t="s">
        <v>32</v>
      </c>
      <c r="D89" s="32">
        <f t="shared" ref="D89:V89" si="31">SUM(D80,D88)</f>
        <v>15483.008959000055</v>
      </c>
      <c r="E89" s="32">
        <f t="shared" si="31"/>
        <v>7314.3156399999998</v>
      </c>
      <c r="F89" s="32">
        <f t="shared" si="31"/>
        <v>4512.156755</v>
      </c>
      <c r="G89" s="32">
        <f t="shared" si="31"/>
        <v>2285.247245</v>
      </c>
      <c r="H89" s="32">
        <f t="shared" si="31"/>
        <v>8223.6097249999948</v>
      </c>
      <c r="I89" s="32">
        <f t="shared" si="31"/>
        <v>3002.0691699999998</v>
      </c>
      <c r="J89" s="32">
        <f t="shared" si="31"/>
        <v>815.321055</v>
      </c>
      <c r="K89" s="32">
        <f t="shared" si="31"/>
        <v>8154.6416000000754</v>
      </c>
      <c r="L89" s="32">
        <f t="shared" si="31"/>
        <v>13581.124130000006</v>
      </c>
      <c r="M89" s="32">
        <f t="shared" si="31"/>
        <v>11874.897779999999</v>
      </c>
      <c r="N89" s="32">
        <f t="shared" si="31"/>
        <v>90.82</v>
      </c>
      <c r="O89" s="32">
        <f t="shared" si="31"/>
        <v>5761.6551040000122</v>
      </c>
      <c r="P89" s="32">
        <f t="shared" si="31"/>
        <v>10980.803985</v>
      </c>
      <c r="Q89" s="32">
        <f t="shared" si="31"/>
        <v>1397.6725199999996</v>
      </c>
      <c r="R89" s="32">
        <f t="shared" si="31"/>
        <v>457.96259600000002</v>
      </c>
      <c r="S89" s="32">
        <f t="shared" si="31"/>
        <v>78.367699999999999</v>
      </c>
      <c r="T89" s="32">
        <f t="shared" si="31"/>
        <v>4371.9195459999892</v>
      </c>
      <c r="U89" s="32">
        <f t="shared" si="31"/>
        <v>2832.9432199999965</v>
      </c>
      <c r="V89" s="32">
        <f t="shared" si="31"/>
        <v>2905.7433550000001</v>
      </c>
      <c r="W89" s="32">
        <f t="shared" ref="W89:Y89" si="32">SUM(W80,W88)</f>
        <v>104124.28008500012</v>
      </c>
      <c r="X89" s="32">
        <f t="shared" si="32"/>
        <v>98667.775970000133</v>
      </c>
      <c r="Y89" s="32">
        <f t="shared" si="32"/>
        <v>5456.5041150000006</v>
      </c>
      <c r="Z89" s="424"/>
    </row>
    <row r="90" spans="3:32"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20"/>
      <c r="X90" s="20"/>
      <c r="Y90" s="20"/>
    </row>
    <row r="91" spans="3:32">
      <c r="C91" s="22" t="s">
        <v>359</v>
      </c>
      <c r="D91" s="486"/>
      <c r="E91" s="486"/>
      <c r="F91" s="486"/>
      <c r="G91" s="486"/>
      <c r="H91" s="486"/>
      <c r="I91" s="486"/>
      <c r="J91" s="486"/>
      <c r="K91" s="486"/>
      <c r="L91" s="486"/>
      <c r="M91" s="486"/>
      <c r="N91" s="486"/>
      <c r="O91" s="486"/>
      <c r="P91" s="486"/>
      <c r="Q91" s="486"/>
      <c r="R91" s="486"/>
      <c r="S91" s="486"/>
      <c r="T91" s="486"/>
      <c r="U91" s="486"/>
      <c r="V91" s="486"/>
      <c r="W91" s="38"/>
      <c r="X91" s="38"/>
      <c r="Y91" s="38"/>
    </row>
    <row r="92" spans="3:32" ht="81.75">
      <c r="C92" s="23"/>
      <c r="D92" s="24" t="s">
        <v>87</v>
      </c>
      <c r="E92" s="24" t="s">
        <v>71</v>
      </c>
      <c r="F92" s="24" t="s">
        <v>74</v>
      </c>
      <c r="G92" s="24" t="s">
        <v>37</v>
      </c>
      <c r="H92" s="24" t="s">
        <v>81</v>
      </c>
      <c r="I92" s="24" t="s">
        <v>38</v>
      </c>
      <c r="J92" s="24" t="s">
        <v>88</v>
      </c>
      <c r="K92" s="24" t="s">
        <v>83</v>
      </c>
      <c r="L92" s="24" t="s">
        <v>80</v>
      </c>
      <c r="M92" s="24" t="s">
        <v>65</v>
      </c>
      <c r="N92" s="24" t="s">
        <v>42</v>
      </c>
      <c r="O92" s="24" t="s">
        <v>92</v>
      </c>
      <c r="P92" s="24" t="s">
        <v>93</v>
      </c>
      <c r="Q92" s="24" t="s">
        <v>94</v>
      </c>
      <c r="R92" s="24" t="s">
        <v>82</v>
      </c>
      <c r="S92" s="24" t="s">
        <v>39</v>
      </c>
      <c r="T92" s="24" t="s">
        <v>95</v>
      </c>
      <c r="U92" s="24" t="s">
        <v>96</v>
      </c>
      <c r="V92" s="24" t="s">
        <v>70</v>
      </c>
      <c r="W92" s="25" t="s">
        <v>41</v>
      </c>
      <c r="X92" s="25" t="s">
        <v>99</v>
      </c>
      <c r="Y92" s="25" t="s">
        <v>100</v>
      </c>
      <c r="Z92" s="483"/>
      <c r="AA92" s="26"/>
      <c r="AB92" s="26"/>
      <c r="AC92" s="26"/>
      <c r="AD92" s="483"/>
      <c r="AE92" s="26"/>
      <c r="AF92" s="26"/>
    </row>
    <row r="93" spans="3:32">
      <c r="C93" s="9" t="s">
        <v>26</v>
      </c>
      <c r="D93" s="27">
        <v>621.57900000000006</v>
      </c>
      <c r="E93" s="27">
        <v>1333.8544999999999</v>
      </c>
      <c r="F93" s="27">
        <v>804.75179999999989</v>
      </c>
      <c r="G93" s="27" t="s">
        <v>0</v>
      </c>
      <c r="H93" s="27">
        <v>639.78399999999988</v>
      </c>
      <c r="I93" s="27">
        <v>2.02</v>
      </c>
      <c r="J93" s="27">
        <v>98.841999999999985</v>
      </c>
      <c r="K93" s="27">
        <v>650.24199999999996</v>
      </c>
      <c r="L93" s="27">
        <v>4399.3154999999997</v>
      </c>
      <c r="M93" s="27">
        <v>1912.8127999999997</v>
      </c>
      <c r="N93" s="27" t="s">
        <v>0</v>
      </c>
      <c r="O93" s="27">
        <v>2277.8123000000001</v>
      </c>
      <c r="P93" s="27">
        <v>3720.2476900000001</v>
      </c>
      <c r="Q93" s="27">
        <v>52.205539999999999</v>
      </c>
      <c r="R93" s="27">
        <v>108.51659999999998</v>
      </c>
      <c r="S93" s="27" t="s">
        <v>0</v>
      </c>
      <c r="T93" s="27">
        <v>33.592999999999996</v>
      </c>
      <c r="U93" s="27">
        <v>254.77500000000001</v>
      </c>
      <c r="V93" s="27">
        <v>174.35149999999999</v>
      </c>
      <c r="W93" s="27">
        <f t="shared" ref="W93:W107" si="33">SUM(D93:V93)</f>
        <v>17084.703230000003</v>
      </c>
      <c r="X93" s="27">
        <f t="shared" ref="X93:X107" si="34">SUM(D93:F93,H93,J93:M93,O93:R93,T93:V93)</f>
        <v>17082.683229999999</v>
      </c>
      <c r="Y93" s="27">
        <f t="shared" ref="Y93:Y107" si="35">SUM(G93,I93,N93,S93)</f>
        <v>2.02</v>
      </c>
      <c r="Z93" s="421"/>
      <c r="AA93" s="421"/>
      <c r="AB93" s="421"/>
      <c r="AC93" s="41"/>
      <c r="AF93" s="19"/>
    </row>
    <row r="94" spans="3:32">
      <c r="C94" s="9" t="s">
        <v>68</v>
      </c>
      <c r="D94" s="27" t="s">
        <v>0</v>
      </c>
      <c r="E94" s="27" t="s">
        <v>0</v>
      </c>
      <c r="F94" s="27" t="s">
        <v>0</v>
      </c>
      <c r="G94" s="27" t="s">
        <v>0</v>
      </c>
      <c r="H94" s="27" t="s">
        <v>0</v>
      </c>
      <c r="I94" s="27">
        <v>11.39</v>
      </c>
      <c r="J94" s="27" t="s">
        <v>0</v>
      </c>
      <c r="K94" s="27" t="s">
        <v>0</v>
      </c>
      <c r="L94" s="27" t="s">
        <v>0</v>
      </c>
      <c r="M94" s="27" t="s">
        <v>0</v>
      </c>
      <c r="N94" s="27" t="s">
        <v>0</v>
      </c>
      <c r="O94" s="27" t="s">
        <v>0</v>
      </c>
      <c r="P94" s="27" t="s">
        <v>0</v>
      </c>
      <c r="Q94" s="27" t="s">
        <v>0</v>
      </c>
      <c r="R94" s="27" t="s">
        <v>0</v>
      </c>
      <c r="S94" s="27" t="s">
        <v>0</v>
      </c>
      <c r="T94" s="27" t="s">
        <v>0</v>
      </c>
      <c r="U94" s="27" t="s">
        <v>0</v>
      </c>
      <c r="V94" s="27" t="s">
        <v>0</v>
      </c>
      <c r="W94" s="27">
        <f t="shared" ref="W94:W99" si="36">SUM(D94:V94)</f>
        <v>11.39</v>
      </c>
      <c r="X94" s="27">
        <f t="shared" ref="X94:X99" si="37">SUM(D94:F94,H94,J94:M94,O94:R94,T94:V94)</f>
        <v>0</v>
      </c>
      <c r="Y94" s="27">
        <f t="shared" ref="Y94:Y99" si="38">SUM(G94,I94,N94,S94)</f>
        <v>11.39</v>
      </c>
      <c r="Z94" s="421"/>
      <c r="AA94" s="421"/>
      <c r="AB94" s="421"/>
      <c r="AC94" s="41"/>
      <c r="AF94" s="19"/>
    </row>
    <row r="95" spans="3:32">
      <c r="C95" s="9" t="s">
        <v>50</v>
      </c>
      <c r="D95" s="27">
        <v>3450.9055000000003</v>
      </c>
      <c r="E95" s="27">
        <v>3118.36</v>
      </c>
      <c r="F95" s="27">
        <v>518.45000000000005</v>
      </c>
      <c r="G95" s="27">
        <v>3.6374999999999909</v>
      </c>
      <c r="H95" s="27">
        <v>1205.2399999999998</v>
      </c>
      <c r="I95" s="27">
        <v>428.71499999999997</v>
      </c>
      <c r="J95" s="27">
        <v>35.310500000000005</v>
      </c>
      <c r="K95" s="27">
        <v>3812.5241999999985</v>
      </c>
      <c r="L95" s="27">
        <v>6051.2170000000024</v>
      </c>
      <c r="M95" s="27">
        <v>1271.1599999999999</v>
      </c>
      <c r="N95" s="27" t="s">
        <v>0</v>
      </c>
      <c r="O95" s="27">
        <v>39.375</v>
      </c>
      <c r="P95" s="27">
        <v>3802.9150000000009</v>
      </c>
      <c r="Q95" s="27">
        <v>448.12</v>
      </c>
      <c r="R95" s="27" t="s">
        <v>0</v>
      </c>
      <c r="S95" s="27" t="s">
        <v>0</v>
      </c>
      <c r="T95" s="27">
        <v>262.77</v>
      </c>
      <c r="U95" s="27">
        <v>1085.2369999999999</v>
      </c>
      <c r="V95" s="27">
        <v>153.38380000000001</v>
      </c>
      <c r="W95" s="18">
        <f t="shared" si="36"/>
        <v>25687.320500000002</v>
      </c>
      <c r="X95" s="18">
        <f t="shared" si="37"/>
        <v>25254.968000000001</v>
      </c>
      <c r="Y95" s="18">
        <f t="shared" si="38"/>
        <v>432.35249999999996</v>
      </c>
      <c r="Z95" s="421"/>
      <c r="AA95" s="421"/>
      <c r="AB95" s="421"/>
      <c r="AC95" s="41"/>
      <c r="AF95" s="19"/>
    </row>
    <row r="96" spans="3:32">
      <c r="C96" s="9" t="s">
        <v>51</v>
      </c>
      <c r="D96" s="27">
        <v>1777.2594590000544</v>
      </c>
      <c r="E96" s="27">
        <v>934.23475999999994</v>
      </c>
      <c r="F96" s="27">
        <v>0.79648500000000033</v>
      </c>
      <c r="G96" s="27">
        <v>80.871014999999844</v>
      </c>
      <c r="H96" s="27">
        <v>364.38211499999551</v>
      </c>
      <c r="I96" s="27">
        <v>166.65714499999967</v>
      </c>
      <c r="J96" s="27">
        <v>2.1730549999999984</v>
      </c>
      <c r="K96" s="27">
        <v>1722.8499900000784</v>
      </c>
      <c r="L96" s="27">
        <v>795.7684650000034</v>
      </c>
      <c r="M96" s="27">
        <v>273.8170499999992</v>
      </c>
      <c r="N96" s="27" t="s">
        <v>0</v>
      </c>
      <c r="O96" s="27">
        <v>1247.1087640000103</v>
      </c>
      <c r="P96" s="27">
        <v>18.069694999999982</v>
      </c>
      <c r="Q96" s="27">
        <v>96.602979999999761</v>
      </c>
      <c r="R96" s="27">
        <v>63.453196000000005</v>
      </c>
      <c r="S96" s="27">
        <v>5.9700000000000003E-2</v>
      </c>
      <c r="T96" s="27">
        <v>1113.2912009999895</v>
      </c>
      <c r="U96" s="27">
        <v>161.99221999999645</v>
      </c>
      <c r="V96" s="27">
        <v>50.818555000000117</v>
      </c>
      <c r="W96" s="18">
        <f t="shared" si="36"/>
        <v>8870.2058500001276</v>
      </c>
      <c r="X96" s="18">
        <f t="shared" si="37"/>
        <v>8622.617990000128</v>
      </c>
      <c r="Y96" s="18">
        <f t="shared" si="38"/>
        <v>247.58785999999949</v>
      </c>
      <c r="Z96" s="421"/>
      <c r="AA96" s="421"/>
      <c r="AB96" s="421"/>
      <c r="AC96" s="41"/>
      <c r="AF96" s="19"/>
    </row>
    <row r="97" spans="3:32">
      <c r="C97" s="9" t="s">
        <v>66</v>
      </c>
      <c r="D97" s="27">
        <v>1000.0229999999998</v>
      </c>
      <c r="E97" s="27" t="s">
        <v>0</v>
      </c>
      <c r="F97" s="27" t="s">
        <v>0</v>
      </c>
      <c r="G97" s="27" t="s">
        <v>0</v>
      </c>
      <c r="H97" s="27">
        <v>49.9</v>
      </c>
      <c r="I97" s="27" t="s">
        <v>0</v>
      </c>
      <c r="J97" s="27" t="s">
        <v>0</v>
      </c>
      <c r="K97" s="27">
        <v>349.4</v>
      </c>
      <c r="L97" s="27" t="s">
        <v>0</v>
      </c>
      <c r="M97" s="27">
        <v>24.29</v>
      </c>
      <c r="N97" s="27" t="s">
        <v>0</v>
      </c>
      <c r="O97" s="27">
        <v>848.99999999999989</v>
      </c>
      <c r="P97" s="27" t="s">
        <v>0</v>
      </c>
      <c r="Q97" s="27" t="s">
        <v>0</v>
      </c>
      <c r="R97" s="27" t="s">
        <v>0</v>
      </c>
      <c r="S97" s="27" t="s">
        <v>0</v>
      </c>
      <c r="T97" s="27">
        <v>31.4</v>
      </c>
      <c r="U97" s="27" t="s">
        <v>0</v>
      </c>
      <c r="V97" s="27" t="s">
        <v>0</v>
      </c>
      <c r="W97" s="18">
        <f t="shared" si="36"/>
        <v>2304.0129999999999</v>
      </c>
      <c r="X97" s="18">
        <f t="shared" si="37"/>
        <v>2304.0129999999999</v>
      </c>
      <c r="Y97" s="18">
        <f t="shared" si="38"/>
        <v>0</v>
      </c>
      <c r="Z97" s="421"/>
      <c r="AA97" s="421"/>
      <c r="AB97" s="421"/>
      <c r="AC97" s="41"/>
      <c r="AF97" s="19"/>
    </row>
    <row r="98" spans="3:32">
      <c r="C98" s="9" t="s">
        <v>75</v>
      </c>
      <c r="D98" s="27">
        <v>276.86200000000002</v>
      </c>
      <c r="E98" s="27">
        <v>42.335000000000001</v>
      </c>
      <c r="F98" s="27">
        <v>91.210000000000008</v>
      </c>
      <c r="G98" s="27">
        <v>2.13</v>
      </c>
      <c r="H98" s="27">
        <v>13.222999999999999</v>
      </c>
      <c r="I98" s="27">
        <v>3.6960000000000002</v>
      </c>
      <c r="J98" s="27">
        <v>12.862</v>
      </c>
      <c r="K98" s="27">
        <v>140.40300000000002</v>
      </c>
      <c r="L98" s="27">
        <v>96.394999999999996</v>
      </c>
      <c r="M98" s="27">
        <v>73.095999999999989</v>
      </c>
      <c r="N98" s="27" t="s">
        <v>0</v>
      </c>
      <c r="O98" s="27">
        <v>35.799999999999997</v>
      </c>
      <c r="P98" s="27">
        <v>115.73400000000001</v>
      </c>
      <c r="Q98" s="27">
        <v>4.1269999999999998</v>
      </c>
      <c r="R98" s="27">
        <v>45.084000000000003</v>
      </c>
      <c r="S98" s="27" t="s">
        <v>0</v>
      </c>
      <c r="T98" s="27">
        <v>15.472000000000001</v>
      </c>
      <c r="U98" s="27">
        <v>52.111000000000004</v>
      </c>
      <c r="V98" s="27">
        <v>56.276999999999994</v>
      </c>
      <c r="W98" s="18">
        <f t="shared" si="36"/>
        <v>1076.817</v>
      </c>
      <c r="X98" s="18">
        <f t="shared" si="37"/>
        <v>1070.991</v>
      </c>
      <c r="Y98" s="18">
        <f t="shared" si="38"/>
        <v>5.8260000000000005</v>
      </c>
      <c r="Z98" s="421"/>
      <c r="AA98" s="421"/>
      <c r="AB98" s="421"/>
      <c r="AC98" s="41"/>
      <c r="AF98" s="19"/>
    </row>
    <row r="99" spans="3:32">
      <c r="C99" s="10" t="s">
        <v>91</v>
      </c>
      <c r="D99" s="27" t="s">
        <v>0</v>
      </c>
      <c r="E99" s="27" t="s">
        <v>0</v>
      </c>
      <c r="F99" s="27" t="s">
        <v>0</v>
      </c>
      <c r="G99" s="27">
        <v>37.400000000000006</v>
      </c>
      <c r="H99" s="27" t="s">
        <v>0</v>
      </c>
      <c r="I99" s="27" t="s">
        <v>0</v>
      </c>
      <c r="J99" s="27">
        <v>4.9669999999999996</v>
      </c>
      <c r="K99" s="27" t="s">
        <v>0</v>
      </c>
      <c r="L99" s="27" t="s">
        <v>0</v>
      </c>
      <c r="M99" s="27">
        <v>27.174500000000002</v>
      </c>
      <c r="N99" s="27" t="s">
        <v>0</v>
      </c>
      <c r="O99" s="27" t="s">
        <v>0</v>
      </c>
      <c r="P99" s="27">
        <v>25</v>
      </c>
      <c r="Q99" s="27" t="s">
        <v>0</v>
      </c>
      <c r="R99" s="27">
        <v>14.9</v>
      </c>
      <c r="S99" s="27">
        <v>1.0840000000000001</v>
      </c>
      <c r="T99" s="27" t="s">
        <v>0</v>
      </c>
      <c r="U99" s="27" t="s">
        <v>0</v>
      </c>
      <c r="V99" s="27">
        <v>49.75</v>
      </c>
      <c r="W99" s="27">
        <f t="shared" si="36"/>
        <v>160.27550000000002</v>
      </c>
      <c r="X99" s="27">
        <f t="shared" si="37"/>
        <v>121.7915</v>
      </c>
      <c r="Y99" s="27">
        <f t="shared" si="38"/>
        <v>38.484000000000009</v>
      </c>
      <c r="Z99" s="421"/>
      <c r="AA99" s="421"/>
      <c r="AB99" s="421"/>
      <c r="AC99" s="41"/>
      <c r="AF99" s="19"/>
    </row>
    <row r="100" spans="3:32">
      <c r="C100" s="30" t="s">
        <v>427</v>
      </c>
      <c r="D100" s="31">
        <f t="shared" ref="D100:V100" si="39">SUM(D93:D99)</f>
        <v>7126.6289590000551</v>
      </c>
      <c r="E100" s="31">
        <f t="shared" si="39"/>
        <v>5428.7842600000004</v>
      </c>
      <c r="F100" s="31">
        <f t="shared" si="39"/>
        <v>1415.2082849999999</v>
      </c>
      <c r="G100" s="31">
        <f t="shared" si="39"/>
        <v>124.03851499999983</v>
      </c>
      <c r="H100" s="31">
        <f t="shared" si="39"/>
        <v>2272.5291149999953</v>
      </c>
      <c r="I100" s="31">
        <f t="shared" si="39"/>
        <v>612.4781449999997</v>
      </c>
      <c r="J100" s="31">
        <f t="shared" si="39"/>
        <v>154.15455499999999</v>
      </c>
      <c r="K100" s="31">
        <f t="shared" si="39"/>
        <v>6675.4191900000769</v>
      </c>
      <c r="L100" s="31">
        <f t="shared" si="39"/>
        <v>11342.695965000004</v>
      </c>
      <c r="M100" s="31">
        <f t="shared" si="39"/>
        <v>3582.3503499999988</v>
      </c>
      <c r="N100" s="31">
        <f t="shared" si="39"/>
        <v>0</v>
      </c>
      <c r="O100" s="31">
        <f t="shared" si="39"/>
        <v>4449.0960640000103</v>
      </c>
      <c r="P100" s="31">
        <f t="shared" si="39"/>
        <v>7681.9663850000015</v>
      </c>
      <c r="Q100" s="31">
        <f t="shared" si="39"/>
        <v>601.05551999999966</v>
      </c>
      <c r="R100" s="31">
        <f t="shared" si="39"/>
        <v>231.95379599999998</v>
      </c>
      <c r="S100" s="31">
        <f t="shared" si="39"/>
        <v>1.1437000000000002</v>
      </c>
      <c r="T100" s="31">
        <f t="shared" si="39"/>
        <v>1456.5262009999897</v>
      </c>
      <c r="U100" s="31">
        <f t="shared" si="39"/>
        <v>1554.1152199999965</v>
      </c>
      <c r="V100" s="31">
        <f t="shared" si="39"/>
        <v>484.5808550000001</v>
      </c>
      <c r="W100" s="31">
        <f t="shared" ref="W100:Y100" si="40">SUM(W93:W99)</f>
        <v>55194.725080000135</v>
      </c>
      <c r="X100" s="31">
        <f t="shared" si="40"/>
        <v>54457.064720000133</v>
      </c>
      <c r="Y100" s="31">
        <f t="shared" si="40"/>
        <v>737.66035999999951</v>
      </c>
      <c r="Z100" s="421"/>
      <c r="AA100" s="421"/>
      <c r="AB100" s="421"/>
      <c r="AC100" s="41"/>
      <c r="AF100" s="19"/>
    </row>
    <row r="101" spans="3:32">
      <c r="C101" s="9" t="s">
        <v>67</v>
      </c>
      <c r="D101" s="27">
        <v>582.88</v>
      </c>
      <c r="E101" s="27">
        <v>219.14</v>
      </c>
      <c r="F101" s="27" t="s">
        <v>0</v>
      </c>
      <c r="G101" s="27" t="s">
        <v>0</v>
      </c>
      <c r="H101" s="27">
        <v>1511.95</v>
      </c>
      <c r="I101" s="27" t="s">
        <v>0</v>
      </c>
      <c r="J101" s="27">
        <v>360.6</v>
      </c>
      <c r="K101" s="27">
        <v>215</v>
      </c>
      <c r="L101" s="27" t="s">
        <v>0</v>
      </c>
      <c r="M101" s="27">
        <v>439.32</v>
      </c>
      <c r="N101" s="27" t="s">
        <v>0</v>
      </c>
      <c r="O101" s="27" t="s">
        <v>0</v>
      </c>
      <c r="P101" s="27" t="s">
        <v>0</v>
      </c>
      <c r="Q101" s="27" t="s">
        <v>0</v>
      </c>
      <c r="R101" s="27" t="s">
        <v>0</v>
      </c>
      <c r="S101" s="27" t="s">
        <v>0</v>
      </c>
      <c r="T101" s="27" t="s">
        <v>0</v>
      </c>
      <c r="U101" s="27" t="s">
        <v>0</v>
      </c>
      <c r="V101" s="27" t="s">
        <v>0</v>
      </c>
      <c r="W101" s="27">
        <f t="shared" si="33"/>
        <v>3328.8900000000003</v>
      </c>
      <c r="X101" s="27">
        <f t="shared" si="34"/>
        <v>3328.8900000000003</v>
      </c>
      <c r="Y101" s="27">
        <f t="shared" si="35"/>
        <v>0</v>
      </c>
      <c r="Z101" s="421"/>
      <c r="AA101" s="421"/>
      <c r="AB101" s="421"/>
      <c r="AC101" s="41"/>
      <c r="AF101" s="19"/>
    </row>
    <row r="102" spans="3:32">
      <c r="C102" s="9" t="s">
        <v>103</v>
      </c>
      <c r="D102" s="27" t="s">
        <v>0</v>
      </c>
      <c r="E102" s="27" t="s">
        <v>0</v>
      </c>
      <c r="F102" s="27" t="s">
        <v>0</v>
      </c>
      <c r="G102" s="27" t="s">
        <v>0</v>
      </c>
      <c r="H102" s="27">
        <v>1063.94</v>
      </c>
      <c r="I102" s="27" t="s">
        <v>0</v>
      </c>
      <c r="J102" s="27" t="s">
        <v>0</v>
      </c>
      <c r="K102" s="27">
        <v>1003.41</v>
      </c>
      <c r="L102" s="27" t="s">
        <v>0</v>
      </c>
      <c r="M102" s="27">
        <v>3032.81</v>
      </c>
      <c r="N102" s="27" t="s">
        <v>0</v>
      </c>
      <c r="O102" s="27">
        <v>2017.13</v>
      </c>
      <c r="P102" s="27" t="s">
        <v>0</v>
      </c>
      <c r="Q102" s="27" t="s">
        <v>0</v>
      </c>
      <c r="R102" s="27" t="s">
        <v>0</v>
      </c>
      <c r="S102" s="27" t="s">
        <v>0</v>
      </c>
      <c r="T102" s="27" t="s">
        <v>0</v>
      </c>
      <c r="U102" s="27" t="s">
        <v>0</v>
      </c>
      <c r="V102" s="27" t="s">
        <v>0</v>
      </c>
      <c r="W102" s="18">
        <f t="shared" si="33"/>
        <v>7117.29</v>
      </c>
      <c r="X102" s="18">
        <f t="shared" si="34"/>
        <v>7117.29</v>
      </c>
      <c r="Y102" s="18">
        <f t="shared" si="35"/>
        <v>0</v>
      </c>
      <c r="Z102" s="421"/>
      <c r="AA102" s="421"/>
      <c r="AB102" s="421"/>
      <c r="AC102" s="41"/>
      <c r="AF102" s="19"/>
    </row>
    <row r="103" spans="3:32">
      <c r="C103" s="9" t="s">
        <v>104</v>
      </c>
      <c r="D103" s="27">
        <v>1989.4</v>
      </c>
      <c r="E103" s="27">
        <v>1055.77</v>
      </c>
      <c r="F103" s="27">
        <v>2099.4349999999999</v>
      </c>
      <c r="G103" s="27">
        <v>468.4</v>
      </c>
      <c r="H103" s="27" t="s">
        <v>0</v>
      </c>
      <c r="I103" s="27" t="s">
        <v>0</v>
      </c>
      <c r="J103" s="27" t="s">
        <v>0</v>
      </c>
      <c r="K103" s="27" t="s">
        <v>0</v>
      </c>
      <c r="L103" s="27">
        <v>2110.0499999999997</v>
      </c>
      <c r="M103" s="27" t="s">
        <v>0</v>
      </c>
      <c r="N103" s="27" t="s">
        <v>0</v>
      </c>
      <c r="O103" s="27" t="s">
        <v>0</v>
      </c>
      <c r="P103" s="27">
        <v>1960.39</v>
      </c>
      <c r="Q103" s="27" t="s">
        <v>0</v>
      </c>
      <c r="R103" s="27" t="s">
        <v>0</v>
      </c>
      <c r="S103" s="27" t="s">
        <v>0</v>
      </c>
      <c r="T103" s="27" t="s">
        <v>0</v>
      </c>
      <c r="U103" s="27" t="s">
        <v>0</v>
      </c>
      <c r="V103" s="27" t="s">
        <v>0</v>
      </c>
      <c r="W103" s="27">
        <f t="shared" si="33"/>
        <v>9683.4449999999979</v>
      </c>
      <c r="X103" s="27">
        <f t="shared" si="34"/>
        <v>9215.0449999999983</v>
      </c>
      <c r="Y103" s="27">
        <f t="shared" si="35"/>
        <v>468.4</v>
      </c>
      <c r="Z103" s="421"/>
      <c r="AA103" s="421"/>
      <c r="AB103" s="421"/>
      <c r="AC103" s="41"/>
      <c r="AF103" s="19"/>
    </row>
    <row r="104" spans="3:32">
      <c r="C104" s="9" t="s">
        <v>105</v>
      </c>
      <c r="D104" s="27" t="s">
        <v>0</v>
      </c>
      <c r="E104" s="27" t="s">
        <v>0</v>
      </c>
      <c r="F104" s="27" t="s">
        <v>0</v>
      </c>
      <c r="G104" s="27">
        <v>744.8</v>
      </c>
      <c r="H104" s="27" t="s">
        <v>0</v>
      </c>
      <c r="I104" s="27">
        <v>1535.7</v>
      </c>
      <c r="J104" s="27" t="s">
        <v>0</v>
      </c>
      <c r="K104" s="27" t="s">
        <v>0</v>
      </c>
      <c r="L104" s="27" t="s">
        <v>0</v>
      </c>
      <c r="M104" s="27" t="s">
        <v>0</v>
      </c>
      <c r="N104" s="27">
        <v>90.82</v>
      </c>
      <c r="O104" s="27" t="s">
        <v>0</v>
      </c>
      <c r="P104" s="27" t="s">
        <v>0</v>
      </c>
      <c r="Q104" s="27" t="s">
        <v>0</v>
      </c>
      <c r="R104" s="27" t="s">
        <v>0</v>
      </c>
      <c r="S104" s="27">
        <v>76.14</v>
      </c>
      <c r="T104" s="27" t="s">
        <v>0</v>
      </c>
      <c r="U104" s="27" t="s">
        <v>0</v>
      </c>
      <c r="V104" s="27" t="s">
        <v>0</v>
      </c>
      <c r="W104" s="27">
        <f t="shared" si="33"/>
        <v>2447.46</v>
      </c>
      <c r="X104" s="27">
        <f t="shared" si="34"/>
        <v>0</v>
      </c>
      <c r="Y104" s="27">
        <f t="shared" si="35"/>
        <v>2447.46</v>
      </c>
      <c r="Z104" s="421"/>
      <c r="AA104" s="421"/>
      <c r="AB104" s="421"/>
      <c r="AC104" s="41"/>
      <c r="AF104" s="19"/>
    </row>
    <row r="105" spans="3:32">
      <c r="C105" s="9" t="s">
        <v>106</v>
      </c>
      <c r="D105" s="27">
        <v>5951.72</v>
      </c>
      <c r="E105" s="27">
        <v>1869.68</v>
      </c>
      <c r="F105" s="27">
        <v>854.17</v>
      </c>
      <c r="G105" s="27">
        <v>857.95</v>
      </c>
      <c r="H105" s="27">
        <v>2853.54</v>
      </c>
      <c r="I105" s="27">
        <v>864.2</v>
      </c>
      <c r="J105" s="27" t="s">
        <v>0</v>
      </c>
      <c r="K105" s="27">
        <v>758.74</v>
      </c>
      <c r="L105" s="27" t="s">
        <v>0</v>
      </c>
      <c r="M105" s="27">
        <v>3788.23</v>
      </c>
      <c r="N105" s="27" t="s">
        <v>0</v>
      </c>
      <c r="O105" s="27" t="s">
        <v>0</v>
      </c>
      <c r="P105" s="27">
        <v>1246.98</v>
      </c>
      <c r="Q105" s="27">
        <v>784.7</v>
      </c>
      <c r="R105" s="27" t="s">
        <v>0</v>
      </c>
      <c r="S105" s="27" t="s">
        <v>0</v>
      </c>
      <c r="T105" s="27">
        <v>3263.71</v>
      </c>
      <c r="U105" s="27">
        <v>1222.32</v>
      </c>
      <c r="V105" s="27">
        <v>1968.07</v>
      </c>
      <c r="W105" s="18">
        <f t="shared" si="33"/>
        <v>26284.010000000002</v>
      </c>
      <c r="X105" s="18">
        <f t="shared" si="34"/>
        <v>24561.86</v>
      </c>
      <c r="Y105" s="18">
        <f t="shared" si="35"/>
        <v>1722.15</v>
      </c>
      <c r="Z105" s="421"/>
      <c r="AA105" s="421"/>
      <c r="AB105" s="421"/>
      <c r="AC105" s="41"/>
      <c r="AF105" s="19"/>
    </row>
    <row r="106" spans="3:32">
      <c r="C106" s="9" t="s">
        <v>73</v>
      </c>
      <c r="D106" s="27">
        <v>848.95950000000016</v>
      </c>
      <c r="E106" s="27">
        <v>478.25900000000001</v>
      </c>
      <c r="F106" s="27">
        <v>68.923999999999978</v>
      </c>
      <c r="G106" s="27">
        <v>10.486999999999998</v>
      </c>
      <c r="H106" s="27">
        <v>457.7849999999998</v>
      </c>
      <c r="I106" s="27" t="s">
        <v>0</v>
      </c>
      <c r="J106" s="27">
        <v>295.59950000000003</v>
      </c>
      <c r="K106" s="27">
        <v>353.47199999999998</v>
      </c>
      <c r="L106" s="27">
        <v>592.50900000000001</v>
      </c>
      <c r="M106" s="27">
        <v>980.76000000000067</v>
      </c>
      <c r="N106" s="27" t="s">
        <v>0</v>
      </c>
      <c r="O106" s="27">
        <v>18.077000000000002</v>
      </c>
      <c r="P106" s="27">
        <v>486.35059999999999</v>
      </c>
      <c r="Q106" s="27">
        <v>22.917000000000005</v>
      </c>
      <c r="R106" s="27">
        <v>211.02189999999996</v>
      </c>
      <c r="S106" s="27" t="s">
        <v>0</v>
      </c>
      <c r="T106" s="27">
        <v>314.10199999999998</v>
      </c>
      <c r="U106" s="27">
        <v>142.25549999999993</v>
      </c>
      <c r="V106" s="27">
        <v>398.93749999999977</v>
      </c>
      <c r="W106" s="18">
        <f t="shared" si="33"/>
        <v>5680.4165000000003</v>
      </c>
      <c r="X106" s="18">
        <f t="shared" si="34"/>
        <v>5669.9295000000011</v>
      </c>
      <c r="Y106" s="18">
        <f t="shared" si="35"/>
        <v>10.486999999999998</v>
      </c>
      <c r="Z106" s="421"/>
      <c r="AA106" s="421"/>
      <c r="AB106" s="421"/>
      <c r="AC106" s="41"/>
      <c r="AF106" s="19"/>
    </row>
    <row r="107" spans="3:32">
      <c r="C107" s="10" t="s">
        <v>90</v>
      </c>
      <c r="D107" s="27">
        <v>83.540999999999997</v>
      </c>
      <c r="E107" s="27">
        <v>49.9</v>
      </c>
      <c r="F107" s="27">
        <v>74.387</v>
      </c>
      <c r="G107" s="27">
        <v>37.400000000000006</v>
      </c>
      <c r="H107" s="27">
        <v>63.087999999999994</v>
      </c>
      <c r="I107" s="27" t="s">
        <v>0</v>
      </c>
      <c r="J107" s="27">
        <v>4.9669999999999996</v>
      </c>
      <c r="K107" s="27">
        <v>0.68</v>
      </c>
      <c r="L107" s="27" t="s">
        <v>0</v>
      </c>
      <c r="M107" s="27">
        <v>32.374500000000005</v>
      </c>
      <c r="N107" s="27" t="s">
        <v>0</v>
      </c>
      <c r="O107" s="27" t="s">
        <v>0</v>
      </c>
      <c r="P107" s="27">
        <v>40.68</v>
      </c>
      <c r="Q107" s="27" t="s">
        <v>0</v>
      </c>
      <c r="R107" s="27">
        <v>14.9</v>
      </c>
      <c r="S107" s="27">
        <v>1.0840000000000001</v>
      </c>
      <c r="T107" s="27">
        <v>9.68</v>
      </c>
      <c r="U107" s="27" t="s">
        <v>0</v>
      </c>
      <c r="V107" s="27">
        <v>76.930000000000007</v>
      </c>
      <c r="W107" s="18">
        <f t="shared" si="33"/>
        <v>489.61150000000004</v>
      </c>
      <c r="X107" s="18">
        <f t="shared" si="34"/>
        <v>451.1275</v>
      </c>
      <c r="Y107" s="18">
        <f t="shared" si="35"/>
        <v>38.484000000000009</v>
      </c>
      <c r="Z107" s="421"/>
      <c r="AA107" s="421"/>
      <c r="AB107" s="421"/>
      <c r="AC107" s="41"/>
      <c r="AF107" s="19"/>
    </row>
    <row r="108" spans="3:32">
      <c r="C108" s="30" t="s">
        <v>428</v>
      </c>
      <c r="D108" s="31">
        <f t="shared" ref="D108:V108" si="41">SUM(D101:D107)</f>
        <v>9456.5005000000001</v>
      </c>
      <c r="E108" s="31">
        <f t="shared" si="41"/>
        <v>3672.7490000000003</v>
      </c>
      <c r="F108" s="31">
        <f t="shared" si="41"/>
        <v>3096.9160000000002</v>
      </c>
      <c r="G108" s="31">
        <f t="shared" si="41"/>
        <v>2119.0369999999998</v>
      </c>
      <c r="H108" s="31">
        <f t="shared" si="41"/>
        <v>5950.3029999999999</v>
      </c>
      <c r="I108" s="31">
        <f t="shared" si="41"/>
        <v>2399.9</v>
      </c>
      <c r="J108" s="31">
        <f t="shared" si="41"/>
        <v>661.16650000000004</v>
      </c>
      <c r="K108" s="31">
        <f t="shared" si="41"/>
        <v>2331.3019999999997</v>
      </c>
      <c r="L108" s="31">
        <f t="shared" si="41"/>
        <v>2702.5589999999997</v>
      </c>
      <c r="M108" s="31">
        <f t="shared" si="41"/>
        <v>8273.4945000000007</v>
      </c>
      <c r="N108" s="31">
        <f t="shared" si="41"/>
        <v>90.82</v>
      </c>
      <c r="O108" s="31">
        <f t="shared" si="41"/>
        <v>2035.2070000000001</v>
      </c>
      <c r="P108" s="31">
        <f t="shared" si="41"/>
        <v>3734.4005999999995</v>
      </c>
      <c r="Q108" s="31">
        <f t="shared" si="41"/>
        <v>807.61700000000008</v>
      </c>
      <c r="R108" s="31">
        <f t="shared" si="41"/>
        <v>225.92189999999997</v>
      </c>
      <c r="S108" s="31">
        <f t="shared" si="41"/>
        <v>77.224000000000004</v>
      </c>
      <c r="T108" s="31">
        <f t="shared" si="41"/>
        <v>3587.4919999999997</v>
      </c>
      <c r="U108" s="31">
        <f t="shared" si="41"/>
        <v>1364.5754999999999</v>
      </c>
      <c r="V108" s="31">
        <f t="shared" si="41"/>
        <v>2443.9374999999995</v>
      </c>
      <c r="W108" s="31">
        <f t="shared" ref="W108:Y108" si="42">SUM(W101:W107)</f>
        <v>55031.123</v>
      </c>
      <c r="X108" s="31">
        <f t="shared" si="42"/>
        <v>50344.142</v>
      </c>
      <c r="Y108" s="31">
        <f t="shared" si="42"/>
        <v>4686.9810000000007</v>
      </c>
      <c r="Z108" s="421"/>
      <c r="AA108" s="421"/>
      <c r="AB108" s="421"/>
      <c r="AC108" s="41"/>
      <c r="AF108" s="19"/>
    </row>
    <row r="109" spans="3:32">
      <c r="C109" s="30" t="s">
        <v>32</v>
      </c>
      <c r="D109" s="32">
        <f t="shared" ref="D109:V109" si="43">SUM(D100,D108)</f>
        <v>16583.129459000054</v>
      </c>
      <c r="E109" s="32">
        <f t="shared" si="43"/>
        <v>9101.5332600000002</v>
      </c>
      <c r="F109" s="32">
        <f t="shared" si="43"/>
        <v>4512.1242849999999</v>
      </c>
      <c r="G109" s="32">
        <f t="shared" si="43"/>
        <v>2243.0755149999995</v>
      </c>
      <c r="H109" s="32">
        <f t="shared" si="43"/>
        <v>8222.8321149999956</v>
      </c>
      <c r="I109" s="32">
        <f t="shared" si="43"/>
        <v>3012.3781449999997</v>
      </c>
      <c r="J109" s="32">
        <f t="shared" si="43"/>
        <v>815.321055</v>
      </c>
      <c r="K109" s="32">
        <f t="shared" si="43"/>
        <v>9006.7211900000766</v>
      </c>
      <c r="L109" s="32">
        <f t="shared" si="43"/>
        <v>14045.254965000004</v>
      </c>
      <c r="M109" s="32">
        <f t="shared" si="43"/>
        <v>11855.844849999999</v>
      </c>
      <c r="N109" s="32">
        <f t="shared" si="43"/>
        <v>90.82</v>
      </c>
      <c r="O109" s="32">
        <f t="shared" si="43"/>
        <v>6484.3030640000106</v>
      </c>
      <c r="P109" s="32">
        <f t="shared" si="43"/>
        <v>11416.366985000001</v>
      </c>
      <c r="Q109" s="32">
        <f t="shared" si="43"/>
        <v>1408.6725199999996</v>
      </c>
      <c r="R109" s="32">
        <f t="shared" si="43"/>
        <v>457.87569599999995</v>
      </c>
      <c r="S109" s="32">
        <f t="shared" si="43"/>
        <v>78.367699999999999</v>
      </c>
      <c r="T109" s="32">
        <f t="shared" si="43"/>
        <v>5044.0182009999899</v>
      </c>
      <c r="U109" s="32">
        <f t="shared" si="43"/>
        <v>2918.6907199999964</v>
      </c>
      <c r="V109" s="32">
        <f t="shared" si="43"/>
        <v>2928.5183549999997</v>
      </c>
      <c r="W109" s="32">
        <f t="shared" ref="W109:Y109" si="44">SUM(W100,W108)</f>
        <v>110225.84808000014</v>
      </c>
      <c r="X109" s="32">
        <f t="shared" si="44"/>
        <v>104801.20672000013</v>
      </c>
      <c r="Y109" s="32">
        <f t="shared" si="44"/>
        <v>5424.6413600000005</v>
      </c>
      <c r="Z109" s="421"/>
      <c r="AA109" s="421"/>
      <c r="AB109" s="421"/>
      <c r="AC109" s="41"/>
      <c r="AD109" s="41"/>
      <c r="AE109" s="41"/>
      <c r="AF109" s="41"/>
    </row>
    <row r="110" spans="3:32">
      <c r="C110" s="503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38">
        <f>W100-W80</f>
        <v>6538.501995000006</v>
      </c>
      <c r="X110" s="160"/>
      <c r="Y110" s="160"/>
      <c r="Z110" s="421"/>
      <c r="AA110" s="421"/>
      <c r="AB110" s="421"/>
    </row>
    <row r="111" spans="3:32">
      <c r="C111" s="22" t="s">
        <v>430</v>
      </c>
      <c r="D111" s="486"/>
      <c r="E111" s="486"/>
      <c r="F111" s="486"/>
      <c r="G111" s="486"/>
      <c r="H111" s="486"/>
      <c r="I111" s="486"/>
      <c r="J111" s="486"/>
      <c r="K111" s="486"/>
      <c r="L111" s="486"/>
      <c r="M111" s="486"/>
      <c r="N111" s="486"/>
      <c r="O111" s="486"/>
      <c r="P111" s="486"/>
      <c r="Q111" s="486"/>
      <c r="R111" s="486"/>
      <c r="S111" s="486"/>
      <c r="T111" s="486"/>
      <c r="U111" s="486"/>
      <c r="V111" s="486"/>
      <c r="X111" s="38"/>
      <c r="Y111" s="38"/>
    </row>
    <row r="112" spans="3:32" ht="81.75">
      <c r="C112" s="23"/>
      <c r="D112" s="24" t="s">
        <v>87</v>
      </c>
      <c r="E112" s="24" t="s">
        <v>71</v>
      </c>
      <c r="F112" s="24" t="s">
        <v>74</v>
      </c>
      <c r="G112" s="24" t="s">
        <v>37</v>
      </c>
      <c r="H112" s="24" t="s">
        <v>81</v>
      </c>
      <c r="I112" s="24" t="s">
        <v>38</v>
      </c>
      <c r="J112" s="24" t="s">
        <v>88</v>
      </c>
      <c r="K112" s="24" t="s">
        <v>83</v>
      </c>
      <c r="L112" s="24" t="s">
        <v>80</v>
      </c>
      <c r="M112" s="24" t="s">
        <v>65</v>
      </c>
      <c r="N112" s="24" t="s">
        <v>42</v>
      </c>
      <c r="O112" s="24" t="s">
        <v>92</v>
      </c>
      <c r="P112" s="24" t="s">
        <v>93</v>
      </c>
      <c r="Q112" s="24" t="s">
        <v>94</v>
      </c>
      <c r="R112" s="24" t="s">
        <v>82</v>
      </c>
      <c r="S112" s="24" t="s">
        <v>39</v>
      </c>
      <c r="T112" s="24" t="s">
        <v>95</v>
      </c>
      <c r="U112" s="24" t="s">
        <v>96</v>
      </c>
      <c r="V112" s="24" t="s">
        <v>70</v>
      </c>
      <c r="W112" s="25" t="s">
        <v>41</v>
      </c>
      <c r="X112" s="25" t="s">
        <v>99</v>
      </c>
      <c r="Y112" s="25" t="s">
        <v>100</v>
      </c>
    </row>
    <row r="113" spans="3:25">
      <c r="C113" s="9" t="s">
        <v>26</v>
      </c>
      <c r="D113" s="500">
        <f>IF(D93="-","-",((D93/D73)-1)*100)</f>
        <v>5.803562309782051</v>
      </c>
      <c r="E113" s="500">
        <f t="shared" ref="E113:Y125" si="45">IF(E93="-","-",((E93/E73)-1)*100)</f>
        <v>1.6493825124141992E-3</v>
      </c>
      <c r="F113" s="500">
        <f t="shared" si="45"/>
        <v>0</v>
      </c>
      <c r="G113" s="500" t="str">
        <f t="shared" si="45"/>
        <v>-</v>
      </c>
      <c r="H113" s="500">
        <f t="shared" si="45"/>
        <v>0</v>
      </c>
      <c r="I113" s="500">
        <f t="shared" si="45"/>
        <v>0</v>
      </c>
      <c r="J113" s="500">
        <f t="shared" si="45"/>
        <v>0</v>
      </c>
      <c r="K113" s="500">
        <f t="shared" si="45"/>
        <v>0</v>
      </c>
      <c r="L113" s="500">
        <f t="shared" si="45"/>
        <v>0</v>
      </c>
      <c r="M113" s="500">
        <f t="shared" si="45"/>
        <v>0</v>
      </c>
      <c r="N113" s="500" t="str">
        <f t="shared" si="45"/>
        <v>-</v>
      </c>
      <c r="O113" s="500">
        <f t="shared" si="45"/>
        <v>0</v>
      </c>
      <c r="P113" s="500">
        <f t="shared" si="45"/>
        <v>0</v>
      </c>
      <c r="Q113" s="500">
        <f t="shared" si="45"/>
        <v>0</v>
      </c>
      <c r="R113" s="500">
        <f t="shared" si="45"/>
        <v>0</v>
      </c>
      <c r="S113" s="500" t="str">
        <f t="shared" si="45"/>
        <v>-</v>
      </c>
      <c r="T113" s="500">
        <f t="shared" si="45"/>
        <v>0</v>
      </c>
      <c r="U113" s="500">
        <f t="shared" si="45"/>
        <v>0</v>
      </c>
      <c r="V113" s="500">
        <f t="shared" si="45"/>
        <v>2.4774225401368977</v>
      </c>
      <c r="W113" s="500">
        <f t="shared" si="45"/>
        <v>0.22486897347715473</v>
      </c>
      <c r="X113" s="500">
        <f t="shared" si="45"/>
        <v>0.22489562367460358</v>
      </c>
      <c r="Y113" s="500">
        <f t="shared" si="45"/>
        <v>0</v>
      </c>
    </row>
    <row r="114" spans="3:25">
      <c r="C114" s="9" t="s">
        <v>68</v>
      </c>
      <c r="D114" s="500" t="str">
        <f t="shared" ref="D114:S129" si="46">IF(D94="-","-",((D94/D74)-1)*100)</f>
        <v>-</v>
      </c>
      <c r="E114" s="500" t="str">
        <f t="shared" si="46"/>
        <v>-</v>
      </c>
      <c r="F114" s="500" t="str">
        <f t="shared" si="46"/>
        <v>-</v>
      </c>
      <c r="G114" s="500" t="str">
        <f t="shared" si="46"/>
        <v>-</v>
      </c>
      <c r="H114" s="500" t="str">
        <f t="shared" si="46"/>
        <v>-</v>
      </c>
      <c r="I114" s="500">
        <f t="shared" si="46"/>
        <v>0</v>
      </c>
      <c r="J114" s="500" t="str">
        <f t="shared" si="46"/>
        <v>-</v>
      </c>
      <c r="K114" s="500" t="str">
        <f t="shared" si="46"/>
        <v>-</v>
      </c>
      <c r="L114" s="500" t="str">
        <f t="shared" si="46"/>
        <v>-</v>
      </c>
      <c r="M114" s="500" t="str">
        <f t="shared" si="46"/>
        <v>-</v>
      </c>
      <c r="N114" s="500" t="str">
        <f t="shared" si="46"/>
        <v>-</v>
      </c>
      <c r="O114" s="500" t="str">
        <f t="shared" si="46"/>
        <v>-</v>
      </c>
      <c r="P114" s="500" t="str">
        <f t="shared" si="46"/>
        <v>-</v>
      </c>
      <c r="Q114" s="500" t="str">
        <f t="shared" si="46"/>
        <v>-</v>
      </c>
      <c r="R114" s="500" t="str">
        <f t="shared" si="46"/>
        <v>-</v>
      </c>
      <c r="S114" s="500" t="str">
        <f t="shared" si="46"/>
        <v>-</v>
      </c>
      <c r="T114" s="500" t="str">
        <f t="shared" si="45"/>
        <v>-</v>
      </c>
      <c r="U114" s="500" t="str">
        <f t="shared" si="45"/>
        <v>-</v>
      </c>
      <c r="V114" s="500" t="str">
        <f t="shared" si="45"/>
        <v>-</v>
      </c>
      <c r="W114" s="500">
        <f t="shared" si="45"/>
        <v>0</v>
      </c>
      <c r="X114" s="500" t="s">
        <v>0</v>
      </c>
      <c r="Y114" s="500">
        <f t="shared" si="45"/>
        <v>0</v>
      </c>
    </row>
    <row r="115" spans="3:25">
      <c r="C115" s="9" t="s">
        <v>50</v>
      </c>
      <c r="D115" s="500">
        <f t="shared" si="46"/>
        <v>3.7186140036586712</v>
      </c>
      <c r="E115" s="500">
        <f t="shared" si="45"/>
        <v>48.746911401341329</v>
      </c>
      <c r="F115" s="500">
        <f t="shared" si="45"/>
        <v>0</v>
      </c>
      <c r="G115" s="500">
        <f t="shared" si="45"/>
        <v>0</v>
      </c>
      <c r="H115" s="500">
        <f t="shared" si="45"/>
        <v>0</v>
      </c>
      <c r="I115" s="500">
        <f t="shared" si="45"/>
        <v>2.6333744299342765</v>
      </c>
      <c r="J115" s="500">
        <f t="shared" si="45"/>
        <v>0</v>
      </c>
      <c r="K115" s="500">
        <f t="shared" si="45"/>
        <v>7.8749991928117602E-2</v>
      </c>
      <c r="L115" s="500">
        <f t="shared" si="45"/>
        <v>8.2530364683905724</v>
      </c>
      <c r="M115" s="500">
        <f t="shared" si="45"/>
        <v>0</v>
      </c>
      <c r="N115" s="500" t="str">
        <f t="shared" si="45"/>
        <v>-</v>
      </c>
      <c r="O115" s="500" t="s">
        <v>0</v>
      </c>
      <c r="P115" s="500">
        <f t="shared" si="45"/>
        <v>11.484182846354773</v>
      </c>
      <c r="Q115" s="500">
        <f t="shared" si="45"/>
        <v>0</v>
      </c>
      <c r="R115" s="500" t="str">
        <f t="shared" si="45"/>
        <v>-</v>
      </c>
      <c r="S115" s="500" t="str">
        <f t="shared" si="45"/>
        <v>-</v>
      </c>
      <c r="T115" s="500">
        <f t="shared" si="45"/>
        <v>0</v>
      </c>
      <c r="U115" s="500">
        <f t="shared" si="45"/>
        <v>9.0222587894441162</v>
      </c>
      <c r="V115" s="500">
        <f t="shared" si="45"/>
        <v>0</v>
      </c>
      <c r="W115" s="500">
        <f t="shared" si="45"/>
        <v>9.0970247446097829</v>
      </c>
      <c r="X115" s="500">
        <f t="shared" si="45"/>
        <v>9.2152157854091143</v>
      </c>
      <c r="Y115" s="500">
        <f t="shared" si="45"/>
        <v>2.6106407343020388</v>
      </c>
    </row>
    <row r="116" spans="3:25">
      <c r="C116" s="9" t="s">
        <v>422</v>
      </c>
      <c r="D116" s="500">
        <f t="shared" si="46"/>
        <v>101.52802629193087</v>
      </c>
      <c r="E116" s="500">
        <f t="shared" si="45"/>
        <v>452.86987494432856</v>
      </c>
      <c r="F116" s="500">
        <f t="shared" si="45"/>
        <v>-3.9169798119318866</v>
      </c>
      <c r="G116" s="500">
        <f t="shared" si="45"/>
        <v>0.53239108138340985</v>
      </c>
      <c r="H116" s="500">
        <f t="shared" si="45"/>
        <v>1.0979796128026464</v>
      </c>
      <c r="I116" s="500">
        <f t="shared" si="45"/>
        <v>-0.41292653513926858</v>
      </c>
      <c r="J116" s="500">
        <f t="shared" si="45"/>
        <v>0</v>
      </c>
      <c r="K116" s="500">
        <f t="shared" si="45"/>
        <v>86.287604881044828</v>
      </c>
      <c r="L116" s="500">
        <f t="shared" si="45"/>
        <v>60.55610886635894</v>
      </c>
      <c r="M116" s="500">
        <f t="shared" si="45"/>
        <v>1.6033894086286749</v>
      </c>
      <c r="N116" s="500" t="str">
        <f t="shared" si="45"/>
        <v>-</v>
      </c>
      <c r="O116" s="500">
        <f t="shared" si="45"/>
        <v>121.18296765701398</v>
      </c>
      <c r="P116" s="500">
        <f t="shared" si="45"/>
        <v>9.0526711565904083</v>
      </c>
      <c r="Q116" s="500">
        <f t="shared" si="45"/>
        <v>12.850019940894608</v>
      </c>
      <c r="R116" s="500">
        <f t="shared" si="45"/>
        <v>-7.3858156056993973E-2</v>
      </c>
      <c r="S116" s="500">
        <f t="shared" si="45"/>
        <v>0</v>
      </c>
      <c r="T116" s="500">
        <f t="shared" si="45"/>
        <v>152.3368110122187</v>
      </c>
      <c r="U116" s="500">
        <f t="shared" si="45"/>
        <v>-1.5432601753961883E-3</v>
      </c>
      <c r="V116" s="500">
        <f t="shared" si="45"/>
        <v>89.419650070605371</v>
      </c>
      <c r="W116" s="500">
        <f t="shared" si="45"/>
        <v>88.261741900198444</v>
      </c>
      <c r="X116" s="500">
        <f t="shared" si="45"/>
        <v>93.168341622172179</v>
      </c>
      <c r="Y116" s="500">
        <f t="shared" si="45"/>
        <v>-0.106013454919196</v>
      </c>
    </row>
    <row r="117" spans="3:25">
      <c r="C117" s="9" t="s">
        <v>66</v>
      </c>
      <c r="D117" s="500">
        <f t="shared" si="46"/>
        <v>0</v>
      </c>
      <c r="E117" s="500" t="str">
        <f t="shared" si="45"/>
        <v>-</v>
      </c>
      <c r="F117" s="500" t="str">
        <f t="shared" si="45"/>
        <v>-</v>
      </c>
      <c r="G117" s="500" t="str">
        <f t="shared" si="45"/>
        <v>-</v>
      </c>
      <c r="H117" s="500">
        <f t="shared" si="45"/>
        <v>0</v>
      </c>
      <c r="I117" s="500" t="str">
        <f t="shared" si="45"/>
        <v>-</v>
      </c>
      <c r="J117" s="500" t="str">
        <f t="shared" si="45"/>
        <v>-</v>
      </c>
      <c r="K117" s="500">
        <f t="shared" si="45"/>
        <v>0</v>
      </c>
      <c r="L117" s="500" t="str">
        <f t="shared" si="45"/>
        <v>-</v>
      </c>
      <c r="M117" s="500">
        <f t="shared" si="45"/>
        <v>0</v>
      </c>
      <c r="N117" s="500" t="str">
        <f t="shared" si="45"/>
        <v>-</v>
      </c>
      <c r="O117" s="500">
        <f t="shared" si="45"/>
        <v>0</v>
      </c>
      <c r="P117" s="500" t="str">
        <f t="shared" si="45"/>
        <v>-</v>
      </c>
      <c r="Q117" s="500" t="str">
        <f t="shared" si="45"/>
        <v>-</v>
      </c>
      <c r="R117" s="500" t="str">
        <f t="shared" si="45"/>
        <v>-</v>
      </c>
      <c r="S117" s="500" t="str">
        <f t="shared" si="45"/>
        <v>-</v>
      </c>
      <c r="T117" s="500">
        <f t="shared" si="45"/>
        <v>0</v>
      </c>
      <c r="U117" s="500" t="str">
        <f t="shared" si="45"/>
        <v>-</v>
      </c>
      <c r="V117" s="500" t="str">
        <f t="shared" si="45"/>
        <v>-</v>
      </c>
      <c r="W117" s="500">
        <f t="shared" si="45"/>
        <v>0</v>
      </c>
      <c r="X117" s="500">
        <f t="shared" si="45"/>
        <v>0</v>
      </c>
      <c r="Y117" s="500" t="s">
        <v>0</v>
      </c>
    </row>
    <row r="118" spans="3:25">
      <c r="C118" s="9" t="s">
        <v>75</v>
      </c>
      <c r="D118" s="500">
        <f t="shared" si="46"/>
        <v>20.411953255135273</v>
      </c>
      <c r="E118" s="500">
        <f t="shared" si="45"/>
        <v>0</v>
      </c>
      <c r="F118" s="500">
        <f t="shared" si="45"/>
        <v>0</v>
      </c>
      <c r="G118" s="500">
        <f t="shared" si="45"/>
        <v>0</v>
      </c>
      <c r="H118" s="500">
        <f t="shared" si="45"/>
        <v>0</v>
      </c>
      <c r="I118" s="500">
        <f t="shared" si="45"/>
        <v>0</v>
      </c>
      <c r="J118" s="500">
        <f t="shared" si="45"/>
        <v>0</v>
      </c>
      <c r="K118" s="500">
        <f t="shared" si="45"/>
        <v>57.155809267965083</v>
      </c>
      <c r="L118" s="500">
        <f t="shared" si="45"/>
        <v>105.55496321569464</v>
      </c>
      <c r="M118" s="500">
        <f t="shared" si="45"/>
        <v>0.35696633532869004</v>
      </c>
      <c r="N118" s="500" t="str">
        <f t="shared" si="45"/>
        <v>-</v>
      </c>
      <c r="O118" s="500">
        <f t="shared" si="45"/>
        <v>0</v>
      </c>
      <c r="P118" s="500">
        <f t="shared" si="45"/>
        <v>75.831421582777509</v>
      </c>
      <c r="Q118" s="500">
        <f t="shared" si="45"/>
        <v>0</v>
      </c>
      <c r="R118" s="500">
        <f t="shared" si="45"/>
        <v>0</v>
      </c>
      <c r="S118" s="500" t="str">
        <f t="shared" si="45"/>
        <v>-</v>
      </c>
      <c r="T118" s="500">
        <f t="shared" si="45"/>
        <v>0</v>
      </c>
      <c r="U118" s="500">
        <f t="shared" si="45"/>
        <v>3.9911396699327417</v>
      </c>
      <c r="V118" s="500">
        <f t="shared" si="45"/>
        <v>0</v>
      </c>
      <c r="W118" s="500">
        <f t="shared" si="45"/>
        <v>22.76343330886008</v>
      </c>
      <c r="X118" s="500">
        <f t="shared" si="45"/>
        <v>22.915638535466787</v>
      </c>
      <c r="Y118" s="500">
        <f t="shared" si="45"/>
        <v>0</v>
      </c>
    </row>
    <row r="119" spans="3:25">
      <c r="C119" s="10" t="s">
        <v>91</v>
      </c>
      <c r="D119" s="500" t="str">
        <f t="shared" si="46"/>
        <v>-</v>
      </c>
      <c r="E119" s="500" t="str">
        <f t="shared" si="45"/>
        <v>-</v>
      </c>
      <c r="F119" s="500" t="str">
        <f t="shared" si="45"/>
        <v>-</v>
      </c>
      <c r="G119" s="500">
        <f t="shared" si="45"/>
        <v>0</v>
      </c>
      <c r="H119" s="500" t="str">
        <f t="shared" si="45"/>
        <v>-</v>
      </c>
      <c r="I119" s="500" t="str">
        <f t="shared" si="45"/>
        <v>-</v>
      </c>
      <c r="J119" s="500">
        <f t="shared" si="45"/>
        <v>0</v>
      </c>
      <c r="K119" s="500" t="str">
        <f t="shared" si="45"/>
        <v>-</v>
      </c>
      <c r="L119" s="500" t="str">
        <f t="shared" si="45"/>
        <v>-</v>
      </c>
      <c r="M119" s="500">
        <f t="shared" si="45"/>
        <v>0</v>
      </c>
      <c r="N119" s="500" t="str">
        <f t="shared" si="45"/>
        <v>-</v>
      </c>
      <c r="O119" s="500" t="str">
        <f t="shared" si="45"/>
        <v>-</v>
      </c>
      <c r="P119" s="500">
        <f t="shared" si="45"/>
        <v>0</v>
      </c>
      <c r="Q119" s="500" t="str">
        <f t="shared" si="45"/>
        <v>-</v>
      </c>
      <c r="R119" s="500">
        <f t="shared" si="45"/>
        <v>0</v>
      </c>
      <c r="S119" s="500">
        <f t="shared" si="45"/>
        <v>0</v>
      </c>
      <c r="T119" s="500" t="str">
        <f t="shared" si="45"/>
        <v>-</v>
      </c>
      <c r="U119" s="500" t="str">
        <f t="shared" si="45"/>
        <v>-</v>
      </c>
      <c r="V119" s="500">
        <f t="shared" si="45"/>
        <v>0</v>
      </c>
      <c r="W119" s="500">
        <f t="shared" si="45"/>
        <v>0</v>
      </c>
      <c r="X119" s="500">
        <f t="shared" si="45"/>
        <v>0</v>
      </c>
      <c r="Y119" s="500">
        <f t="shared" si="45"/>
        <v>0</v>
      </c>
    </row>
    <row r="120" spans="3:25">
      <c r="C120" s="30" t="s">
        <v>427</v>
      </c>
      <c r="D120" s="501">
        <f t="shared" si="46"/>
        <v>18.254691045145186</v>
      </c>
      <c r="E120" s="501">
        <f t="shared" si="45"/>
        <v>49.078262096557459</v>
      </c>
      <c r="F120" s="501">
        <f t="shared" si="45"/>
        <v>-2.2943092816696264E-3</v>
      </c>
      <c r="G120" s="501">
        <f t="shared" si="45"/>
        <v>0.34646804558957633</v>
      </c>
      <c r="H120" s="501">
        <f t="shared" si="45"/>
        <v>0.17444412078264637</v>
      </c>
      <c r="I120" s="501">
        <f t="shared" si="45"/>
        <v>1.7119732317083081</v>
      </c>
      <c r="J120" s="501">
        <f t="shared" si="45"/>
        <v>0</v>
      </c>
      <c r="K120" s="501">
        <f t="shared" si="45"/>
        <v>14.632146646573553</v>
      </c>
      <c r="L120" s="501">
        <f t="shared" si="45"/>
        <v>7.7002658632812082</v>
      </c>
      <c r="M120" s="501">
        <f t="shared" si="45"/>
        <v>0.12804263331369636</v>
      </c>
      <c r="N120" s="502" t="s">
        <v>0</v>
      </c>
      <c r="O120" s="501">
        <f t="shared" si="45"/>
        <v>19.392406383555972</v>
      </c>
      <c r="P120" s="501">
        <f t="shared" si="45"/>
        <v>6.1219744525673025</v>
      </c>
      <c r="Q120" s="501">
        <f t="shared" si="45"/>
        <v>1.8642313523310472</v>
      </c>
      <c r="R120" s="501">
        <f t="shared" si="45"/>
        <v>-2.0215456595029657E-2</v>
      </c>
      <c r="S120" s="501">
        <f t="shared" si="45"/>
        <v>0</v>
      </c>
      <c r="T120" s="501">
        <f t="shared" si="45"/>
        <v>85.680144511397486</v>
      </c>
      <c r="U120" s="501">
        <f t="shared" si="45"/>
        <v>6.2782613224527051</v>
      </c>
      <c r="V120" s="501">
        <f t="shared" si="45"/>
        <v>6.1802130176233705</v>
      </c>
      <c r="W120" s="501">
        <f t="shared" si="45"/>
        <v>13.438161822748862</v>
      </c>
      <c r="X120" s="501">
        <f t="shared" si="45"/>
        <v>13.619570396575508</v>
      </c>
      <c r="Y120" s="501">
        <f t="shared" si="45"/>
        <v>1.4770812453803961</v>
      </c>
    </row>
    <row r="121" spans="3:25">
      <c r="C121" s="9" t="s">
        <v>67</v>
      </c>
      <c r="D121" s="500">
        <f t="shared" si="46"/>
        <v>0</v>
      </c>
      <c r="E121" s="500">
        <f t="shared" si="45"/>
        <v>0</v>
      </c>
      <c r="F121" s="500" t="str">
        <f t="shared" si="45"/>
        <v>-</v>
      </c>
      <c r="G121" s="500" t="str">
        <f t="shared" si="45"/>
        <v>-</v>
      </c>
      <c r="H121" s="500">
        <f t="shared" si="45"/>
        <v>0</v>
      </c>
      <c r="I121" s="500" t="str">
        <f t="shared" si="45"/>
        <v>-</v>
      </c>
      <c r="J121" s="500">
        <f t="shared" si="45"/>
        <v>0</v>
      </c>
      <c r="K121" s="500">
        <f t="shared" si="45"/>
        <v>0</v>
      </c>
      <c r="L121" s="500" t="str">
        <f t="shared" si="45"/>
        <v>-</v>
      </c>
      <c r="M121" s="500">
        <f t="shared" si="45"/>
        <v>0</v>
      </c>
      <c r="N121" s="500" t="str">
        <f t="shared" si="45"/>
        <v>-</v>
      </c>
      <c r="O121" s="500" t="str">
        <f t="shared" si="45"/>
        <v>-</v>
      </c>
      <c r="P121" s="500" t="str">
        <f t="shared" si="45"/>
        <v>-</v>
      </c>
      <c r="Q121" s="500" t="str">
        <f t="shared" si="45"/>
        <v>-</v>
      </c>
      <c r="R121" s="500" t="str">
        <f t="shared" si="45"/>
        <v>-</v>
      </c>
      <c r="S121" s="500" t="str">
        <f t="shared" si="45"/>
        <v>-</v>
      </c>
      <c r="T121" s="500" t="str">
        <f t="shared" si="45"/>
        <v>-</v>
      </c>
      <c r="U121" s="500" t="str">
        <f t="shared" si="45"/>
        <v>-</v>
      </c>
      <c r="V121" s="500" t="str">
        <f t="shared" si="45"/>
        <v>-</v>
      </c>
      <c r="W121" s="500">
        <f t="shared" si="45"/>
        <v>0</v>
      </c>
      <c r="X121" s="500">
        <f t="shared" si="45"/>
        <v>0</v>
      </c>
      <c r="Y121" s="500" t="s">
        <v>0</v>
      </c>
    </row>
    <row r="122" spans="3:25">
      <c r="C122" s="9" t="s">
        <v>103</v>
      </c>
      <c r="D122" s="500" t="str">
        <f t="shared" si="46"/>
        <v>-</v>
      </c>
      <c r="E122" s="500" t="str">
        <f t="shared" si="45"/>
        <v>-</v>
      </c>
      <c r="F122" s="500" t="str">
        <f t="shared" si="45"/>
        <v>-</v>
      </c>
      <c r="G122" s="500" t="str">
        <f t="shared" si="45"/>
        <v>-</v>
      </c>
      <c r="H122" s="500">
        <f t="shared" si="45"/>
        <v>0</v>
      </c>
      <c r="I122" s="500" t="str">
        <f t="shared" si="45"/>
        <v>-</v>
      </c>
      <c r="J122" s="500" t="str">
        <f t="shared" si="45"/>
        <v>-</v>
      </c>
      <c r="K122" s="500">
        <f t="shared" si="45"/>
        <v>0</v>
      </c>
      <c r="L122" s="500" t="str">
        <f t="shared" si="45"/>
        <v>-</v>
      </c>
      <c r="M122" s="500">
        <f t="shared" si="45"/>
        <v>0</v>
      </c>
      <c r="N122" s="500" t="str">
        <f t="shared" si="45"/>
        <v>-</v>
      </c>
      <c r="O122" s="500">
        <f t="shared" si="45"/>
        <v>0</v>
      </c>
      <c r="P122" s="500" t="str">
        <f t="shared" si="45"/>
        <v>-</v>
      </c>
      <c r="Q122" s="500" t="str">
        <f t="shared" si="45"/>
        <v>-</v>
      </c>
      <c r="R122" s="500" t="str">
        <f t="shared" si="45"/>
        <v>-</v>
      </c>
      <c r="S122" s="500" t="str">
        <f t="shared" si="45"/>
        <v>-</v>
      </c>
      <c r="T122" s="500" t="str">
        <f t="shared" si="45"/>
        <v>-</v>
      </c>
      <c r="U122" s="500" t="str">
        <f t="shared" si="45"/>
        <v>-</v>
      </c>
      <c r="V122" s="500" t="str">
        <f t="shared" si="45"/>
        <v>-</v>
      </c>
      <c r="W122" s="500">
        <f t="shared" si="45"/>
        <v>0</v>
      </c>
      <c r="X122" s="500">
        <f t="shared" si="45"/>
        <v>0</v>
      </c>
      <c r="Y122" s="500" t="s">
        <v>0</v>
      </c>
    </row>
    <row r="123" spans="3:25">
      <c r="C123" s="9" t="s">
        <v>104</v>
      </c>
      <c r="D123" s="500">
        <f t="shared" si="46"/>
        <v>0</v>
      </c>
      <c r="E123" s="500">
        <f t="shared" si="45"/>
        <v>0</v>
      </c>
      <c r="F123" s="500">
        <f t="shared" si="45"/>
        <v>0</v>
      </c>
      <c r="G123" s="500">
        <f t="shared" si="45"/>
        <v>0</v>
      </c>
      <c r="H123" s="500" t="str">
        <f t="shared" si="45"/>
        <v>-</v>
      </c>
      <c r="I123" s="500" t="str">
        <f t="shared" si="45"/>
        <v>-</v>
      </c>
      <c r="J123" s="500" t="str">
        <f t="shared" si="45"/>
        <v>-</v>
      </c>
      <c r="K123" s="500" t="str">
        <f t="shared" si="45"/>
        <v>-</v>
      </c>
      <c r="L123" s="500">
        <f t="shared" si="45"/>
        <v>-14.117034136652439</v>
      </c>
      <c r="M123" s="500" t="str">
        <f t="shared" si="45"/>
        <v>-</v>
      </c>
      <c r="N123" s="500" t="str">
        <f t="shared" si="45"/>
        <v>-</v>
      </c>
      <c r="O123" s="500" t="str">
        <f t="shared" si="45"/>
        <v>-</v>
      </c>
      <c r="P123" s="500">
        <f t="shared" si="45"/>
        <v>0</v>
      </c>
      <c r="Q123" s="500" t="str">
        <f t="shared" si="45"/>
        <v>-</v>
      </c>
      <c r="R123" s="500" t="str">
        <f t="shared" si="45"/>
        <v>-</v>
      </c>
      <c r="S123" s="500" t="str">
        <f t="shared" si="45"/>
        <v>-</v>
      </c>
      <c r="T123" s="500" t="str">
        <f t="shared" si="45"/>
        <v>-</v>
      </c>
      <c r="U123" s="500" t="str">
        <f t="shared" si="45"/>
        <v>-</v>
      </c>
      <c r="V123" s="500" t="str">
        <f t="shared" si="45"/>
        <v>-</v>
      </c>
      <c r="W123" s="500">
        <f t="shared" si="45"/>
        <v>-3.4579276660633318</v>
      </c>
      <c r="X123" s="500">
        <f t="shared" si="45"/>
        <v>-3.6273182536706972</v>
      </c>
      <c r="Y123" s="500">
        <f t="shared" si="45"/>
        <v>0</v>
      </c>
    </row>
    <row r="124" spans="3:25">
      <c r="C124" s="9" t="s">
        <v>105</v>
      </c>
      <c r="D124" s="500" t="str">
        <f t="shared" si="46"/>
        <v>-</v>
      </c>
      <c r="E124" s="500" t="str">
        <f t="shared" si="45"/>
        <v>-</v>
      </c>
      <c r="F124" s="500" t="str">
        <f t="shared" si="45"/>
        <v>-</v>
      </c>
      <c r="G124" s="500">
        <f t="shared" si="45"/>
        <v>-5.4102108204216464</v>
      </c>
      <c r="H124" s="500" t="str">
        <f t="shared" si="45"/>
        <v>-</v>
      </c>
      <c r="I124" s="500">
        <f t="shared" si="45"/>
        <v>0</v>
      </c>
      <c r="J124" s="500" t="str">
        <f t="shared" si="45"/>
        <v>-</v>
      </c>
      <c r="K124" s="500" t="str">
        <f t="shared" si="45"/>
        <v>-</v>
      </c>
      <c r="L124" s="500" t="str">
        <f t="shared" si="45"/>
        <v>-</v>
      </c>
      <c r="M124" s="500" t="str">
        <f t="shared" si="45"/>
        <v>-</v>
      </c>
      <c r="N124" s="500">
        <f t="shared" si="45"/>
        <v>0</v>
      </c>
      <c r="O124" s="500" t="str">
        <f t="shared" si="45"/>
        <v>-</v>
      </c>
      <c r="P124" s="500" t="str">
        <f t="shared" si="45"/>
        <v>-</v>
      </c>
      <c r="Q124" s="500" t="str">
        <f t="shared" si="45"/>
        <v>-</v>
      </c>
      <c r="R124" s="500" t="str">
        <f t="shared" si="45"/>
        <v>-</v>
      </c>
      <c r="S124" s="500">
        <f t="shared" si="45"/>
        <v>0</v>
      </c>
      <c r="T124" s="500" t="str">
        <f t="shared" si="45"/>
        <v>-</v>
      </c>
      <c r="U124" s="500" t="str">
        <f t="shared" si="45"/>
        <v>-</v>
      </c>
      <c r="V124" s="500" t="str">
        <f t="shared" si="45"/>
        <v>-</v>
      </c>
      <c r="W124" s="500">
        <f t="shared" si="45"/>
        <v>-1.7108021493457914</v>
      </c>
      <c r="X124" s="500" t="s">
        <v>0</v>
      </c>
      <c r="Y124" s="500">
        <f t="shared" si="45"/>
        <v>-1.7108021493457914</v>
      </c>
    </row>
    <row r="125" spans="3:25">
      <c r="C125" s="9" t="s">
        <v>106</v>
      </c>
      <c r="D125" s="500">
        <f t="shared" si="46"/>
        <v>0</v>
      </c>
      <c r="E125" s="500">
        <f t="shared" si="45"/>
        <v>0</v>
      </c>
      <c r="F125" s="500">
        <f t="shared" si="45"/>
        <v>0</v>
      </c>
      <c r="G125" s="500">
        <f t="shared" si="45"/>
        <v>0</v>
      </c>
      <c r="H125" s="500">
        <f t="shared" si="45"/>
        <v>0</v>
      </c>
      <c r="I125" s="500">
        <f t="shared" si="45"/>
        <v>0</v>
      </c>
      <c r="J125" s="500" t="str">
        <f t="shared" si="45"/>
        <v>-</v>
      </c>
      <c r="K125" s="500">
        <f t="shared" si="45"/>
        <v>0</v>
      </c>
      <c r="L125" s="500" t="str">
        <f t="shared" si="45"/>
        <v>-</v>
      </c>
      <c r="M125" s="500">
        <f t="shared" si="45"/>
        <v>0</v>
      </c>
      <c r="N125" s="500" t="str">
        <f t="shared" si="45"/>
        <v>-</v>
      </c>
      <c r="O125" s="500" t="str">
        <f t="shared" si="45"/>
        <v>-</v>
      </c>
      <c r="P125" s="500">
        <f t="shared" si="45"/>
        <v>0</v>
      </c>
      <c r="Q125" s="500">
        <f t="shared" si="45"/>
        <v>0</v>
      </c>
      <c r="R125" s="500" t="str">
        <f t="shared" si="45"/>
        <v>-</v>
      </c>
      <c r="S125" s="500" t="str">
        <f t="shared" si="45"/>
        <v>-</v>
      </c>
      <c r="T125" s="500">
        <f t="shared" si="45"/>
        <v>0</v>
      </c>
      <c r="U125" s="500">
        <f t="shared" si="45"/>
        <v>0</v>
      </c>
      <c r="V125" s="500">
        <f t="shared" si="45"/>
        <v>0</v>
      </c>
      <c r="W125" s="500">
        <f t="shared" ref="E125:Y129" si="47">IF(W105="-","-",((W105/W85)-1)*100)</f>
        <v>0</v>
      </c>
      <c r="X125" s="500">
        <f t="shared" si="47"/>
        <v>0</v>
      </c>
      <c r="Y125" s="500">
        <f t="shared" si="47"/>
        <v>0</v>
      </c>
    </row>
    <row r="126" spans="3:25">
      <c r="C126" s="9" t="s">
        <v>73</v>
      </c>
      <c r="D126" s="500">
        <f t="shared" si="46"/>
        <v>0</v>
      </c>
      <c r="E126" s="500">
        <f t="shared" si="47"/>
        <v>0</v>
      </c>
      <c r="F126" s="500">
        <f t="shared" si="47"/>
        <v>0</v>
      </c>
      <c r="G126" s="500">
        <f t="shared" si="47"/>
        <v>0</v>
      </c>
      <c r="H126" s="500">
        <f t="shared" si="47"/>
        <v>-1.0237395139669592</v>
      </c>
      <c r="I126" s="500" t="str">
        <f t="shared" si="47"/>
        <v>-</v>
      </c>
      <c r="J126" s="500">
        <f t="shared" si="47"/>
        <v>0</v>
      </c>
      <c r="K126" s="500">
        <f t="shared" si="47"/>
        <v>0</v>
      </c>
      <c r="L126" s="500">
        <f t="shared" si="47"/>
        <v>0</v>
      </c>
      <c r="M126" s="500">
        <f t="shared" si="47"/>
        <v>-2.3530606514973185</v>
      </c>
      <c r="N126" s="500" t="str">
        <f t="shared" si="47"/>
        <v>-</v>
      </c>
      <c r="O126" s="500">
        <f t="shared" si="47"/>
        <v>0</v>
      </c>
      <c r="P126" s="500">
        <f t="shared" si="47"/>
        <v>-1.5376187175267897</v>
      </c>
      <c r="Q126" s="500">
        <f t="shared" si="47"/>
        <v>0</v>
      </c>
      <c r="R126" s="500">
        <f t="shared" si="47"/>
        <v>-1.8951786182164199E-2</v>
      </c>
      <c r="S126" s="500" t="str">
        <f t="shared" si="47"/>
        <v>-</v>
      </c>
      <c r="T126" s="500">
        <f t="shared" si="47"/>
        <v>0</v>
      </c>
      <c r="U126" s="500">
        <f t="shared" si="47"/>
        <v>-4.0858844827412195</v>
      </c>
      <c r="V126" s="500">
        <f t="shared" si="47"/>
        <v>-1.3428378888016623</v>
      </c>
      <c r="W126" s="500">
        <f t="shared" si="47"/>
        <v>-0.82916798368269928</v>
      </c>
      <c r="X126" s="500">
        <f t="shared" si="47"/>
        <v>-0.8306888583642591</v>
      </c>
      <c r="Y126" s="500">
        <f t="shared" si="47"/>
        <v>0</v>
      </c>
    </row>
    <row r="127" spans="3:25">
      <c r="C127" s="10" t="s">
        <v>90</v>
      </c>
      <c r="D127" s="500">
        <f t="shared" si="46"/>
        <v>0</v>
      </c>
      <c r="E127" s="500">
        <f t="shared" si="47"/>
        <v>0</v>
      </c>
      <c r="F127" s="500">
        <f t="shared" si="47"/>
        <v>0</v>
      </c>
      <c r="G127" s="500">
        <f t="shared" si="47"/>
        <v>0</v>
      </c>
      <c r="H127" s="500">
        <f t="shared" si="47"/>
        <v>0</v>
      </c>
      <c r="I127" s="500" t="str">
        <f t="shared" si="47"/>
        <v>-</v>
      </c>
      <c r="J127" s="500">
        <f t="shared" si="47"/>
        <v>0</v>
      </c>
      <c r="K127" s="500">
        <f t="shared" si="47"/>
        <v>0</v>
      </c>
      <c r="L127" s="500" t="str">
        <f t="shared" si="47"/>
        <v>-</v>
      </c>
      <c r="M127" s="500">
        <f t="shared" si="47"/>
        <v>0</v>
      </c>
      <c r="N127" s="500" t="str">
        <f t="shared" si="47"/>
        <v>-</v>
      </c>
      <c r="O127" s="500" t="str">
        <f t="shared" si="47"/>
        <v>-</v>
      </c>
      <c r="P127" s="500">
        <f t="shared" si="47"/>
        <v>0</v>
      </c>
      <c r="Q127" s="500" t="str">
        <f t="shared" si="47"/>
        <v>-</v>
      </c>
      <c r="R127" s="500">
        <f t="shared" si="47"/>
        <v>0</v>
      </c>
      <c r="S127" s="500">
        <f t="shared" si="47"/>
        <v>0</v>
      </c>
      <c r="T127" s="500">
        <f t="shared" si="47"/>
        <v>0</v>
      </c>
      <c r="U127" s="500" t="str">
        <f t="shared" si="47"/>
        <v>-</v>
      </c>
      <c r="V127" s="500">
        <f t="shared" si="47"/>
        <v>0</v>
      </c>
      <c r="W127" s="500">
        <f t="shared" si="47"/>
        <v>0</v>
      </c>
      <c r="X127" s="500">
        <f t="shared" si="47"/>
        <v>0</v>
      </c>
      <c r="Y127" s="500">
        <f t="shared" si="47"/>
        <v>0</v>
      </c>
    </row>
    <row r="128" spans="3:25">
      <c r="C128" s="30" t="s">
        <v>428</v>
      </c>
      <c r="D128" s="501">
        <f t="shared" si="46"/>
        <v>0</v>
      </c>
      <c r="E128" s="501">
        <f t="shared" si="47"/>
        <v>0</v>
      </c>
      <c r="F128" s="501">
        <f t="shared" si="47"/>
        <v>0</v>
      </c>
      <c r="G128" s="501">
        <f t="shared" si="47"/>
        <v>-1.970728665358723</v>
      </c>
      <c r="H128" s="501">
        <f t="shared" si="47"/>
        <v>-7.9512506889123369E-2</v>
      </c>
      <c r="I128" s="501">
        <f t="shared" si="47"/>
        <v>0</v>
      </c>
      <c r="J128" s="501">
        <f t="shared" si="47"/>
        <v>0</v>
      </c>
      <c r="K128" s="501">
        <f t="shared" si="47"/>
        <v>0</v>
      </c>
      <c r="L128" s="501">
        <f t="shared" si="47"/>
        <v>-11.374044524839167</v>
      </c>
      <c r="M128" s="501">
        <f t="shared" si="47"/>
        <v>-0.2848455342110201</v>
      </c>
      <c r="N128" s="501">
        <f t="shared" si="47"/>
        <v>0</v>
      </c>
      <c r="O128" s="501">
        <f t="shared" si="47"/>
        <v>0</v>
      </c>
      <c r="P128" s="501">
        <f t="shared" si="47"/>
        <v>-0.20296656682333714</v>
      </c>
      <c r="Q128" s="501">
        <f t="shared" si="47"/>
        <v>0</v>
      </c>
      <c r="R128" s="501">
        <f t="shared" si="47"/>
        <v>-1.7702099336225352E-2</v>
      </c>
      <c r="S128" s="501">
        <f t="shared" si="47"/>
        <v>0</v>
      </c>
      <c r="T128" s="501">
        <f t="shared" si="47"/>
        <v>0</v>
      </c>
      <c r="U128" s="501">
        <f t="shared" si="47"/>
        <v>-0.44213067587990373</v>
      </c>
      <c r="V128" s="501">
        <f t="shared" si="47"/>
        <v>-0.2216898852459015</v>
      </c>
      <c r="W128" s="501">
        <f t="shared" si="47"/>
        <v>-0.78772184141946422</v>
      </c>
      <c r="X128" s="501">
        <f t="shared" si="47"/>
        <v>-0.77718928727777969</v>
      </c>
      <c r="Y128" s="501">
        <f t="shared" si="47"/>
        <v>-0.9007140378820111</v>
      </c>
    </row>
    <row r="129" spans="3:25">
      <c r="C129" s="30" t="s">
        <v>32</v>
      </c>
      <c r="D129" s="502">
        <f t="shared" si="46"/>
        <v>7.105340460069387</v>
      </c>
      <c r="E129" s="502">
        <f t="shared" si="47"/>
        <v>24.434515926906329</v>
      </c>
      <c r="F129" s="502">
        <f t="shared" si="47"/>
        <v>-7.1961152422472807E-4</v>
      </c>
      <c r="G129" s="502">
        <f t="shared" si="47"/>
        <v>-1.8453902566678448</v>
      </c>
      <c r="H129" s="502">
        <f t="shared" si="47"/>
        <v>-9.4558232455410618E-3</v>
      </c>
      <c r="I129" s="502">
        <f t="shared" si="47"/>
        <v>0.34339565200625088</v>
      </c>
      <c r="J129" s="502">
        <f t="shared" si="47"/>
        <v>0</v>
      </c>
      <c r="K129" s="502">
        <f t="shared" si="47"/>
        <v>10.44901335700632</v>
      </c>
      <c r="L129" s="502">
        <f t="shared" si="47"/>
        <v>3.4174699425267629</v>
      </c>
      <c r="M129" s="502">
        <f t="shared" si="47"/>
        <v>-0.16044710744448354</v>
      </c>
      <c r="N129" s="502">
        <f t="shared" si="47"/>
        <v>0</v>
      </c>
      <c r="O129" s="502">
        <f t="shared" si="47"/>
        <v>12.542367548142575</v>
      </c>
      <c r="P129" s="502">
        <f t="shared" si="47"/>
        <v>3.9665856944080646</v>
      </c>
      <c r="Q129" s="502">
        <f t="shared" si="47"/>
        <v>0.78702269970936101</v>
      </c>
      <c r="R129" s="502">
        <f t="shared" si="47"/>
        <v>-1.8975348807759307E-2</v>
      </c>
      <c r="S129" s="502">
        <f t="shared" si="47"/>
        <v>0</v>
      </c>
      <c r="T129" s="502">
        <f t="shared" si="47"/>
        <v>15.373079214482011</v>
      </c>
      <c r="U129" s="502">
        <f t="shared" si="47"/>
        <v>3.0267991040074493</v>
      </c>
      <c r="V129" s="502">
        <f t="shared" si="47"/>
        <v>0.78379255211269427</v>
      </c>
      <c r="W129" s="502">
        <f t="shared" si="47"/>
        <v>5.8598897298681063</v>
      </c>
      <c r="X129" s="502">
        <f t="shared" si="47"/>
        <v>6.2162450604591246</v>
      </c>
      <c r="Y129" s="502">
        <f t="shared" si="47"/>
        <v>-0.58394082233731437</v>
      </c>
    </row>
  </sheetData>
  <printOptions gridLines="1" gridLinesSet="0"/>
  <pageMargins left="0.39370078740157483" right="0.39370078740157483" top="0.39370078740157483" bottom="0.39370078740157483" header="0.39370078740157483" footer="0.39370078740157483"/>
  <pageSetup paperSize="9" orientation="portrait" horizontalDpi="4294967292" verticalDpi="4294967292" r:id="rId1"/>
  <headerFooter alignWithMargins="0"/>
  <colBreaks count="1" manualBreakCount="1">
    <brk id="24" max="1048575" man="1"/>
  </colBreak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301"/>
  <sheetViews>
    <sheetView showGridLines="0" showRowColHeaders="0" topLeftCell="B1" workbookViewId="0">
      <selection activeCell="B1" sqref="B1"/>
    </sheetView>
  </sheetViews>
  <sheetFormatPr baseColWidth="10" defaultRowHeight="12.75"/>
  <cols>
    <col min="1" max="1" width="0" hidden="1" customWidth="1"/>
    <col min="2" max="2" width="2.7109375" style="13" customWidth="1"/>
  </cols>
  <sheetData>
    <row r="1" spans="1:10" s="13" customFormat="1" ht="21.75" customHeight="1">
      <c r="E1" s="14"/>
      <c r="J1" s="15" t="s">
        <v>86</v>
      </c>
    </row>
    <row r="2" spans="1:10" s="13" customFormat="1" ht="15" customHeight="1">
      <c r="E2" s="14"/>
      <c r="J2" s="366" t="s">
        <v>337</v>
      </c>
    </row>
    <row r="3" spans="1:10" s="13" customFormat="1" ht="19.899999999999999" customHeight="1">
      <c r="C3" s="16"/>
    </row>
    <row r="4" spans="1:10" s="13" customFormat="1" ht="12" customHeight="1">
      <c r="C4" s="16"/>
    </row>
    <row r="5" spans="1:10" s="17" customFormat="1" ht="11.25" customHeight="1">
      <c r="A5" s="13"/>
      <c r="C5" s="183" t="s">
        <v>134</v>
      </c>
    </row>
    <row r="6" spans="1:10" s="17" customFormat="1" ht="11.25" customHeight="1">
      <c r="A6" s="13"/>
      <c r="C6" s="155"/>
      <c r="D6" s="156" t="s">
        <v>131</v>
      </c>
      <c r="E6" s="156" t="s">
        <v>132</v>
      </c>
      <c r="F6" s="156" t="s">
        <v>135</v>
      </c>
    </row>
    <row r="7" spans="1:10" s="17" customFormat="1" ht="11.25" customHeight="1">
      <c r="A7" s="457"/>
      <c r="B7" s="33">
        <v>2015</v>
      </c>
      <c r="C7" s="150" t="s">
        <v>17</v>
      </c>
      <c r="D7" s="158">
        <v>2.8697307836335701</v>
      </c>
      <c r="E7" s="158">
        <v>4.4318173075361198</v>
      </c>
      <c r="F7" s="158">
        <v>-1.1201730421551699</v>
      </c>
      <c r="G7" s="19"/>
      <c r="H7" s="19"/>
      <c r="I7" s="19"/>
    </row>
    <row r="8" spans="1:10" s="17" customFormat="1" ht="11.25" customHeight="1">
      <c r="A8" s="457"/>
      <c r="B8" s="33"/>
      <c r="C8" s="150" t="s">
        <v>18</v>
      </c>
      <c r="D8" s="158">
        <v>2.7907131773834202</v>
      </c>
      <c r="E8" s="158">
        <v>4.18605245231607</v>
      </c>
      <c r="F8" s="158">
        <v>-0.87248803484597492</v>
      </c>
      <c r="G8" s="19"/>
      <c r="H8" s="19"/>
      <c r="I8" s="19"/>
    </row>
    <row r="9" spans="1:10" s="17" customFormat="1" ht="11.25" customHeight="1">
      <c r="A9" s="457"/>
      <c r="B9" s="33"/>
      <c r="C9" s="150" t="s">
        <v>19</v>
      </c>
      <c r="D9" s="158">
        <v>2.5391242663927098</v>
      </c>
      <c r="E9" s="158">
        <v>3.8673162865972199</v>
      </c>
      <c r="F9" s="158">
        <v>-0.811245856205556</v>
      </c>
      <c r="G9" s="19"/>
      <c r="H9" s="19"/>
      <c r="I9" s="19"/>
    </row>
    <row r="10" spans="1:10" s="17" customFormat="1" ht="11.25" customHeight="1">
      <c r="A10" s="457"/>
      <c r="B10" s="33"/>
      <c r="C10" s="150" t="s">
        <v>20</v>
      </c>
      <c r="D10" s="158">
        <v>2.6814152650786101</v>
      </c>
      <c r="E10" s="158">
        <v>3.9560946784579403</v>
      </c>
      <c r="F10" s="158">
        <v>-0.51801251168476203</v>
      </c>
      <c r="G10" s="19"/>
      <c r="H10" s="19"/>
      <c r="I10" s="19"/>
    </row>
    <row r="11" spans="1:10" s="17" customFormat="1" ht="11.25" customHeight="1">
      <c r="A11" s="457"/>
      <c r="B11" s="33"/>
      <c r="C11" s="150" t="s">
        <v>19</v>
      </c>
      <c r="D11" s="158">
        <v>2.4373738190858201</v>
      </c>
      <c r="E11" s="158">
        <v>3.8182302089439601</v>
      </c>
      <c r="F11" s="158">
        <v>-0.84012901159206099</v>
      </c>
      <c r="G11" s="19"/>
      <c r="H11" s="19"/>
      <c r="I11" s="19"/>
    </row>
    <row r="12" spans="1:10" s="17" customFormat="1" ht="11.25" customHeight="1">
      <c r="A12" s="457"/>
      <c r="B12" s="33"/>
      <c r="C12" s="150" t="s">
        <v>21</v>
      </c>
      <c r="D12" s="158">
        <v>2.32255075401127</v>
      </c>
      <c r="E12" s="158">
        <v>3.6563838212986499</v>
      </c>
      <c r="F12" s="158">
        <v>-0.76079773787295402</v>
      </c>
      <c r="G12" s="19"/>
      <c r="H12" s="19"/>
      <c r="I12" s="19"/>
    </row>
    <row r="13" spans="1:10" s="17" customFormat="1" ht="11.25" customHeight="1">
      <c r="A13" s="457"/>
      <c r="B13" s="33"/>
      <c r="C13" s="150" t="s">
        <v>21</v>
      </c>
      <c r="D13" s="158">
        <v>2.1881132204380802</v>
      </c>
      <c r="E13" s="158">
        <v>3.2631490226742201</v>
      </c>
      <c r="F13" s="158">
        <v>-0.29255692830623098</v>
      </c>
      <c r="G13" s="19"/>
      <c r="H13" s="19"/>
      <c r="I13" s="19"/>
    </row>
    <row r="14" spans="1:10" s="17" customFormat="1" ht="11.25" customHeight="1">
      <c r="A14" s="457"/>
      <c r="B14" s="33"/>
      <c r="C14" s="150" t="s">
        <v>20</v>
      </c>
      <c r="D14" s="158">
        <v>2.32725018176918</v>
      </c>
      <c r="E14" s="158">
        <v>3.3444635080945599</v>
      </c>
      <c r="F14" s="158">
        <v>-0.161653078436896</v>
      </c>
      <c r="G14" s="19"/>
      <c r="H14" s="19"/>
      <c r="I14" s="19"/>
    </row>
    <row r="15" spans="1:10" s="17" customFormat="1" ht="11.25" customHeight="1">
      <c r="A15" s="457"/>
      <c r="B15" s="461"/>
      <c r="C15" s="150" t="s">
        <v>22</v>
      </c>
      <c r="D15" s="158">
        <v>2.2719006255720999</v>
      </c>
      <c r="E15" s="158">
        <v>3.2283100512402498</v>
      </c>
      <c r="F15" s="158">
        <v>-0.30446676430401198</v>
      </c>
      <c r="G15" s="19"/>
      <c r="H15" s="19"/>
      <c r="I15" s="19"/>
    </row>
    <row r="16" spans="1:10" s="17" customFormat="1" ht="11.25" customHeight="1">
      <c r="A16" s="457"/>
      <c r="B16" s="33"/>
      <c r="C16" s="150" t="s">
        <v>23</v>
      </c>
      <c r="D16" s="158">
        <v>2.4520609137754801</v>
      </c>
      <c r="E16" s="158">
        <v>3.0841810213279</v>
      </c>
      <c r="F16" s="158">
        <v>0.26009623464100501</v>
      </c>
      <c r="G16" s="19"/>
      <c r="H16" s="19"/>
      <c r="I16" s="19"/>
    </row>
    <row r="17" spans="1:9" s="17" customFormat="1" ht="11.25" customHeight="1">
      <c r="A17" s="457"/>
      <c r="B17" s="33"/>
      <c r="C17" s="150" t="s">
        <v>24</v>
      </c>
      <c r="D17" s="158">
        <v>2.3205088586732798</v>
      </c>
      <c r="E17" s="158">
        <v>2.8900657645906302</v>
      </c>
      <c r="F17" s="158">
        <v>0.20402586580641202</v>
      </c>
      <c r="G17" s="19"/>
      <c r="H17" s="19"/>
      <c r="I17" s="19"/>
    </row>
    <row r="18" spans="1:9" s="17" customFormat="1" ht="11.25" customHeight="1">
      <c r="A18" s="457"/>
      <c r="B18" s="33"/>
      <c r="C18" s="150" t="s">
        <v>25</v>
      </c>
      <c r="D18" s="158">
        <v>2.3333581799909</v>
      </c>
      <c r="E18" s="158">
        <v>2.7594051965224899</v>
      </c>
      <c r="F18" s="158">
        <v>0.23745783842816798</v>
      </c>
      <c r="G18" s="19"/>
      <c r="H18" s="19"/>
      <c r="I18" s="19"/>
    </row>
    <row r="19" spans="1:9" s="17" customFormat="1" ht="11.25" customHeight="1">
      <c r="A19" s="457"/>
      <c r="B19" s="33">
        <v>2016</v>
      </c>
      <c r="C19" s="150" t="s">
        <v>17</v>
      </c>
      <c r="D19" s="158">
        <v>2.06572304579218</v>
      </c>
      <c r="E19" s="158">
        <v>2.3951527216825999</v>
      </c>
      <c r="F19" s="158">
        <v>-4.5372445024516303E-2</v>
      </c>
      <c r="G19" s="19"/>
      <c r="H19" s="19"/>
      <c r="I19" s="19"/>
    </row>
    <row r="20" spans="1:9" s="17" customFormat="1" ht="11.25" customHeight="1">
      <c r="A20" s="457"/>
      <c r="B20" s="33"/>
      <c r="C20" s="150" t="s">
        <v>18</v>
      </c>
      <c r="D20" s="158">
        <v>1.9286055007197802</v>
      </c>
      <c r="E20" s="158">
        <v>2.2114957897481298</v>
      </c>
      <c r="F20" s="158">
        <v>-0.21473614754089501</v>
      </c>
      <c r="G20" s="19"/>
      <c r="H20" s="19"/>
      <c r="I20" s="19"/>
    </row>
    <row r="21" spans="1:9" s="17" customFormat="1" ht="11.25" customHeight="1">
      <c r="A21" s="457"/>
      <c r="B21" s="33"/>
      <c r="C21" s="150" t="s">
        <v>19</v>
      </c>
      <c r="D21" s="158">
        <v>1.6255577205046099</v>
      </c>
      <c r="E21" s="158">
        <v>1.7339362619837002</v>
      </c>
      <c r="F21" s="158">
        <v>-0.299288249704033</v>
      </c>
      <c r="G21" s="19"/>
      <c r="H21" s="19"/>
      <c r="I21" s="19"/>
    </row>
    <row r="22" spans="1:9" s="17" customFormat="1" ht="11.25" customHeight="1">
      <c r="A22" s="457"/>
      <c r="B22" s="33"/>
      <c r="C22" s="150" t="s">
        <v>20</v>
      </c>
      <c r="D22" s="158">
        <v>1.51254790981481</v>
      </c>
      <c r="E22" s="158">
        <v>1.5975363216899099</v>
      </c>
      <c r="F22" s="158">
        <v>-0.33509312639864502</v>
      </c>
      <c r="G22" s="19"/>
      <c r="H22" s="19"/>
      <c r="I22" s="19"/>
    </row>
    <row r="23" spans="1:9" s="17" customFormat="1" ht="11.25" customHeight="1">
      <c r="A23" s="457"/>
      <c r="B23" s="33"/>
      <c r="C23" s="150" t="s">
        <v>19</v>
      </c>
      <c r="D23" s="158">
        <v>1.40685766689876</v>
      </c>
      <c r="E23" s="158">
        <v>1.3050060114973001</v>
      </c>
      <c r="F23" s="158">
        <v>9.1591654036959902E-2</v>
      </c>
      <c r="G23" s="19"/>
      <c r="H23" s="19"/>
      <c r="I23" s="19"/>
    </row>
    <row r="24" spans="1:9" s="17" customFormat="1" ht="11.25" customHeight="1">
      <c r="A24" s="457"/>
      <c r="B24" s="33"/>
      <c r="C24" s="150" t="s">
        <v>21</v>
      </c>
      <c r="D24" s="158">
        <v>1.2589266181535899</v>
      </c>
      <c r="E24" s="158">
        <v>1.05012837240623</v>
      </c>
      <c r="F24" s="158">
        <v>6.6781324070408501E-2</v>
      </c>
      <c r="G24" s="19"/>
      <c r="H24" s="19"/>
      <c r="I24" s="19"/>
    </row>
    <row r="25" spans="1:9" s="17" customFormat="1" ht="11.25" customHeight="1">
      <c r="A25" s="457"/>
      <c r="B25" s="33"/>
      <c r="C25" s="150" t="s">
        <v>21</v>
      </c>
      <c r="D25" s="158">
        <v>1.05399993568012</v>
      </c>
      <c r="E25" s="158">
        <v>0.92005650448028198</v>
      </c>
      <c r="F25" s="158">
        <v>-0.503245907145633</v>
      </c>
      <c r="G25" s="19"/>
      <c r="H25" s="19"/>
      <c r="I25" s="19"/>
    </row>
    <row r="26" spans="1:9" s="17" customFormat="1" ht="11.25" customHeight="1">
      <c r="A26" s="457"/>
      <c r="B26" s="33"/>
      <c r="C26" s="150" t="s">
        <v>20</v>
      </c>
      <c r="D26" s="158">
        <v>0.76581438347089703</v>
      </c>
      <c r="E26" s="158">
        <v>0.63129624766595804</v>
      </c>
      <c r="F26" s="158">
        <v>-0.79308366241869188</v>
      </c>
      <c r="G26" s="19"/>
      <c r="H26" s="19"/>
      <c r="I26" s="19"/>
    </row>
    <row r="27" spans="1:9" s="17" customFormat="1" ht="11.25" customHeight="1">
      <c r="A27" s="457"/>
      <c r="B27" s="33"/>
      <c r="C27" s="150" t="s">
        <v>22</v>
      </c>
      <c r="D27" s="158">
        <v>0.66468505625847407</v>
      </c>
      <c r="E27" s="158">
        <v>0.46751028659328703</v>
      </c>
      <c r="F27" s="158">
        <v>-0.76088373777616303</v>
      </c>
      <c r="G27" s="19"/>
      <c r="H27" s="19"/>
      <c r="I27" s="19"/>
    </row>
    <row r="28" spans="1:9" s="17" customFormat="1" ht="11.25" customHeight="1">
      <c r="A28" s="457"/>
      <c r="B28" s="33"/>
      <c r="C28" s="150" t="s">
        <v>23</v>
      </c>
      <c r="D28" s="158">
        <v>0.35948074816352099</v>
      </c>
      <c r="E28" s="158">
        <v>0.24880391988528799</v>
      </c>
      <c r="F28" s="158">
        <v>-1.10261357757936</v>
      </c>
      <c r="G28" s="19"/>
      <c r="H28" s="19"/>
      <c r="I28" s="19"/>
    </row>
    <row r="29" spans="1:9" s="17" customFormat="1" ht="11.25" customHeight="1">
      <c r="A29" s="457"/>
      <c r="B29" s="33"/>
      <c r="C29" s="150" t="s">
        <v>24</v>
      </c>
      <c r="D29" s="158">
        <v>0.252602154542858</v>
      </c>
      <c r="E29" s="158">
        <v>4.5889781234675894E-2</v>
      </c>
      <c r="F29" s="158">
        <v>-1.0878174848665398</v>
      </c>
      <c r="G29" s="19"/>
      <c r="H29" s="19"/>
      <c r="I29" s="19"/>
    </row>
    <row r="30" spans="1:9" s="17" customFormat="1" ht="11.25" customHeight="1">
      <c r="A30" s="457"/>
      <c r="B30" s="33"/>
      <c r="C30" s="150" t="s">
        <v>25</v>
      </c>
      <c r="D30" s="158">
        <v>0.135633748690767</v>
      </c>
      <c r="E30" s="158">
        <v>1.16693388919842E-2</v>
      </c>
      <c r="F30" s="158">
        <v>-1.03570591814047</v>
      </c>
      <c r="G30" s="19"/>
      <c r="H30" s="19"/>
      <c r="I30" s="19"/>
    </row>
    <row r="31" spans="1:9" s="17" customFormat="1" ht="11.25" customHeight="1">
      <c r="A31" s="457"/>
      <c r="B31" s="33">
        <v>2017</v>
      </c>
      <c r="C31" s="150" t="s">
        <v>17</v>
      </c>
      <c r="D31" s="158">
        <v>0.26146625385752298</v>
      </c>
      <c r="E31" s="158">
        <v>0.22024248257646001</v>
      </c>
      <c r="F31" s="158">
        <v>-0.78172611384380608</v>
      </c>
      <c r="G31" s="19"/>
      <c r="H31" s="19"/>
      <c r="I31" s="19"/>
    </row>
    <row r="32" spans="1:9" s="17" customFormat="1" ht="11.25" customHeight="1">
      <c r="A32" s="457"/>
      <c r="B32" s="33"/>
      <c r="C32" s="150" t="s">
        <v>18</v>
      </c>
      <c r="D32" s="158">
        <v>0.30917115675053203</v>
      </c>
      <c r="E32" s="158">
        <v>0.355183828820893</v>
      </c>
      <c r="F32" s="158">
        <v>-0.78867357247472991</v>
      </c>
      <c r="G32" s="19"/>
      <c r="H32" s="19"/>
      <c r="I32" s="19"/>
    </row>
    <row r="33" spans="1:9" s="17" customFormat="1" ht="11.25" customHeight="1">
      <c r="A33" s="457"/>
      <c r="B33" s="33"/>
      <c r="C33" s="150" t="s">
        <v>19</v>
      </c>
      <c r="D33" s="158">
        <v>0.71300963841483</v>
      </c>
      <c r="E33" s="158">
        <v>0.98138690928442107</v>
      </c>
      <c r="F33" s="158">
        <v>-0.74998282297404895</v>
      </c>
      <c r="G33" s="19"/>
      <c r="H33" s="19"/>
      <c r="I33" s="19"/>
    </row>
    <row r="34" spans="1:9" s="17" customFormat="1" ht="11.25" customHeight="1">
      <c r="A34" s="457"/>
      <c r="B34" s="33"/>
      <c r="C34" s="150" t="s">
        <v>20</v>
      </c>
      <c r="D34" s="158">
        <v>0.49167509426633105</v>
      </c>
      <c r="E34" s="158">
        <v>0.78120560194852007</v>
      </c>
      <c r="F34" s="158">
        <v>-1.2150133685314901</v>
      </c>
      <c r="G34" s="19"/>
      <c r="H34" s="19"/>
      <c r="I34" s="19"/>
    </row>
    <row r="35" spans="1:9" s="17" customFormat="1" ht="11.25" customHeight="1">
      <c r="A35" s="457"/>
      <c r="B35" s="33"/>
      <c r="C35" s="150" t="s">
        <v>19</v>
      </c>
      <c r="D35" s="158">
        <v>0.62425265527183993</v>
      </c>
      <c r="E35" s="158">
        <v>0.96602611946274808</v>
      </c>
      <c r="F35" s="158">
        <v>-1.4925344289794999</v>
      </c>
      <c r="G35" s="19"/>
      <c r="H35" s="19"/>
      <c r="I35" s="19"/>
    </row>
    <row r="36" spans="1:9" s="17" customFormat="1" ht="11.25" customHeight="1">
      <c r="A36" s="457"/>
      <c r="B36" s="33"/>
      <c r="C36" s="150" t="s">
        <v>21</v>
      </c>
      <c r="D36" s="158">
        <v>0.78865502413780797</v>
      </c>
      <c r="E36" s="158">
        <v>1.1283663958758101</v>
      </c>
      <c r="F36" s="158">
        <v>-1.3097813839268901</v>
      </c>
      <c r="G36" s="19"/>
      <c r="H36" s="19"/>
      <c r="I36" s="19"/>
    </row>
    <row r="37" spans="1:9" s="17" customFormat="1" ht="11.25" customHeight="1">
      <c r="A37" s="457"/>
      <c r="B37" s="33"/>
      <c r="C37" s="150" t="s">
        <v>21</v>
      </c>
      <c r="D37" s="158">
        <v>1.0330405477836599</v>
      </c>
      <c r="E37" s="158">
        <v>1.3634591038341299</v>
      </c>
      <c r="F37" s="158">
        <v>-1.01090351745144</v>
      </c>
      <c r="G37" s="19"/>
      <c r="H37" s="19"/>
      <c r="I37" s="19"/>
    </row>
    <row r="38" spans="1:9" s="17" customFormat="1" ht="11.25" customHeight="1">
      <c r="A38" s="457"/>
      <c r="B38" s="33"/>
      <c r="C38" s="150" t="s">
        <v>20</v>
      </c>
      <c r="D38" s="158">
        <v>1.18483729842356</v>
      </c>
      <c r="E38" s="158">
        <v>1.5010594348133601</v>
      </c>
      <c r="F38" s="158">
        <v>-0.75616700413416704</v>
      </c>
      <c r="G38" s="19"/>
      <c r="H38" s="19"/>
      <c r="I38" s="19"/>
    </row>
    <row r="39" spans="1:9" s="17" customFormat="1" ht="11.25" customHeight="1">
      <c r="A39" s="457"/>
      <c r="B39" s="33"/>
      <c r="C39" s="150" t="s">
        <v>22</v>
      </c>
      <c r="D39" s="158">
        <v>1.2861835936453399</v>
      </c>
      <c r="E39" s="158">
        <v>1.67565348164713</v>
      </c>
      <c r="F39" s="158">
        <v>-0.64739848388851695</v>
      </c>
      <c r="G39" s="19"/>
      <c r="H39" s="19"/>
      <c r="I39" s="19"/>
    </row>
    <row r="40" spans="1:9" s="17" customFormat="1" ht="11.25" customHeight="1">
      <c r="A40" s="457"/>
      <c r="B40" s="33"/>
      <c r="C40" s="150" t="s">
        <v>23</v>
      </c>
      <c r="D40" s="158">
        <v>1.34990000895692</v>
      </c>
      <c r="E40" s="158">
        <v>1.8860087205393699</v>
      </c>
      <c r="F40" s="158">
        <v>-0.82941031507852703</v>
      </c>
      <c r="G40" s="19"/>
      <c r="H40" s="19"/>
      <c r="I40" s="19"/>
    </row>
    <row r="41" spans="1:9" s="17" customFormat="1" ht="11.25" customHeight="1">
      <c r="A41" s="457"/>
      <c r="B41" s="33"/>
      <c r="C41" s="150" t="s">
        <v>24</v>
      </c>
      <c r="D41" s="158">
        <v>1.6183209428587599</v>
      </c>
      <c r="E41" s="158">
        <v>2.2897543020948397</v>
      </c>
      <c r="F41" s="158">
        <v>-0.7966082045676609</v>
      </c>
      <c r="G41" s="19"/>
      <c r="H41" s="19"/>
      <c r="I41" s="19"/>
    </row>
    <row r="42" spans="1:9" s="17" customFormat="1" ht="11.25" customHeight="1">
      <c r="A42" s="457"/>
      <c r="B42" s="33"/>
      <c r="C42" s="150" t="s">
        <v>25</v>
      </c>
      <c r="D42" s="158">
        <v>1.6802492949491401</v>
      </c>
      <c r="E42" s="158">
        <v>2.1667274040828399</v>
      </c>
      <c r="F42" s="158">
        <v>-0.679445648732246</v>
      </c>
      <c r="G42" s="19"/>
      <c r="H42" s="19"/>
      <c r="I42" s="19"/>
    </row>
    <row r="43" spans="1:9" s="17" customFormat="1" ht="11.25" customHeight="1">
      <c r="A43" s="457"/>
      <c r="B43" s="33">
        <v>2018</v>
      </c>
      <c r="C43" s="150" t="s">
        <v>17</v>
      </c>
      <c r="D43" s="158">
        <v>1.62867075114757</v>
      </c>
      <c r="E43" s="158">
        <v>1.9740772736228402</v>
      </c>
      <c r="F43" s="158">
        <v>-0.86799758981493891</v>
      </c>
      <c r="G43" s="19"/>
      <c r="H43" s="19"/>
      <c r="I43" s="19"/>
    </row>
    <row r="44" spans="1:9" s="17" customFormat="1" ht="11.25" customHeight="1">
      <c r="A44" s="457"/>
      <c r="B44" s="33"/>
      <c r="C44" s="150" t="s">
        <v>18</v>
      </c>
      <c r="D44" s="158">
        <v>1.6803861199138299</v>
      </c>
      <c r="E44" s="158">
        <v>1.9129732236335701</v>
      </c>
      <c r="F44" s="158">
        <v>-0.71094688653791105</v>
      </c>
      <c r="G44" s="19"/>
      <c r="H44" s="19"/>
      <c r="I44" s="19"/>
    </row>
    <row r="45" spans="1:9" s="17" customFormat="1" ht="11.25" customHeight="1">
      <c r="A45" s="457"/>
      <c r="B45" s="33"/>
      <c r="C45" s="150" t="s">
        <v>19</v>
      </c>
      <c r="D45" s="158">
        <v>1.30130121797731</v>
      </c>
      <c r="E45" s="158">
        <v>1.3276517120659499</v>
      </c>
      <c r="F45" s="158">
        <v>-0.65395419493042806</v>
      </c>
      <c r="G45" s="19"/>
      <c r="H45" s="19"/>
      <c r="I45" s="19"/>
    </row>
    <row r="46" spans="1:9" s="17" customFormat="1" ht="11.25" customHeight="1">
      <c r="A46" s="457"/>
      <c r="B46" s="33"/>
      <c r="C46" s="150" t="s">
        <v>20</v>
      </c>
      <c r="D46" s="158">
        <v>1.4134081330533101</v>
      </c>
      <c r="E46" s="158">
        <v>1.42648265323708</v>
      </c>
      <c r="F46" s="158">
        <v>-0.17854695667495199</v>
      </c>
      <c r="G46" s="19"/>
      <c r="H46" s="19"/>
      <c r="I46" s="19"/>
    </row>
    <row r="47" spans="1:9" s="17" customFormat="1" ht="11.25" customHeight="1">
      <c r="A47" s="457"/>
      <c r="B47" s="33"/>
      <c r="C47" s="150" t="s">
        <v>19</v>
      </c>
      <c r="D47" s="158">
        <v>1.3149890611750399</v>
      </c>
      <c r="E47" s="158">
        <v>1.20432713852539</v>
      </c>
      <c r="F47" s="158">
        <v>0.214726153037259</v>
      </c>
      <c r="G47" s="19"/>
      <c r="H47" s="19"/>
      <c r="I47" s="19"/>
    </row>
    <row r="48" spans="1:9" s="17" customFormat="1" ht="11.25" customHeight="1">
      <c r="A48" s="457"/>
      <c r="B48" s="33"/>
      <c r="C48" s="150" t="s">
        <v>21</v>
      </c>
      <c r="D48" s="158">
        <v>1.0073919722699101</v>
      </c>
      <c r="E48" s="158">
        <v>0.90564256345795291</v>
      </c>
      <c r="F48" s="158">
        <v>2.0776756689477902E-2</v>
      </c>
      <c r="G48" s="19"/>
      <c r="H48" s="19"/>
      <c r="I48" s="19"/>
    </row>
    <row r="49" spans="1:9" s="17" customFormat="1" ht="11.25" customHeight="1">
      <c r="A49" s="457"/>
      <c r="B49" s="33"/>
      <c r="C49" s="150" t="s">
        <v>21</v>
      </c>
      <c r="D49" s="158">
        <v>0.54128746840762498</v>
      </c>
      <c r="E49" s="158">
        <v>0.356918273773221</v>
      </c>
      <c r="F49" s="158">
        <v>-6.2718104658887594E-2</v>
      </c>
      <c r="G49" s="19"/>
      <c r="H49" s="19"/>
      <c r="I49" s="19"/>
    </row>
    <row r="50" spans="1:9" s="17" customFormat="1" ht="11.25" customHeight="1">
      <c r="A50" s="457"/>
      <c r="B50" s="33"/>
      <c r="C50" s="150" t="s">
        <v>20</v>
      </c>
      <c r="D50" s="158">
        <v>0.10014599796728299</v>
      </c>
      <c r="E50" s="158">
        <v>-0.16372201012142501</v>
      </c>
      <c r="F50" s="158">
        <v>-0.25926528117599101</v>
      </c>
      <c r="G50" s="19"/>
      <c r="H50" s="19"/>
      <c r="I50" s="19"/>
    </row>
    <row r="51" spans="1:9" s="17" customFormat="1" ht="11.25" customHeight="1">
      <c r="A51" s="457"/>
      <c r="B51" s="33"/>
      <c r="C51" s="150" t="s">
        <v>22</v>
      </c>
      <c r="D51" s="158">
        <v>-0.24044760118595598</v>
      </c>
      <c r="E51" s="158">
        <v>-0.62061196874268998</v>
      </c>
      <c r="F51" s="158">
        <v>-0.27604582478242295</v>
      </c>
      <c r="G51" s="19"/>
      <c r="H51" s="19"/>
      <c r="I51" s="19"/>
    </row>
    <row r="52" spans="1:9" s="17" customFormat="1" ht="11.25" customHeight="1">
      <c r="A52" s="457"/>
      <c r="B52" s="33"/>
      <c r="C52" s="150" t="s">
        <v>23</v>
      </c>
      <c r="D52" s="158">
        <v>-0.50861750691524299</v>
      </c>
      <c r="E52" s="158">
        <v>-1.1694941749166698</v>
      </c>
      <c r="F52" s="158">
        <v>9.792578070517699E-2</v>
      </c>
      <c r="G52" s="19"/>
      <c r="H52" s="19"/>
      <c r="I52" s="19"/>
    </row>
    <row r="53" spans="1:9" s="17" customFormat="1" ht="11.25" customHeight="1">
      <c r="A53" s="457"/>
      <c r="B53" s="33"/>
      <c r="C53" s="150" t="s">
        <v>24</v>
      </c>
      <c r="D53" s="158">
        <v>-1.1584041741089599</v>
      </c>
      <c r="E53" s="158">
        <v>-1.97054203992577</v>
      </c>
      <c r="F53" s="158">
        <v>-3.82009231071345E-2</v>
      </c>
      <c r="G53" s="19"/>
      <c r="H53" s="19"/>
      <c r="I53" s="19"/>
    </row>
    <row r="54" spans="1:9" s="17" customFormat="1" ht="11.25" customHeight="1">
      <c r="A54" s="457"/>
      <c r="B54" s="33"/>
      <c r="C54" s="150" t="s">
        <v>25</v>
      </c>
      <c r="D54" s="158">
        <v>-1.5385956357530399</v>
      </c>
      <c r="E54" s="158">
        <v>-2.22097934918648</v>
      </c>
      <c r="F54" s="158">
        <v>-0.37637905107749103</v>
      </c>
      <c r="G54" s="19"/>
      <c r="H54" s="19"/>
      <c r="I54" s="19"/>
    </row>
    <row r="55" spans="1:9" s="17" customFormat="1" ht="11.25" customHeight="1">
      <c r="A55" s="457"/>
      <c r="B55" s="33">
        <v>2019</v>
      </c>
      <c r="C55" s="150" t="s">
        <v>17</v>
      </c>
      <c r="D55" s="158">
        <v>-1.8010837725802999</v>
      </c>
      <c r="E55" s="158">
        <v>-2.3887728147046801</v>
      </c>
      <c r="F55" s="158">
        <v>-0.26669547030115898</v>
      </c>
      <c r="G55" s="19"/>
      <c r="H55" s="19"/>
      <c r="I55" s="19"/>
    </row>
    <row r="56" spans="1:9" s="17" customFormat="1" ht="11.25" customHeight="1">
      <c r="A56" s="457"/>
      <c r="B56" s="461"/>
      <c r="C56" s="150" t="s">
        <v>18</v>
      </c>
      <c r="D56" s="158">
        <v>-2.28923485054308</v>
      </c>
      <c r="E56" s="158">
        <v>-2.9549571524958398</v>
      </c>
      <c r="F56" s="158">
        <v>-0.32494521272575799</v>
      </c>
      <c r="G56" s="19"/>
      <c r="H56" s="19"/>
      <c r="I56" s="19"/>
    </row>
    <row r="57" spans="1:9" s="17" customFormat="1" ht="11.25" customHeight="1">
      <c r="A57" s="457"/>
      <c r="B57" s="461"/>
      <c r="C57" s="150" t="s">
        <v>19</v>
      </c>
      <c r="D57" s="158">
        <v>-2.45273297840783</v>
      </c>
      <c r="E57" s="158">
        <v>-3.2166598652617</v>
      </c>
      <c r="F57" s="158">
        <v>-0.26901560506428202</v>
      </c>
      <c r="G57" s="19"/>
      <c r="H57" s="19"/>
      <c r="I57" s="19"/>
    </row>
    <row r="58" spans="1:9" s="17" customFormat="1" ht="11.25" customHeight="1">
      <c r="A58" s="457"/>
      <c r="B58" s="461"/>
      <c r="C58" s="150" t="s">
        <v>20</v>
      </c>
      <c r="D58" s="158">
        <v>-2.9155682901964699</v>
      </c>
      <c r="E58" s="158">
        <v>-3.8231203878872999</v>
      </c>
      <c r="F58" s="158">
        <v>-0.35018180819723604</v>
      </c>
      <c r="G58" s="19"/>
      <c r="H58" s="19"/>
      <c r="I58" s="19"/>
    </row>
    <row r="59" spans="1:9" s="17" customFormat="1" ht="11.25" customHeight="1">
      <c r="A59" s="457"/>
      <c r="B59" s="461"/>
      <c r="C59" s="150" t="s">
        <v>19</v>
      </c>
      <c r="D59" s="158">
        <v>-3.5531443919226899</v>
      </c>
      <c r="E59" s="158">
        <v>-4.5374855698131</v>
      </c>
      <c r="F59" s="158">
        <v>-0.72433481104159403</v>
      </c>
      <c r="G59" s="19"/>
      <c r="H59" s="19"/>
      <c r="I59" s="19"/>
    </row>
    <row r="60" spans="1:9" s="17" customFormat="1" ht="11.25" customHeight="1">
      <c r="A60" s="457"/>
      <c r="B60" s="461"/>
      <c r="C60" s="150" t="s">
        <v>21</v>
      </c>
      <c r="D60" s="158">
        <v>-3.92957964281484</v>
      </c>
      <c r="E60" s="158">
        <v>-5.0981072448729003</v>
      </c>
      <c r="F60" s="158">
        <v>-0.70587105605326406</v>
      </c>
      <c r="G60" s="19"/>
      <c r="H60" s="19"/>
      <c r="I60" s="19"/>
    </row>
    <row r="61" spans="1:9" s="17" customFormat="1" ht="11.25" customHeight="1">
      <c r="A61" s="457"/>
      <c r="B61" s="33"/>
      <c r="C61" s="150" t="s">
        <v>21</v>
      </c>
      <c r="D61" s="158">
        <v>-3.9824785454521496</v>
      </c>
      <c r="E61" s="158">
        <v>-5.1873729684796404</v>
      </c>
      <c r="F61" s="158">
        <v>-0.67934955809918507</v>
      </c>
      <c r="G61" s="19"/>
      <c r="H61" s="19"/>
      <c r="I61" s="19"/>
    </row>
    <row r="62" spans="1:9" s="17" customFormat="1" ht="11.25" customHeight="1">
      <c r="A62" s="457"/>
      <c r="B62" s="33"/>
      <c r="C62" s="150" t="s">
        <v>20</v>
      </c>
      <c r="D62" s="158">
        <v>-4.05168978193322</v>
      </c>
      <c r="E62" s="158">
        <v>-5.2848229005305898</v>
      </c>
      <c r="F62" s="158">
        <v>-0.61847267299410791</v>
      </c>
      <c r="G62" s="19"/>
      <c r="H62" s="19"/>
      <c r="I62" s="19"/>
    </row>
    <row r="63" spans="1:9" s="17" customFormat="1" ht="11.25" customHeight="1">
      <c r="A63" s="457"/>
      <c r="B63" s="33"/>
      <c r="C63" s="150" t="s">
        <v>22</v>
      </c>
      <c r="D63" s="158">
        <v>-4.2666527469140405</v>
      </c>
      <c r="E63" s="158">
        <v>-5.59583358086297</v>
      </c>
      <c r="F63" s="158">
        <v>-0.56835427744058609</v>
      </c>
      <c r="G63" s="19"/>
      <c r="H63" s="19"/>
      <c r="I63" s="19"/>
    </row>
    <row r="64" spans="1:9" s="17" customFormat="1" ht="11.25" customHeight="1">
      <c r="A64" s="457"/>
      <c r="B64" s="33"/>
      <c r="C64" s="150" t="s">
        <v>23</v>
      </c>
      <c r="D64" s="158">
        <v>-4.3954921860407197</v>
      </c>
      <c r="E64" s="158">
        <v>-5.7181985167004301</v>
      </c>
      <c r="F64" s="158">
        <v>-0.67980551753236096</v>
      </c>
      <c r="G64" s="19"/>
      <c r="H64" s="19"/>
      <c r="I64" s="19"/>
    </row>
    <row r="65" spans="1:16" s="17" customFormat="1" ht="11.25" customHeight="1">
      <c r="A65" s="457"/>
      <c r="B65" s="33"/>
      <c r="C65" s="150" t="s">
        <v>24</v>
      </c>
      <c r="D65" s="158">
        <v>-4.3529988102736299</v>
      </c>
      <c r="E65" s="158">
        <v>-5.7721246550288496</v>
      </c>
      <c r="F65" s="158">
        <v>-0.551226973674523</v>
      </c>
      <c r="G65" s="19"/>
      <c r="H65" s="19"/>
      <c r="I65" s="19"/>
    </row>
    <row r="66" spans="1:16" s="17" customFormat="1" ht="11.25" customHeight="1">
      <c r="A66" s="457"/>
      <c r="B66" s="33"/>
      <c r="C66" s="152" t="s">
        <v>25</v>
      </c>
      <c r="D66" s="159">
        <v>-4.6064048879320003</v>
      </c>
      <c r="E66" s="159">
        <v>-6.2754848572847992</v>
      </c>
      <c r="F66" s="159">
        <v>-0.38469339729465502</v>
      </c>
      <c r="G66" s="19"/>
      <c r="H66" s="19"/>
      <c r="I66" s="19"/>
    </row>
    <row r="67" spans="1:16" s="17" customFormat="1" ht="11.25" customHeight="1">
      <c r="A67" s="13"/>
      <c r="C67" s="13"/>
      <c r="D67" s="182"/>
      <c r="E67" s="182"/>
      <c r="F67" s="182"/>
    </row>
    <row r="68" spans="1:16" ht="11.25" customHeight="1">
      <c r="C68" s="183" t="s">
        <v>300</v>
      </c>
    </row>
    <row r="69" spans="1:16" ht="11.25" customHeight="1">
      <c r="B69" s="21"/>
      <c r="C69" s="373"/>
      <c r="D69" s="373"/>
      <c r="E69" s="527" t="s">
        <v>296</v>
      </c>
      <c r="F69" s="527"/>
      <c r="G69" s="527"/>
      <c r="H69" s="527"/>
      <c r="I69" s="527" t="s">
        <v>297</v>
      </c>
      <c r="J69" s="527"/>
      <c r="K69" s="527"/>
      <c r="L69" s="527"/>
      <c r="M69" s="527" t="s">
        <v>298</v>
      </c>
      <c r="N69" s="527"/>
      <c r="O69" s="527"/>
      <c r="P69" s="527"/>
    </row>
    <row r="70" spans="1:16" ht="11.25" customHeight="1">
      <c r="B70" s="21"/>
      <c r="C70" s="374"/>
      <c r="D70" s="374"/>
      <c r="E70" s="375" t="s">
        <v>32</v>
      </c>
      <c r="F70" s="375" t="s">
        <v>132</v>
      </c>
      <c r="G70" s="375" t="s">
        <v>135</v>
      </c>
      <c r="H70" s="375" t="s">
        <v>299</v>
      </c>
      <c r="I70" s="375" t="s">
        <v>32</v>
      </c>
      <c r="J70" s="375" t="s">
        <v>132</v>
      </c>
      <c r="K70" s="375" t="s">
        <v>135</v>
      </c>
      <c r="L70" s="375" t="s">
        <v>299</v>
      </c>
      <c r="M70" s="375" t="s">
        <v>32</v>
      </c>
      <c r="N70" s="375" t="s">
        <v>132</v>
      </c>
      <c r="O70" s="375" t="s">
        <v>135</v>
      </c>
      <c r="P70" s="375" t="s">
        <v>299</v>
      </c>
    </row>
    <row r="71" spans="1:16" ht="11.25" customHeight="1">
      <c r="B71" s="21"/>
      <c r="C71" s="372">
        <v>2016</v>
      </c>
      <c r="D71" s="371"/>
      <c r="E71" s="158">
        <v>0.13145906281817332</v>
      </c>
      <c r="F71" s="158">
        <v>6.9255126143130674E-2</v>
      </c>
      <c r="G71" s="158">
        <v>-0.92542262851024182</v>
      </c>
      <c r="H71" s="158">
        <v>3.2542535926183724</v>
      </c>
      <c r="I71" s="158">
        <v>-4.1722317431480693E-2</v>
      </c>
      <c r="J71" s="158">
        <v>-0.10452177718612843</v>
      </c>
      <c r="K71" s="158">
        <v>-1.1142090937362403</v>
      </c>
      <c r="L71" s="158">
        <v>3.1265312247718224</v>
      </c>
      <c r="M71" s="158">
        <v>0.13569058747144869</v>
      </c>
      <c r="N71" s="158">
        <v>1.1606901306748796E-2</v>
      </c>
      <c r="O71" s="158">
        <v>-1.0358348238826975</v>
      </c>
      <c r="P71" s="158">
        <v>4.1272116575283402</v>
      </c>
    </row>
    <row r="72" spans="1:16" ht="11.25" customHeight="1">
      <c r="B72" s="21"/>
      <c r="C72" s="372">
        <v>2017</v>
      </c>
      <c r="D72" s="371"/>
      <c r="E72" s="158">
        <v>1.7915051785622138</v>
      </c>
      <c r="F72" s="158">
        <v>2.0521106091470509</v>
      </c>
      <c r="G72" s="158">
        <v>-3.7145432519536392E-2</v>
      </c>
      <c r="H72" s="158">
        <v>4.3690537570007848</v>
      </c>
      <c r="I72" s="158">
        <v>2.0948583195907311</v>
      </c>
      <c r="J72" s="158">
        <v>2.3406908975796226</v>
      </c>
      <c r="K72" s="158">
        <v>0.35329305452382886</v>
      </c>
      <c r="L72" s="158">
        <v>4.5653138214514222</v>
      </c>
      <c r="M72" s="158">
        <v>1.680058701843512</v>
      </c>
      <c r="N72" s="158">
        <v>2.1667517403634928</v>
      </c>
      <c r="O72" s="158">
        <v>-0.67946475730022993</v>
      </c>
      <c r="P72" s="158">
        <v>3.6265608436969909</v>
      </c>
    </row>
    <row r="73" spans="1:16" ht="11.25" customHeight="1">
      <c r="B73" s="21"/>
      <c r="C73" s="372">
        <v>2018</v>
      </c>
      <c r="D73" s="371"/>
      <c r="E73" s="158">
        <v>-2.0003483862233828</v>
      </c>
      <c r="F73" s="158">
        <v>-2.3837739196791108</v>
      </c>
      <c r="G73" s="158">
        <v>-1.3454621383331644</v>
      </c>
      <c r="H73" s="158">
        <v>-0.85721155161964102</v>
      </c>
      <c r="I73" s="158">
        <v>-2.0207880653093313</v>
      </c>
      <c r="J73" s="158">
        <v>-2.3964486939103025</v>
      </c>
      <c r="K73" s="158">
        <v>-1.3998378025044333</v>
      </c>
      <c r="L73" s="158">
        <v>-0.85242485463294937</v>
      </c>
      <c r="M73" s="158">
        <v>-1.5384641342829575</v>
      </c>
      <c r="N73" s="158">
        <v>-2.221072958294068</v>
      </c>
      <c r="O73" s="158">
        <v>-0.37628624755173812</v>
      </c>
      <c r="P73" s="158">
        <v>0.98110479292707886</v>
      </c>
    </row>
    <row r="74" spans="1:16" ht="11.25" customHeight="1">
      <c r="B74" s="21"/>
      <c r="C74" s="376">
        <v>2019</v>
      </c>
      <c r="D74" s="377"/>
      <c r="E74" s="378">
        <v>-4.1846791696491632</v>
      </c>
      <c r="F74" s="378">
        <v>-5.9863929476775102</v>
      </c>
      <c r="G74" s="378">
        <v>-0.15516849206991257</v>
      </c>
      <c r="H74" s="378">
        <v>-1.1679837125831427</v>
      </c>
      <c r="I74" s="378">
        <v>-4.2637165311498748</v>
      </c>
      <c r="J74" s="378">
        <v>-6.0680077176632041</v>
      </c>
      <c r="K74" s="378">
        <v>-0.25949363647694845</v>
      </c>
      <c r="L74" s="378">
        <v>-1.1701748187584404</v>
      </c>
      <c r="M74" s="378">
        <v>-4.6065159796871864</v>
      </c>
      <c r="N74" s="378">
        <v>-6.2753450629243313</v>
      </c>
      <c r="O74" s="378">
        <v>-0.38477145595631201</v>
      </c>
      <c r="P74" s="378">
        <v>-1.9282653986467668</v>
      </c>
    </row>
    <row r="75" spans="1:16">
      <c r="B75" s="2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>
      <c r="B76" s="21"/>
    </row>
    <row r="77" spans="1:16">
      <c r="B77" s="21"/>
    </row>
    <row r="78" spans="1:16">
      <c r="B78" s="21"/>
    </row>
    <row r="79" spans="1:16">
      <c r="B79" s="21"/>
    </row>
    <row r="80" spans="1:16">
      <c r="B80" s="21"/>
    </row>
    <row r="81" spans="2:2">
      <c r="B81" s="21"/>
    </row>
    <row r="82" spans="2:2" ht="12.75" customHeight="1">
      <c r="B82" s="21"/>
    </row>
    <row r="83" spans="2:2">
      <c r="B83" s="21"/>
    </row>
    <row r="84" spans="2:2">
      <c r="B84" s="21"/>
    </row>
    <row r="85" spans="2:2">
      <c r="B85" s="21"/>
    </row>
    <row r="86" spans="2:2">
      <c r="B86" s="21"/>
    </row>
    <row r="144" spans="2:2">
      <c r="B144" s="17"/>
    </row>
    <row r="145" spans="2:2">
      <c r="B145" s="17"/>
    </row>
    <row r="147" spans="2:2">
      <c r="B147" s="17"/>
    </row>
    <row r="148" spans="2:2">
      <c r="B148" s="17"/>
    </row>
    <row r="149" spans="2:2">
      <c r="B149" s="17"/>
    </row>
    <row r="150" spans="2:2">
      <c r="B150" s="17"/>
    </row>
    <row r="151" spans="2:2">
      <c r="B151" s="17"/>
    </row>
    <row r="152" spans="2:2">
      <c r="B152" s="17"/>
    </row>
    <row r="153" spans="2:2">
      <c r="B153" s="17"/>
    </row>
    <row r="154" spans="2:2">
      <c r="B154" s="17"/>
    </row>
    <row r="155" spans="2:2">
      <c r="B155" s="17"/>
    </row>
    <row r="156" spans="2:2">
      <c r="B156" s="17"/>
    </row>
    <row r="157" spans="2:2">
      <c r="B157" s="17"/>
    </row>
    <row r="158" spans="2:2">
      <c r="B158" s="17"/>
    </row>
    <row r="159" spans="2:2">
      <c r="B159" s="17"/>
    </row>
    <row r="160" spans="2:2">
      <c r="B160" s="17"/>
    </row>
    <row r="161" spans="2:2">
      <c r="B161" s="17"/>
    </row>
    <row r="162" spans="2:2">
      <c r="B162" s="17"/>
    </row>
    <row r="163" spans="2:2">
      <c r="B163" s="17"/>
    </row>
    <row r="164" spans="2:2">
      <c r="B164" s="17"/>
    </row>
    <row r="165" spans="2:2">
      <c r="B165" s="17"/>
    </row>
    <row r="166" spans="2:2">
      <c r="B166" s="17"/>
    </row>
    <row r="167" spans="2:2">
      <c r="B167" s="17"/>
    </row>
    <row r="168" spans="2:2">
      <c r="B168" s="17"/>
    </row>
    <row r="169" spans="2:2">
      <c r="B169" s="17"/>
    </row>
    <row r="170" spans="2:2">
      <c r="B170" s="17"/>
    </row>
    <row r="172" spans="2:2">
      <c r="B172" s="17"/>
    </row>
    <row r="173" spans="2:2">
      <c r="B173" s="17"/>
    </row>
    <row r="174" spans="2:2">
      <c r="B174" s="17"/>
    </row>
    <row r="175" spans="2:2">
      <c r="B175" s="17"/>
    </row>
    <row r="176" spans="2:2">
      <c r="B176" s="17"/>
    </row>
    <row r="177" spans="2:2">
      <c r="B177" s="17"/>
    </row>
    <row r="178" spans="2:2">
      <c r="B178" s="17"/>
    </row>
    <row r="179" spans="2:2">
      <c r="B179" s="17"/>
    </row>
    <row r="180" spans="2:2">
      <c r="B180" s="17"/>
    </row>
    <row r="181" spans="2:2">
      <c r="B181" s="17"/>
    </row>
    <row r="182" spans="2:2">
      <c r="B182" s="17"/>
    </row>
    <row r="183" spans="2:2">
      <c r="B183" s="17"/>
    </row>
    <row r="184" spans="2:2">
      <c r="B184" s="17"/>
    </row>
    <row r="185" spans="2:2">
      <c r="B185" s="17"/>
    </row>
    <row r="186" spans="2:2">
      <c r="B186" s="17"/>
    </row>
    <row r="187" spans="2:2">
      <c r="B187" s="17"/>
    </row>
    <row r="188" spans="2:2">
      <c r="B188" s="17"/>
    </row>
    <row r="189" spans="2:2">
      <c r="B189" s="17"/>
    </row>
    <row r="190" spans="2:2">
      <c r="B190" s="17"/>
    </row>
    <row r="191" spans="2:2">
      <c r="B191" s="17"/>
    </row>
    <row r="192" spans="2:2">
      <c r="B192" s="17"/>
    </row>
    <row r="193" spans="2:2">
      <c r="B193" s="17"/>
    </row>
    <row r="194" spans="2:2">
      <c r="B194" s="17"/>
    </row>
    <row r="195" spans="2:2">
      <c r="B195" s="17"/>
    </row>
    <row r="196" spans="2:2">
      <c r="B196" s="17"/>
    </row>
    <row r="197" spans="2:2">
      <c r="B197" s="17"/>
    </row>
    <row r="198" spans="2:2">
      <c r="B198" s="17"/>
    </row>
    <row r="199" spans="2:2">
      <c r="B199" s="17"/>
    </row>
    <row r="200" spans="2:2">
      <c r="B200" s="17"/>
    </row>
    <row r="201" spans="2:2">
      <c r="B201" s="17"/>
    </row>
    <row r="202" spans="2:2">
      <c r="B202" s="17"/>
    </row>
    <row r="203" spans="2:2">
      <c r="B203" s="17"/>
    </row>
    <row r="204" spans="2:2">
      <c r="B204" s="17"/>
    </row>
    <row r="205" spans="2:2">
      <c r="B205" s="17"/>
    </row>
    <row r="206" spans="2:2">
      <c r="B206" s="17"/>
    </row>
    <row r="207" spans="2:2">
      <c r="B207" s="17"/>
    </row>
    <row r="208" spans="2:2">
      <c r="B208" s="17"/>
    </row>
    <row r="209" spans="2:2">
      <c r="B209" s="17"/>
    </row>
    <row r="210" spans="2:2">
      <c r="B210" s="17"/>
    </row>
    <row r="211" spans="2:2">
      <c r="B211" s="17"/>
    </row>
    <row r="217" spans="2:2">
      <c r="B217" s="17"/>
    </row>
    <row r="218" spans="2:2">
      <c r="B218" s="17"/>
    </row>
    <row r="219" spans="2:2">
      <c r="B219" s="17"/>
    </row>
    <row r="220" spans="2:2">
      <c r="B220" s="17"/>
    </row>
    <row r="221" spans="2:2">
      <c r="B221" s="17"/>
    </row>
    <row r="222" spans="2:2">
      <c r="B222" s="17"/>
    </row>
    <row r="239" spans="2:2">
      <c r="B239" s="17"/>
    </row>
    <row r="240" spans="2:2">
      <c r="B240" s="17"/>
    </row>
    <row r="241" spans="2:2">
      <c r="B241" s="17"/>
    </row>
    <row r="242" spans="2:2">
      <c r="B242" s="17"/>
    </row>
    <row r="243" spans="2:2">
      <c r="B243" s="17"/>
    </row>
    <row r="244" spans="2:2">
      <c r="B244" s="17"/>
    </row>
    <row r="245" spans="2:2">
      <c r="B245" s="17"/>
    </row>
    <row r="246" spans="2:2">
      <c r="B246" s="17"/>
    </row>
    <row r="247" spans="2:2">
      <c r="B247" s="17"/>
    </row>
    <row r="248" spans="2:2">
      <c r="B248" s="17"/>
    </row>
    <row r="250" spans="2:2">
      <c r="B250" s="17"/>
    </row>
    <row r="251" spans="2:2">
      <c r="B251" s="17"/>
    </row>
    <row r="252" spans="2:2">
      <c r="B252" s="17"/>
    </row>
    <row r="253" spans="2:2">
      <c r="B253" s="17"/>
    </row>
    <row r="254" spans="2:2">
      <c r="B254" s="17"/>
    </row>
    <row r="255" spans="2:2">
      <c r="B255" s="17"/>
    </row>
    <row r="256" spans="2:2">
      <c r="B256" s="17"/>
    </row>
    <row r="257" spans="2:2">
      <c r="B257" s="17"/>
    </row>
    <row r="258" spans="2:2">
      <c r="B258" s="17"/>
    </row>
    <row r="259" spans="2:2">
      <c r="B259" s="17"/>
    </row>
    <row r="260" spans="2:2">
      <c r="B260" s="17"/>
    </row>
    <row r="261" spans="2:2">
      <c r="B261" s="17"/>
    </row>
    <row r="262" spans="2:2">
      <c r="B262" s="17"/>
    </row>
    <row r="263" spans="2:2">
      <c r="B263" s="17"/>
    </row>
    <row r="264" spans="2:2">
      <c r="B264" s="17"/>
    </row>
    <row r="265" spans="2:2">
      <c r="B265" s="17"/>
    </row>
    <row r="266" spans="2:2">
      <c r="B266" s="17"/>
    </row>
    <row r="267" spans="2:2">
      <c r="B267" s="17"/>
    </row>
    <row r="268" spans="2:2">
      <c r="B268" s="17"/>
    </row>
    <row r="269" spans="2:2">
      <c r="B269" s="17"/>
    </row>
    <row r="270" spans="2:2">
      <c r="B270" s="17"/>
    </row>
    <row r="271" spans="2:2">
      <c r="B271" s="17"/>
    </row>
    <row r="272" spans="2:2">
      <c r="B272" s="17"/>
    </row>
    <row r="273" spans="2:2">
      <c r="B273" s="17"/>
    </row>
    <row r="274" spans="2:2">
      <c r="B274" s="17"/>
    </row>
    <row r="275" spans="2:2">
      <c r="B275" s="17"/>
    </row>
    <row r="276" spans="2:2">
      <c r="B276" s="17"/>
    </row>
    <row r="277" spans="2:2">
      <c r="B277" s="17"/>
    </row>
    <row r="278" spans="2:2">
      <c r="B278" s="17"/>
    </row>
    <row r="279" spans="2:2">
      <c r="B279" s="17"/>
    </row>
    <row r="280" spans="2:2">
      <c r="B280" s="17"/>
    </row>
    <row r="281" spans="2:2">
      <c r="B281" s="17"/>
    </row>
    <row r="282" spans="2:2">
      <c r="B282" s="17"/>
    </row>
    <row r="283" spans="2:2">
      <c r="B283" s="17"/>
    </row>
    <row r="284" spans="2:2">
      <c r="B284" s="17"/>
    </row>
    <row r="285" spans="2:2">
      <c r="B285" s="17"/>
    </row>
    <row r="286" spans="2:2">
      <c r="B286" s="17"/>
    </row>
    <row r="287" spans="2:2">
      <c r="B287" s="17"/>
    </row>
    <row r="288" spans="2:2">
      <c r="B288" s="17"/>
    </row>
    <row r="289" spans="2:2">
      <c r="B289" s="17"/>
    </row>
    <row r="295" spans="2:2">
      <c r="B295" s="17"/>
    </row>
    <row r="296" spans="2:2">
      <c r="B296" s="17"/>
    </row>
    <row r="297" spans="2:2">
      <c r="B297" s="17"/>
    </row>
    <row r="298" spans="2:2">
      <c r="B298" s="17"/>
    </row>
    <row r="299" spans="2:2">
      <c r="B299" s="17"/>
    </row>
    <row r="300" spans="2:2">
      <c r="B300" s="17"/>
    </row>
    <row r="301" spans="2:2">
      <c r="B301" s="17"/>
    </row>
  </sheetData>
  <mergeCells count="3">
    <mergeCell ref="E69:H69"/>
    <mergeCell ref="I69:L69"/>
    <mergeCell ref="M69:P69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1:K259"/>
  <sheetViews>
    <sheetView showGridLines="0" showRowColHeaders="0" topLeftCell="B1" workbookViewId="0">
      <selection activeCell="J19" sqref="J19"/>
    </sheetView>
  </sheetViews>
  <sheetFormatPr baseColWidth="10" defaultRowHeight="12.75"/>
  <cols>
    <col min="1" max="1" width="0" hidden="1" customWidth="1"/>
    <col min="2" max="2" width="2.7109375" style="13" customWidth="1"/>
    <col min="3" max="3" width="22.7109375" customWidth="1"/>
  </cols>
  <sheetData>
    <row r="1" spans="2:11" s="13" customFormat="1" ht="21.75" customHeight="1">
      <c r="F1" s="14"/>
      <c r="J1" s="15" t="s">
        <v>86</v>
      </c>
    </row>
    <row r="2" spans="2:11" s="13" customFormat="1" ht="15" customHeight="1">
      <c r="F2" s="14"/>
      <c r="J2" s="366" t="s">
        <v>337</v>
      </c>
    </row>
    <row r="3" spans="2:11" s="13" customFormat="1" ht="19.899999999999999" customHeight="1">
      <c r="D3" s="16"/>
    </row>
    <row r="4" spans="2:11" s="17" customFormat="1" ht="12" customHeight="1">
      <c r="B4" s="21"/>
      <c r="C4" s="13"/>
    </row>
    <row r="5" spans="2:11">
      <c r="B5" s="21"/>
      <c r="C5" s="524" t="s">
        <v>119</v>
      </c>
      <c r="D5" s="524"/>
      <c r="E5" s="524"/>
      <c r="F5" s="524"/>
      <c r="G5" s="146"/>
      <c r="H5" s="146"/>
      <c r="I5" s="146"/>
      <c r="J5" s="147"/>
    </row>
    <row r="6" spans="2:11">
      <c r="B6" s="21"/>
      <c r="C6" s="134"/>
      <c r="D6" s="134"/>
      <c r="E6" s="134"/>
      <c r="F6" s="148">
        <v>2015</v>
      </c>
      <c r="G6" s="148">
        <v>2016</v>
      </c>
      <c r="H6" s="148">
        <v>2017</v>
      </c>
      <c r="I6" s="148">
        <v>2018</v>
      </c>
      <c r="J6" s="148" t="s">
        <v>366</v>
      </c>
    </row>
    <row r="7" spans="2:11">
      <c r="B7" s="21"/>
      <c r="C7" s="528" t="s">
        <v>33</v>
      </c>
      <c r="D7" s="136" t="s">
        <v>56</v>
      </c>
      <c r="E7" s="136" t="s">
        <v>43</v>
      </c>
      <c r="F7" s="137">
        <v>21180.746999999999</v>
      </c>
      <c r="G7" s="137">
        <v>21615.888999999999</v>
      </c>
      <c r="H7" s="137">
        <v>21724.85</v>
      </c>
      <c r="I7" s="137">
        <v>21726.609999999997</v>
      </c>
      <c r="J7" s="137">
        <v>21736.421999999999</v>
      </c>
    </row>
    <row r="8" spans="2:11">
      <c r="B8" s="21"/>
      <c r="C8" s="529"/>
      <c r="D8" s="136"/>
      <c r="E8" s="136" t="s">
        <v>34</v>
      </c>
      <c r="F8" s="137">
        <v>0</v>
      </c>
      <c r="G8" s="137">
        <v>0</v>
      </c>
      <c r="H8" s="137">
        <v>0</v>
      </c>
      <c r="I8" s="137">
        <v>0</v>
      </c>
      <c r="J8" s="137">
        <v>0</v>
      </c>
    </row>
    <row r="9" spans="2:11">
      <c r="B9" s="21"/>
      <c r="C9" s="529"/>
      <c r="D9" s="136"/>
      <c r="E9" s="138" t="s">
        <v>32</v>
      </c>
      <c r="F9" s="139">
        <f>SUM(F7:F8)</f>
        <v>21180.746999999999</v>
      </c>
      <c r="G9" s="139">
        <f t="shared" ref="G9:J9" si="0">SUM(G7:G8)</f>
        <v>21615.888999999999</v>
      </c>
      <c r="H9" s="139">
        <f t="shared" si="0"/>
        <v>21724.85</v>
      </c>
      <c r="I9" s="139">
        <f t="shared" si="0"/>
        <v>21726.609999999997</v>
      </c>
      <c r="J9" s="139">
        <f t="shared" si="0"/>
        <v>21736.421999999999</v>
      </c>
      <c r="K9" s="345"/>
    </row>
    <row r="10" spans="2:11">
      <c r="B10" s="21"/>
      <c r="C10" s="529"/>
      <c r="D10" s="136"/>
      <c r="E10" s="136"/>
      <c r="F10" s="137"/>
      <c r="G10" s="139"/>
      <c r="H10" s="139"/>
      <c r="I10" s="139"/>
      <c r="J10" s="139"/>
    </row>
    <row r="11" spans="2:11">
      <c r="B11" s="21"/>
      <c r="C11" s="529" t="s">
        <v>54</v>
      </c>
      <c r="D11" s="136" t="s">
        <v>56</v>
      </c>
      <c r="E11" s="136" t="s">
        <v>43</v>
      </c>
      <c r="F11" s="137">
        <v>18950.189500000004</v>
      </c>
      <c r="G11" s="137">
        <v>19038.166500000007</v>
      </c>
      <c r="H11" s="137">
        <v>19063.529210000008</v>
      </c>
      <c r="I11" s="137">
        <v>19139.032210000005</v>
      </c>
      <c r="J11" s="137">
        <v>19241.483710000008</v>
      </c>
    </row>
    <row r="12" spans="2:11">
      <c r="B12" s="21"/>
      <c r="C12" s="529"/>
      <c r="D12" s="136"/>
      <c r="E12" s="136" t="s">
        <v>34</v>
      </c>
      <c r="F12" s="137">
        <v>53.378</v>
      </c>
      <c r="G12" s="137">
        <v>53.378</v>
      </c>
      <c r="H12" s="137">
        <v>53.378</v>
      </c>
      <c r="I12" s="137">
        <v>53.378</v>
      </c>
      <c r="J12" s="137">
        <v>53.378</v>
      </c>
    </row>
    <row r="13" spans="2:11">
      <c r="B13" s="21"/>
      <c r="C13" s="529"/>
      <c r="D13" s="136"/>
      <c r="E13" s="138" t="s">
        <v>32</v>
      </c>
      <c r="F13" s="139">
        <f>SUM(F11:F12)</f>
        <v>19003.567500000005</v>
      </c>
      <c r="G13" s="139">
        <f t="shared" ref="G13:J13" si="1">SUM(G11:G12)</f>
        <v>19091.544500000007</v>
      </c>
      <c r="H13" s="139">
        <f t="shared" si="1"/>
        <v>19116.907210000008</v>
      </c>
      <c r="I13" s="139">
        <f t="shared" si="1"/>
        <v>19192.410210000005</v>
      </c>
      <c r="J13" s="139">
        <f t="shared" si="1"/>
        <v>19294.861710000008</v>
      </c>
      <c r="K13" s="345"/>
    </row>
    <row r="14" spans="2:11">
      <c r="B14" s="21"/>
      <c r="C14" s="529"/>
      <c r="D14" s="136"/>
      <c r="E14" s="136"/>
      <c r="F14" s="137"/>
      <c r="G14" s="137"/>
      <c r="H14" s="137"/>
      <c r="I14" s="137"/>
      <c r="J14" s="137"/>
    </row>
    <row r="15" spans="2:11">
      <c r="B15" s="21"/>
      <c r="C15" s="529"/>
      <c r="D15" s="135" t="s">
        <v>37</v>
      </c>
      <c r="E15" s="136" t="s">
        <v>43</v>
      </c>
      <c r="F15" s="137">
        <v>1645.8870000000002</v>
      </c>
      <c r="G15" s="137">
        <v>1772.8209999999999</v>
      </c>
      <c r="H15" s="137">
        <v>1781.1039999999998</v>
      </c>
      <c r="I15" s="137">
        <v>1825.8269999999998</v>
      </c>
      <c r="J15" s="137">
        <v>1844.8297</v>
      </c>
    </row>
    <row r="16" spans="2:11">
      <c r="B16" s="21"/>
      <c r="C16" s="529"/>
      <c r="D16" s="135"/>
      <c r="E16" s="135" t="s">
        <v>34</v>
      </c>
      <c r="F16" s="137">
        <v>28.114999999999998</v>
      </c>
      <c r="G16" s="137">
        <v>28.114999999999998</v>
      </c>
      <c r="H16" s="137">
        <v>28.114999999999998</v>
      </c>
      <c r="I16" s="137">
        <v>28.114999999999998</v>
      </c>
      <c r="J16" s="137">
        <v>28.114999999999998</v>
      </c>
    </row>
    <row r="17" spans="2:11">
      <c r="B17" s="21"/>
      <c r="C17" s="529"/>
      <c r="D17" s="135"/>
      <c r="E17" s="138" t="s">
        <v>32</v>
      </c>
      <c r="F17" s="139">
        <f>SUM(F15:F16)</f>
        <v>1674.0020000000002</v>
      </c>
      <c r="G17" s="139">
        <f t="shared" ref="G17:J17" si="2">SUM(G15:G16)</f>
        <v>1800.9359999999999</v>
      </c>
      <c r="H17" s="139">
        <f t="shared" si="2"/>
        <v>1809.2189999999998</v>
      </c>
      <c r="I17" s="139">
        <f t="shared" si="2"/>
        <v>1853.9419999999998</v>
      </c>
      <c r="J17" s="139">
        <f t="shared" si="2"/>
        <v>1872.9447</v>
      </c>
      <c r="K17" s="345"/>
    </row>
    <row r="18" spans="2:11">
      <c r="B18" s="21"/>
      <c r="C18" s="529"/>
      <c r="D18" s="135"/>
      <c r="E18" s="135"/>
      <c r="F18" s="137"/>
      <c r="G18" s="137"/>
      <c r="H18" s="137"/>
      <c r="I18" s="137"/>
      <c r="J18" s="137"/>
    </row>
    <row r="19" spans="2:11">
      <c r="B19" s="21"/>
      <c r="C19" s="529"/>
      <c r="D19" s="135" t="s">
        <v>38</v>
      </c>
      <c r="E19" s="135" t="s">
        <v>43</v>
      </c>
      <c r="F19" s="162">
        <v>1346.9589999999998</v>
      </c>
      <c r="G19" s="162">
        <v>1354.1649999999997</v>
      </c>
      <c r="H19" s="162">
        <v>1355.0969999999998</v>
      </c>
      <c r="I19" s="162">
        <v>1481.8359999999998</v>
      </c>
      <c r="J19" s="162">
        <v>1548.7679999999998</v>
      </c>
    </row>
    <row r="20" spans="2:11">
      <c r="B20" s="21"/>
      <c r="C20" s="529"/>
      <c r="D20" s="135"/>
      <c r="E20" s="135" t="s">
        <v>34</v>
      </c>
      <c r="F20" s="162" t="s">
        <v>0</v>
      </c>
      <c r="G20" s="162" t="s">
        <v>0</v>
      </c>
      <c r="H20" s="162" t="s">
        <v>0</v>
      </c>
      <c r="I20" s="162" t="s">
        <v>0</v>
      </c>
      <c r="J20" s="162" t="s">
        <v>0</v>
      </c>
    </row>
    <row r="21" spans="2:11">
      <c r="B21" s="21"/>
      <c r="C21" s="529"/>
      <c r="D21" s="135"/>
      <c r="E21" s="138" t="s">
        <v>32</v>
      </c>
      <c r="F21" s="139">
        <f>SUM(F19:F20)</f>
        <v>1346.9589999999998</v>
      </c>
      <c r="G21" s="139">
        <f t="shared" ref="G21:J21" si="3">SUM(G19:G20)</f>
        <v>1354.1649999999997</v>
      </c>
      <c r="H21" s="139">
        <f t="shared" si="3"/>
        <v>1355.0969999999998</v>
      </c>
      <c r="I21" s="139">
        <f t="shared" si="3"/>
        <v>1481.8359999999998</v>
      </c>
      <c r="J21" s="139">
        <f t="shared" si="3"/>
        <v>1548.7679999999998</v>
      </c>
      <c r="K21" s="345"/>
    </row>
    <row r="22" spans="2:11" ht="12.75" customHeight="1">
      <c r="B22" s="21"/>
      <c r="C22" s="140"/>
      <c r="D22" s="135"/>
      <c r="E22" s="138"/>
      <c r="F22" s="137"/>
      <c r="G22" s="137"/>
      <c r="H22" s="137"/>
      <c r="I22" s="137"/>
      <c r="J22" s="137"/>
    </row>
    <row r="23" spans="2:11" ht="12.75" customHeight="1">
      <c r="B23" s="21"/>
      <c r="C23" s="141" t="s">
        <v>118</v>
      </c>
      <c r="D23" s="142"/>
      <c r="E23" s="143"/>
      <c r="F23" s="144">
        <f>F9+F13+F17+F21</f>
        <v>43205.275500000011</v>
      </c>
      <c r="G23" s="144">
        <f>G9+G13+G17+G21</f>
        <v>43862.534500000009</v>
      </c>
      <c r="H23" s="144">
        <f>H9+H13+H17+H21</f>
        <v>44006.07321000001</v>
      </c>
      <c r="I23" s="144">
        <f>I9+I13+I17+I21</f>
        <v>44254.798210000008</v>
      </c>
      <c r="J23" s="144">
        <f>J9+J13+J17+J21</f>
        <v>44452.99641</v>
      </c>
      <c r="K23" s="343">
        <f>J23-I23</f>
        <v>198.19819999999163</v>
      </c>
    </row>
    <row r="24" spans="2:11">
      <c r="B24" s="21"/>
      <c r="F24" s="345"/>
      <c r="G24" s="345"/>
      <c r="H24" s="345"/>
      <c r="I24" s="345"/>
      <c r="J24" s="345"/>
    </row>
    <row r="25" spans="2:11">
      <c r="C25" s="524" t="s">
        <v>280</v>
      </c>
      <c r="D25" s="524"/>
      <c r="E25" s="524"/>
      <c r="F25" s="524"/>
    </row>
    <row r="26" spans="2:11">
      <c r="C26" s="134"/>
      <c r="D26" s="134"/>
      <c r="E26" s="134"/>
      <c r="F26" s="148">
        <v>2015</v>
      </c>
      <c r="G26" s="148">
        <v>2016</v>
      </c>
      <c r="H26" s="148">
        <v>2017</v>
      </c>
      <c r="I26" s="148">
        <v>2018</v>
      </c>
      <c r="J26" s="148" t="s">
        <v>366</v>
      </c>
    </row>
    <row r="27" spans="2:11">
      <c r="C27" s="528" t="s">
        <v>33</v>
      </c>
      <c r="D27" s="136" t="s">
        <v>56</v>
      </c>
      <c r="E27" s="136" t="s">
        <v>43</v>
      </c>
      <c r="F27" s="137">
        <f t="shared" ref="F27:J28" si="4">F7</f>
        <v>21180.746999999999</v>
      </c>
      <c r="G27" s="137">
        <f t="shared" si="4"/>
        <v>21615.888999999999</v>
      </c>
      <c r="H27" s="137">
        <f t="shared" si="4"/>
        <v>21724.85</v>
      </c>
      <c r="I27" s="137">
        <f t="shared" si="4"/>
        <v>21726.609999999997</v>
      </c>
      <c r="J27" s="137">
        <f t="shared" si="4"/>
        <v>21736.421999999999</v>
      </c>
    </row>
    <row r="28" spans="2:11">
      <c r="C28" s="529"/>
      <c r="D28" s="136"/>
      <c r="E28" s="136" t="s">
        <v>34</v>
      </c>
      <c r="F28" s="137">
        <f t="shared" si="4"/>
        <v>0</v>
      </c>
      <c r="G28" s="137">
        <f t="shared" si="4"/>
        <v>0</v>
      </c>
      <c r="H28" s="137">
        <f t="shared" si="4"/>
        <v>0</v>
      </c>
      <c r="I28" s="137">
        <f t="shared" si="4"/>
        <v>0</v>
      </c>
      <c r="J28" s="137">
        <f t="shared" si="4"/>
        <v>0</v>
      </c>
    </row>
    <row r="29" spans="2:11">
      <c r="C29" s="529"/>
      <c r="D29" s="136"/>
      <c r="E29" s="138" t="s">
        <v>32</v>
      </c>
      <c r="F29" s="139">
        <f>SUM(F27:F28)</f>
        <v>21180.746999999999</v>
      </c>
      <c r="G29" s="139">
        <f t="shared" ref="G29:J29" si="5">SUM(G27:G28)</f>
        <v>21615.888999999999</v>
      </c>
      <c r="H29" s="139">
        <f t="shared" si="5"/>
        <v>21724.85</v>
      </c>
      <c r="I29" s="139">
        <f t="shared" si="5"/>
        <v>21726.609999999997</v>
      </c>
      <c r="J29" s="139">
        <f t="shared" si="5"/>
        <v>21736.421999999999</v>
      </c>
    </row>
    <row r="30" spans="2:11">
      <c r="C30" s="529" t="s">
        <v>54</v>
      </c>
      <c r="D30" s="136" t="s">
        <v>56</v>
      </c>
      <c r="E30" s="136" t="s">
        <v>43</v>
      </c>
      <c r="F30" s="137">
        <f t="shared" ref="F30:J31" si="6">F11</f>
        <v>18950.189500000004</v>
      </c>
      <c r="G30" s="137">
        <f t="shared" si="6"/>
        <v>19038.166500000007</v>
      </c>
      <c r="H30" s="137">
        <f t="shared" si="6"/>
        <v>19063.529210000008</v>
      </c>
      <c r="I30" s="137">
        <f t="shared" si="6"/>
        <v>19139.032210000005</v>
      </c>
      <c r="J30" s="137">
        <f t="shared" si="6"/>
        <v>19241.483710000008</v>
      </c>
    </row>
    <row r="31" spans="2:11">
      <c r="C31" s="529"/>
      <c r="D31" s="136"/>
      <c r="E31" s="136" t="s">
        <v>34</v>
      </c>
      <c r="F31" s="137">
        <f t="shared" si="6"/>
        <v>53.378</v>
      </c>
      <c r="G31" s="137">
        <f t="shared" si="6"/>
        <v>53.378</v>
      </c>
      <c r="H31" s="137">
        <f t="shared" si="6"/>
        <v>53.378</v>
      </c>
      <c r="I31" s="137">
        <f t="shared" si="6"/>
        <v>53.378</v>
      </c>
      <c r="J31" s="137">
        <f t="shared" si="6"/>
        <v>53.378</v>
      </c>
    </row>
    <row r="32" spans="2:11" ht="12.75" customHeight="1">
      <c r="C32" s="529"/>
      <c r="D32" s="136"/>
      <c r="E32" s="138" t="s">
        <v>32</v>
      </c>
      <c r="F32" s="139">
        <f>SUM(F30:F31)</f>
        <v>19003.567500000005</v>
      </c>
      <c r="G32" s="139">
        <f t="shared" ref="G32:J32" si="7">SUM(G30:G31)</f>
        <v>19091.544500000007</v>
      </c>
      <c r="H32" s="139">
        <f t="shared" si="7"/>
        <v>19116.907210000008</v>
      </c>
      <c r="I32" s="139">
        <f t="shared" si="7"/>
        <v>19192.410210000005</v>
      </c>
      <c r="J32" s="139">
        <f t="shared" si="7"/>
        <v>19294.861710000008</v>
      </c>
    </row>
    <row r="33" spans="3:10" ht="12.75" customHeight="1">
      <c r="C33" s="289" t="s">
        <v>118</v>
      </c>
      <c r="D33" s="290"/>
      <c r="E33" s="135"/>
      <c r="F33" s="291">
        <f>SUM(F29,F32)</f>
        <v>40184.314500000008</v>
      </c>
      <c r="G33" s="291">
        <f t="shared" ref="G33:J33" si="8">SUM(G29,G32)</f>
        <v>40707.433500000006</v>
      </c>
      <c r="H33" s="291">
        <f t="shared" si="8"/>
        <v>40841.757210000011</v>
      </c>
      <c r="I33" s="291">
        <f t="shared" si="8"/>
        <v>40919.020210000002</v>
      </c>
      <c r="J33" s="291">
        <f t="shared" si="8"/>
        <v>41031.283710000003</v>
      </c>
    </row>
    <row r="34" spans="3:10" ht="22.5">
      <c r="C34" s="141" t="s">
        <v>235</v>
      </c>
      <c r="D34" s="142"/>
      <c r="E34" s="143"/>
      <c r="F34" s="144">
        <v>82195</v>
      </c>
      <c r="G34" s="144">
        <v>82795</v>
      </c>
      <c r="H34" s="144">
        <v>83345</v>
      </c>
      <c r="I34" s="144">
        <v>85627</v>
      </c>
      <c r="J34" s="144">
        <v>86427</v>
      </c>
    </row>
    <row r="35" spans="3:10">
      <c r="F35" s="344"/>
      <c r="G35" s="344"/>
      <c r="H35" s="344"/>
      <c r="I35" s="344"/>
      <c r="J35" s="344"/>
    </row>
    <row r="36" spans="3:10">
      <c r="C36" s="524" t="s">
        <v>279</v>
      </c>
      <c r="D36" s="524"/>
      <c r="E36" s="524"/>
      <c r="F36" s="524"/>
    </row>
    <row r="37" spans="3:10">
      <c r="C37" s="134"/>
      <c r="D37" s="134"/>
      <c r="E37" s="134"/>
      <c r="F37" s="148">
        <v>2015</v>
      </c>
      <c r="G37" s="148">
        <v>2016</v>
      </c>
      <c r="H37" s="148">
        <v>2017</v>
      </c>
      <c r="I37" s="148">
        <v>2018</v>
      </c>
      <c r="J37" s="148" t="s">
        <v>366</v>
      </c>
    </row>
    <row r="38" spans="3:10">
      <c r="C38" s="528" t="s">
        <v>278</v>
      </c>
      <c r="D38" s="136" t="s">
        <v>37</v>
      </c>
      <c r="E38" s="136"/>
      <c r="F38" s="137">
        <v>431.36</v>
      </c>
      <c r="G38" s="137">
        <v>432.214</v>
      </c>
      <c r="H38" s="137">
        <v>432.214</v>
      </c>
      <c r="I38" s="137">
        <v>432.214</v>
      </c>
      <c r="J38" s="137">
        <v>447.66380000000004</v>
      </c>
    </row>
    <row r="39" spans="3:10">
      <c r="C39" s="529"/>
      <c r="D39" s="136" t="s">
        <v>38</v>
      </c>
      <c r="E39" s="136"/>
      <c r="F39" s="137">
        <v>215.86700000000002</v>
      </c>
      <c r="G39" s="137">
        <v>220.24300000000002</v>
      </c>
      <c r="H39" s="137">
        <v>220.24300000000002</v>
      </c>
      <c r="I39" s="137">
        <v>239.14500000000004</v>
      </c>
      <c r="J39" s="137">
        <v>239.14500000000004</v>
      </c>
    </row>
    <row r="40" spans="3:10">
      <c r="C40" s="529"/>
      <c r="D40" s="138" t="s">
        <v>32</v>
      </c>
      <c r="E40" s="138"/>
      <c r="F40" s="139">
        <f>SUM(F38:F39)</f>
        <v>647.22700000000009</v>
      </c>
      <c r="G40" s="139">
        <f t="shared" ref="G40:J40" si="9">SUM(G38:G39)</f>
        <v>652.45699999999999</v>
      </c>
      <c r="H40" s="139">
        <f t="shared" si="9"/>
        <v>652.45699999999999</v>
      </c>
      <c r="I40" s="139">
        <f t="shared" si="9"/>
        <v>671.35900000000004</v>
      </c>
      <c r="J40" s="139">
        <f t="shared" si="9"/>
        <v>686.80880000000002</v>
      </c>
    </row>
    <row r="41" spans="3:10">
      <c r="C41" s="529" t="s">
        <v>333</v>
      </c>
      <c r="D41" s="136" t="s">
        <v>37</v>
      </c>
      <c r="E41" s="136"/>
      <c r="F41" s="137">
        <v>346.05899999999997</v>
      </c>
      <c r="G41" s="137">
        <v>472.13900000000001</v>
      </c>
      <c r="H41" s="137">
        <v>472.13900000000001</v>
      </c>
      <c r="I41" s="137">
        <v>516.86199999999997</v>
      </c>
      <c r="J41" s="137">
        <v>519.93489999999997</v>
      </c>
    </row>
    <row r="42" spans="3:10">
      <c r="C42" s="529"/>
      <c r="D42" s="136" t="s">
        <v>38</v>
      </c>
      <c r="E42" s="136"/>
      <c r="F42" s="162" t="s">
        <v>0</v>
      </c>
      <c r="G42" s="162" t="s">
        <v>0</v>
      </c>
      <c r="H42" s="162" t="s">
        <v>0</v>
      </c>
      <c r="I42" s="162">
        <v>67.02</v>
      </c>
      <c r="J42" s="162">
        <v>125.31200000000001</v>
      </c>
    </row>
    <row r="43" spans="3:10">
      <c r="C43" s="529"/>
      <c r="D43" s="138" t="s">
        <v>32</v>
      </c>
      <c r="E43" s="136"/>
      <c r="F43" s="139">
        <f>SUM(F41:F42)</f>
        <v>346.05899999999997</v>
      </c>
      <c r="G43" s="139">
        <f t="shared" ref="G43:J43" si="10">SUM(G41:G42)</f>
        <v>472.13900000000001</v>
      </c>
      <c r="H43" s="139">
        <f t="shared" si="10"/>
        <v>472.13900000000001</v>
      </c>
      <c r="I43" s="139">
        <f t="shared" si="10"/>
        <v>583.88199999999995</v>
      </c>
      <c r="J43" s="139">
        <f t="shared" si="10"/>
        <v>645.24689999999998</v>
      </c>
    </row>
    <row r="44" spans="3:10">
      <c r="C44" s="529" t="s">
        <v>334</v>
      </c>
      <c r="D44" s="136" t="s">
        <v>37</v>
      </c>
      <c r="E44" s="136"/>
      <c r="F44" s="137">
        <v>896.58300000000008</v>
      </c>
      <c r="G44" s="137">
        <v>896.58300000000008</v>
      </c>
      <c r="H44" s="137">
        <v>904.8660000000001</v>
      </c>
      <c r="I44" s="137">
        <v>904.8660000000001</v>
      </c>
      <c r="J44" s="137">
        <v>905.34600000000012</v>
      </c>
    </row>
    <row r="45" spans="3:10">
      <c r="C45" s="529"/>
      <c r="D45" s="136" t="s">
        <v>38</v>
      </c>
      <c r="E45" s="136"/>
      <c r="F45" s="137">
        <v>1131.0919999999999</v>
      </c>
      <c r="G45" s="137">
        <v>1133.9219999999998</v>
      </c>
      <c r="H45" s="137">
        <v>1134.8539999999998</v>
      </c>
      <c r="I45" s="137">
        <v>1175.6709999999998</v>
      </c>
      <c r="J45" s="137">
        <v>1184.3109999999999</v>
      </c>
    </row>
    <row r="46" spans="3:10">
      <c r="C46" s="529"/>
      <c r="D46" s="138" t="s">
        <v>32</v>
      </c>
      <c r="E46" s="138"/>
      <c r="F46" s="139">
        <f>SUM(F44:F45)</f>
        <v>2027.675</v>
      </c>
      <c r="G46" s="139">
        <f t="shared" ref="G46:J46" si="11">SUM(G44:G45)</f>
        <v>2030.5049999999999</v>
      </c>
      <c r="H46" s="139">
        <f t="shared" si="11"/>
        <v>2039.7199999999998</v>
      </c>
      <c r="I46" s="139">
        <f t="shared" si="11"/>
        <v>2080.5369999999998</v>
      </c>
      <c r="J46" s="139">
        <f t="shared" si="11"/>
        <v>2089.6570000000002</v>
      </c>
    </row>
    <row r="47" spans="3:10">
      <c r="C47" s="530" t="s">
        <v>235</v>
      </c>
      <c r="D47" s="136" t="s">
        <v>37</v>
      </c>
      <c r="E47" s="136"/>
      <c r="F47" s="137">
        <v>3463</v>
      </c>
      <c r="G47" s="137">
        <v>3463</v>
      </c>
      <c r="H47" s="137">
        <v>3463</v>
      </c>
      <c r="I47" s="137">
        <v>3463</v>
      </c>
      <c r="J47" s="137">
        <v>3838</v>
      </c>
    </row>
    <row r="48" spans="3:10">
      <c r="C48" s="530"/>
      <c r="D48" s="136" t="s">
        <v>38</v>
      </c>
      <c r="E48" s="136"/>
      <c r="F48" s="137">
        <v>2250</v>
      </c>
      <c r="G48" s="137">
        <v>2250</v>
      </c>
      <c r="H48" s="137">
        <v>2810</v>
      </c>
      <c r="I48" s="137">
        <v>3310</v>
      </c>
      <c r="J48" s="137">
        <v>3470</v>
      </c>
    </row>
    <row r="49" spans="3:11">
      <c r="C49" s="531"/>
      <c r="D49" s="341" t="s">
        <v>32</v>
      </c>
      <c r="E49" s="341"/>
      <c r="F49" s="342">
        <f>SUM(F47:F48)</f>
        <v>5713</v>
      </c>
      <c r="G49" s="342">
        <f t="shared" ref="G49:J49" si="12">SUM(G47:G48)</f>
        <v>5713</v>
      </c>
      <c r="H49" s="342">
        <f t="shared" si="12"/>
        <v>6273</v>
      </c>
      <c r="I49" s="342">
        <f t="shared" si="12"/>
        <v>6773</v>
      </c>
      <c r="J49" s="342">
        <f t="shared" si="12"/>
        <v>7308</v>
      </c>
      <c r="K49" s="345"/>
    </row>
    <row r="50" spans="3:11">
      <c r="F50" s="398">
        <f>F23-SUM(F33,F40,F43,F46)</f>
        <v>0</v>
      </c>
      <c r="G50" s="398">
        <f>G23-SUM(G33,G40,G43,G46)</f>
        <v>0</v>
      </c>
      <c r="H50" s="398">
        <f>H23-SUM(H33,H40,H43,H46)</f>
        <v>0</v>
      </c>
      <c r="I50" s="398">
        <f>I23-SUM(I33,I40,I43,I46)</f>
        <v>0</v>
      </c>
      <c r="J50" s="398">
        <f>J23-SUM(J33,J40,J43,J46)</f>
        <v>0</v>
      </c>
    </row>
    <row r="51" spans="3:11">
      <c r="F51" s="345"/>
      <c r="G51" s="345"/>
      <c r="H51" s="345"/>
      <c r="I51" s="345"/>
      <c r="J51" s="345"/>
    </row>
    <row r="52" spans="3:11">
      <c r="F52" s="343"/>
      <c r="G52" s="343"/>
      <c r="H52" s="343"/>
      <c r="I52" s="343"/>
      <c r="J52" s="343"/>
    </row>
    <row r="82" spans="2:2">
      <c r="B82" s="145"/>
    </row>
    <row r="83" spans="2:2">
      <c r="B83" s="145"/>
    </row>
    <row r="84" spans="2:2">
      <c r="B84" s="145"/>
    </row>
    <row r="85" spans="2:2">
      <c r="B85" s="145"/>
    </row>
    <row r="86" spans="2:2">
      <c r="B86" s="145"/>
    </row>
    <row r="87" spans="2:2">
      <c r="B87" s="145"/>
    </row>
    <row r="88" spans="2:2">
      <c r="B88" s="145"/>
    </row>
    <row r="89" spans="2:2">
      <c r="B89" s="145"/>
    </row>
    <row r="90" spans="2:2">
      <c r="B90" s="145"/>
    </row>
    <row r="91" spans="2:2">
      <c r="B91" s="145"/>
    </row>
    <row r="92" spans="2:2">
      <c r="B92" s="145"/>
    </row>
    <row r="93" spans="2:2">
      <c r="B93" s="145"/>
    </row>
    <row r="94" spans="2:2">
      <c r="B94" s="145"/>
    </row>
    <row r="95" spans="2:2">
      <c r="B95" s="145"/>
    </row>
    <row r="96" spans="2:2">
      <c r="B96" s="145"/>
    </row>
    <row r="97" spans="2:2">
      <c r="B97" s="145"/>
    </row>
    <row r="98" spans="2:2">
      <c r="B98" s="145"/>
    </row>
    <row r="99" spans="2:2">
      <c r="B99" s="145"/>
    </row>
    <row r="100" spans="2:2">
      <c r="B100" s="145"/>
    </row>
    <row r="101" spans="2:2">
      <c r="B101" s="17"/>
    </row>
    <row r="102" spans="2:2">
      <c r="B102" s="17"/>
    </row>
    <row r="103" spans="2:2">
      <c r="B103" s="17"/>
    </row>
    <row r="105" spans="2:2">
      <c r="B105" s="17"/>
    </row>
    <row r="106" spans="2:2">
      <c r="B106" s="17"/>
    </row>
    <row r="107" spans="2:2">
      <c r="B107" s="17"/>
    </row>
    <row r="108" spans="2:2">
      <c r="B108" s="17"/>
    </row>
    <row r="109" spans="2:2">
      <c r="B109" s="17"/>
    </row>
    <row r="110" spans="2:2">
      <c r="B110" s="17"/>
    </row>
    <row r="111" spans="2:2">
      <c r="B111" s="17"/>
    </row>
    <row r="112" spans="2:2">
      <c r="B112" s="17"/>
    </row>
    <row r="113" spans="2:2">
      <c r="B113" s="17"/>
    </row>
    <row r="114" spans="2:2">
      <c r="B114" s="17"/>
    </row>
    <row r="115" spans="2:2">
      <c r="B115" s="17"/>
    </row>
    <row r="116" spans="2:2">
      <c r="B116" s="17"/>
    </row>
    <row r="117" spans="2:2">
      <c r="B117" s="17"/>
    </row>
    <row r="118" spans="2:2">
      <c r="B118" s="17"/>
    </row>
    <row r="119" spans="2:2">
      <c r="B119" s="17"/>
    </row>
    <row r="120" spans="2:2">
      <c r="B120" s="17"/>
    </row>
    <row r="121" spans="2:2">
      <c r="B121" s="17"/>
    </row>
    <row r="122" spans="2:2">
      <c r="B122" s="17"/>
    </row>
    <row r="123" spans="2:2">
      <c r="B123" s="17"/>
    </row>
    <row r="124" spans="2:2">
      <c r="B124" s="17"/>
    </row>
    <row r="125" spans="2:2">
      <c r="B125" s="17"/>
    </row>
    <row r="126" spans="2:2">
      <c r="B126" s="17"/>
    </row>
    <row r="127" spans="2:2">
      <c r="B127" s="17"/>
    </row>
    <row r="128" spans="2:2">
      <c r="B128" s="17"/>
    </row>
    <row r="130" spans="2:2">
      <c r="B130" s="17"/>
    </row>
    <row r="131" spans="2:2">
      <c r="B131" s="17"/>
    </row>
    <row r="132" spans="2:2">
      <c r="B132" s="17"/>
    </row>
    <row r="133" spans="2:2">
      <c r="B133" s="17"/>
    </row>
    <row r="134" spans="2:2">
      <c r="B134" s="17"/>
    </row>
    <row r="135" spans="2:2">
      <c r="B135" s="17"/>
    </row>
    <row r="136" spans="2:2">
      <c r="B136" s="17"/>
    </row>
    <row r="137" spans="2:2">
      <c r="B137" s="17"/>
    </row>
    <row r="138" spans="2:2">
      <c r="B138" s="17"/>
    </row>
    <row r="139" spans="2:2">
      <c r="B139" s="17"/>
    </row>
    <row r="140" spans="2:2">
      <c r="B140" s="17"/>
    </row>
    <row r="141" spans="2:2">
      <c r="B141" s="17"/>
    </row>
    <row r="142" spans="2:2">
      <c r="B142" s="17"/>
    </row>
    <row r="143" spans="2:2">
      <c r="B143" s="17"/>
    </row>
    <row r="144" spans="2:2">
      <c r="B144" s="17"/>
    </row>
    <row r="145" spans="2:2">
      <c r="B145" s="17"/>
    </row>
    <row r="146" spans="2:2">
      <c r="B146" s="17"/>
    </row>
    <row r="147" spans="2:2">
      <c r="B147" s="17"/>
    </row>
    <row r="148" spans="2:2">
      <c r="B148" s="17"/>
    </row>
    <row r="149" spans="2:2">
      <c r="B149" s="17"/>
    </row>
    <row r="150" spans="2:2">
      <c r="B150" s="17"/>
    </row>
    <row r="151" spans="2:2">
      <c r="B151" s="17"/>
    </row>
    <row r="152" spans="2:2">
      <c r="B152" s="17"/>
    </row>
    <row r="153" spans="2:2">
      <c r="B153" s="17"/>
    </row>
    <row r="154" spans="2:2">
      <c r="B154" s="17"/>
    </row>
    <row r="155" spans="2:2">
      <c r="B155" s="17"/>
    </row>
    <row r="156" spans="2:2">
      <c r="B156" s="17"/>
    </row>
    <row r="157" spans="2:2">
      <c r="B157" s="17"/>
    </row>
    <row r="158" spans="2:2">
      <c r="B158" s="17"/>
    </row>
    <row r="159" spans="2:2">
      <c r="B159" s="17"/>
    </row>
    <row r="160" spans="2:2">
      <c r="B160" s="17"/>
    </row>
    <row r="161" spans="2:2">
      <c r="B161" s="17"/>
    </row>
    <row r="162" spans="2:2">
      <c r="B162" s="17"/>
    </row>
    <row r="163" spans="2:2">
      <c r="B163" s="17"/>
    </row>
    <row r="164" spans="2:2">
      <c r="B164" s="17"/>
    </row>
    <row r="165" spans="2:2">
      <c r="B165" s="17"/>
    </row>
    <row r="166" spans="2:2">
      <c r="B166" s="17"/>
    </row>
    <row r="167" spans="2:2">
      <c r="B167" s="17"/>
    </row>
    <row r="168" spans="2:2">
      <c r="B168" s="17"/>
    </row>
    <row r="169" spans="2:2">
      <c r="B169" s="17"/>
    </row>
    <row r="175" spans="2:2">
      <c r="B175" s="17"/>
    </row>
    <row r="176" spans="2:2">
      <c r="B176" s="17"/>
    </row>
    <row r="177" spans="2:2">
      <c r="B177" s="17"/>
    </row>
    <row r="178" spans="2:2">
      <c r="B178" s="17"/>
    </row>
    <row r="179" spans="2:2">
      <c r="B179" s="17"/>
    </row>
    <row r="180" spans="2:2">
      <c r="B180" s="17"/>
    </row>
    <row r="197" spans="2:2">
      <c r="B197" s="17"/>
    </row>
    <row r="198" spans="2:2">
      <c r="B198" s="17"/>
    </row>
    <row r="199" spans="2:2">
      <c r="B199" s="17"/>
    </row>
    <row r="200" spans="2:2">
      <c r="B200" s="17"/>
    </row>
    <row r="201" spans="2:2">
      <c r="B201" s="17"/>
    </row>
    <row r="202" spans="2:2">
      <c r="B202" s="17"/>
    </row>
    <row r="203" spans="2:2">
      <c r="B203" s="17"/>
    </row>
    <row r="204" spans="2:2">
      <c r="B204" s="17"/>
    </row>
    <row r="205" spans="2:2">
      <c r="B205" s="17"/>
    </row>
    <row r="206" spans="2:2">
      <c r="B206" s="17"/>
    </row>
    <row r="208" spans="2:2">
      <c r="B208" s="17"/>
    </row>
    <row r="209" spans="2:2">
      <c r="B209" s="17"/>
    </row>
    <row r="210" spans="2:2">
      <c r="B210" s="17"/>
    </row>
    <row r="211" spans="2:2">
      <c r="B211" s="17"/>
    </row>
    <row r="212" spans="2:2">
      <c r="B212" s="17"/>
    </row>
    <row r="213" spans="2:2">
      <c r="B213" s="17"/>
    </row>
    <row r="214" spans="2:2">
      <c r="B214" s="17"/>
    </row>
    <row r="215" spans="2:2">
      <c r="B215" s="17"/>
    </row>
    <row r="216" spans="2:2">
      <c r="B216" s="17"/>
    </row>
    <row r="217" spans="2:2">
      <c r="B217" s="17"/>
    </row>
    <row r="218" spans="2:2">
      <c r="B218" s="17"/>
    </row>
    <row r="219" spans="2:2">
      <c r="B219" s="17"/>
    </row>
    <row r="220" spans="2:2">
      <c r="B220" s="17"/>
    </row>
    <row r="221" spans="2:2">
      <c r="B221" s="17"/>
    </row>
    <row r="222" spans="2:2">
      <c r="B222" s="17"/>
    </row>
    <row r="223" spans="2:2">
      <c r="B223" s="17"/>
    </row>
    <row r="224" spans="2:2">
      <c r="B224" s="17"/>
    </row>
    <row r="225" spans="2:2">
      <c r="B225" s="17"/>
    </row>
    <row r="226" spans="2:2">
      <c r="B226" s="17"/>
    </row>
    <row r="227" spans="2:2">
      <c r="B227" s="17"/>
    </row>
    <row r="228" spans="2:2">
      <c r="B228" s="17"/>
    </row>
    <row r="229" spans="2:2">
      <c r="B229" s="17"/>
    </row>
    <row r="230" spans="2:2">
      <c r="B230" s="17"/>
    </row>
    <row r="231" spans="2:2">
      <c r="B231" s="17"/>
    </row>
    <row r="232" spans="2:2">
      <c r="B232" s="17"/>
    </row>
    <row r="233" spans="2:2">
      <c r="B233" s="17"/>
    </row>
    <row r="234" spans="2:2">
      <c r="B234" s="17"/>
    </row>
    <row r="235" spans="2:2">
      <c r="B235" s="17"/>
    </row>
    <row r="236" spans="2:2">
      <c r="B236" s="17"/>
    </row>
    <row r="237" spans="2:2">
      <c r="B237" s="17"/>
    </row>
    <row r="238" spans="2:2">
      <c r="B238" s="17"/>
    </row>
    <row r="239" spans="2:2">
      <c r="B239" s="17"/>
    </row>
    <row r="240" spans="2:2">
      <c r="B240" s="17"/>
    </row>
    <row r="241" spans="2:2">
      <c r="B241" s="17"/>
    </row>
    <row r="242" spans="2:2">
      <c r="B242" s="17"/>
    </row>
    <row r="243" spans="2:2">
      <c r="B243" s="17"/>
    </row>
    <row r="244" spans="2:2">
      <c r="B244" s="17"/>
    </row>
    <row r="245" spans="2:2">
      <c r="B245" s="17"/>
    </row>
    <row r="246" spans="2:2">
      <c r="B246" s="17"/>
    </row>
    <row r="247" spans="2:2">
      <c r="B247" s="17"/>
    </row>
    <row r="253" spans="2:2">
      <c r="B253" s="17"/>
    </row>
    <row r="254" spans="2:2">
      <c r="B254" s="17"/>
    </row>
    <row r="255" spans="2:2">
      <c r="B255" s="17"/>
    </row>
    <row r="256" spans="2:2">
      <c r="B256" s="17"/>
    </row>
    <row r="257" spans="2:2">
      <c r="B257" s="17"/>
    </row>
    <row r="258" spans="2:2">
      <c r="B258" s="17"/>
    </row>
    <row r="259" spans="2:2">
      <c r="B259" s="17"/>
    </row>
  </sheetData>
  <mergeCells count="11">
    <mergeCell ref="C38:C40"/>
    <mergeCell ref="C41:C43"/>
    <mergeCell ref="C44:C46"/>
    <mergeCell ref="C47:C49"/>
    <mergeCell ref="C5:F5"/>
    <mergeCell ref="C25:F25"/>
    <mergeCell ref="C36:F36"/>
    <mergeCell ref="C7:C10"/>
    <mergeCell ref="C11:C21"/>
    <mergeCell ref="C27:C29"/>
    <mergeCell ref="C30:C32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B1:K439"/>
  <sheetViews>
    <sheetView showGridLines="0" showRowColHeaders="0" topLeftCell="B1" workbookViewId="0">
      <selection activeCell="B1" sqref="B1"/>
    </sheetView>
  </sheetViews>
  <sheetFormatPr baseColWidth="10" defaultRowHeight="12.75"/>
  <cols>
    <col min="1" max="1" width="0" hidden="1" customWidth="1"/>
    <col min="2" max="2" width="2.7109375" style="13" customWidth="1"/>
    <col min="3" max="3" width="22.7109375" customWidth="1"/>
  </cols>
  <sheetData>
    <row r="1" spans="2:8" s="13" customFormat="1" ht="21.75" customHeight="1">
      <c r="F1" s="14"/>
      <c r="H1" s="15" t="s">
        <v>86</v>
      </c>
    </row>
    <row r="2" spans="2:8" s="13" customFormat="1" ht="15" customHeight="1">
      <c r="F2" s="14"/>
      <c r="H2" s="366" t="s">
        <v>337</v>
      </c>
    </row>
    <row r="3" spans="2:8" s="13" customFormat="1" ht="19.899999999999999" customHeight="1">
      <c r="D3" s="16"/>
    </row>
    <row r="4" spans="2:8" ht="11.25" customHeight="1">
      <c r="B4" s="21"/>
      <c r="C4" s="241" t="s">
        <v>367</v>
      </c>
      <c r="D4" s="242"/>
      <c r="E4" s="242"/>
      <c r="F4" s="243"/>
    </row>
    <row r="5" spans="2:8" ht="11.25" customHeight="1">
      <c r="B5" s="21"/>
      <c r="C5" s="244"/>
      <c r="D5" s="244"/>
      <c r="E5" s="245" t="s">
        <v>164</v>
      </c>
      <c r="F5" s="245"/>
    </row>
    <row r="6" spans="2:8" ht="11.25" customHeight="1">
      <c r="B6" s="21"/>
      <c r="C6" s="246"/>
      <c r="D6" s="247" t="s">
        <v>164</v>
      </c>
      <c r="E6" s="247" t="s">
        <v>165</v>
      </c>
      <c r="F6" s="247"/>
    </row>
    <row r="7" spans="2:8" ht="11.25" customHeight="1">
      <c r="B7" s="21"/>
      <c r="C7" s="248"/>
      <c r="D7" s="249">
        <v>2019</v>
      </c>
      <c r="E7" s="250" t="s">
        <v>166</v>
      </c>
      <c r="F7" s="250"/>
    </row>
    <row r="8" spans="2:8" ht="11.25" customHeight="1">
      <c r="B8" s="21"/>
      <c r="C8" s="251">
        <v>43466</v>
      </c>
      <c r="D8" s="252">
        <v>48.123127146517682</v>
      </c>
      <c r="E8" s="252">
        <v>120.59631724353227</v>
      </c>
      <c r="F8" s="252">
        <f>IF($D8&gt;E8,E8,$D8)</f>
        <v>48.123127146517682</v>
      </c>
      <c r="G8" s="400"/>
      <c r="H8" s="365"/>
    </row>
    <row r="9" spans="2:8" ht="11.25" customHeight="1">
      <c r="B9" s="21"/>
      <c r="C9" s="251">
        <v>43467</v>
      </c>
      <c r="D9" s="252">
        <v>42.636473521669153</v>
      </c>
      <c r="E9" s="252">
        <v>120.59631724353227</v>
      </c>
      <c r="F9" s="252">
        <f t="shared" ref="F9:F72" si="0">IF($D9&gt;E9,E9,$D9)</f>
        <v>42.636473521669153</v>
      </c>
      <c r="G9" s="400"/>
    </row>
    <row r="10" spans="2:8" ht="11.25" customHeight="1">
      <c r="B10" s="21"/>
      <c r="C10" s="251">
        <v>43468</v>
      </c>
      <c r="D10" s="252">
        <v>64.323681971667284</v>
      </c>
      <c r="E10" s="252">
        <v>120.59631724353227</v>
      </c>
      <c r="F10" s="252">
        <f t="shared" si="0"/>
        <v>64.323681971667284</v>
      </c>
      <c r="G10" s="400"/>
    </row>
    <row r="11" spans="2:8" ht="11.25" customHeight="1">
      <c r="B11" s="21"/>
      <c r="C11" s="251">
        <v>43469</v>
      </c>
      <c r="D11" s="252">
        <v>75.643640243669154</v>
      </c>
      <c r="E11" s="252">
        <v>120.59631724353227</v>
      </c>
      <c r="F11" s="252">
        <f t="shared" si="0"/>
        <v>75.643640243669154</v>
      </c>
      <c r="G11" s="400"/>
    </row>
    <row r="12" spans="2:8" ht="11.25" customHeight="1">
      <c r="B12" s="21"/>
      <c r="C12" s="251">
        <v>43470</v>
      </c>
      <c r="D12" s="252">
        <v>40.164393683671022</v>
      </c>
      <c r="E12" s="252">
        <v>120.59631724353227</v>
      </c>
      <c r="F12" s="252">
        <f t="shared" si="0"/>
        <v>40.164393683671022</v>
      </c>
      <c r="G12" s="400"/>
    </row>
    <row r="13" spans="2:8" ht="11.25" customHeight="1">
      <c r="B13" s="21"/>
      <c r="C13" s="251">
        <v>43471</v>
      </c>
      <c r="D13" s="252">
        <v>23.406447041667292</v>
      </c>
      <c r="E13" s="252">
        <v>120.59631724353227</v>
      </c>
      <c r="F13" s="252">
        <f t="shared" si="0"/>
        <v>23.406447041667292</v>
      </c>
      <c r="G13" s="400"/>
    </row>
    <row r="14" spans="2:8" ht="11.25" customHeight="1">
      <c r="B14" s="21"/>
      <c r="C14" s="251">
        <v>43472</v>
      </c>
      <c r="D14" s="252">
        <v>48.050071631669155</v>
      </c>
      <c r="E14" s="252">
        <v>120.59631724353227</v>
      </c>
      <c r="F14" s="252">
        <f t="shared" si="0"/>
        <v>48.050071631669155</v>
      </c>
      <c r="G14" s="400"/>
    </row>
    <row r="15" spans="2:8" ht="11.25" customHeight="1">
      <c r="B15" s="21"/>
      <c r="C15" s="251">
        <v>43473</v>
      </c>
      <c r="D15" s="252">
        <v>49.386536037670083</v>
      </c>
      <c r="E15" s="252">
        <v>120.59631724353227</v>
      </c>
      <c r="F15" s="252">
        <f t="shared" si="0"/>
        <v>49.386536037670083</v>
      </c>
      <c r="G15" s="400"/>
    </row>
    <row r="16" spans="2:8" ht="11.25" customHeight="1">
      <c r="B16" s="21"/>
      <c r="C16" s="251">
        <v>43474</v>
      </c>
      <c r="D16" s="252">
        <v>33.719116509774096</v>
      </c>
      <c r="E16" s="252">
        <v>120.59631724353227</v>
      </c>
      <c r="F16" s="252">
        <f t="shared" si="0"/>
        <v>33.719116509774096</v>
      </c>
      <c r="G16" s="400"/>
    </row>
    <row r="17" spans="2:7" ht="11.25" customHeight="1">
      <c r="B17" s="21"/>
      <c r="C17" s="251">
        <v>43475</v>
      </c>
      <c r="D17" s="252">
        <v>47.290569803776897</v>
      </c>
      <c r="E17" s="252">
        <v>120.59631724353227</v>
      </c>
      <c r="F17" s="252">
        <f t="shared" si="0"/>
        <v>47.290569803776897</v>
      </c>
      <c r="G17" s="400"/>
    </row>
    <row r="18" spans="2:7" ht="11.25" customHeight="1">
      <c r="B18" s="21"/>
      <c r="C18" s="251">
        <v>43476</v>
      </c>
      <c r="D18" s="252">
        <v>49.306202171775034</v>
      </c>
      <c r="E18" s="252">
        <v>120.59631724353227</v>
      </c>
      <c r="F18" s="252">
        <f t="shared" si="0"/>
        <v>49.306202171775034</v>
      </c>
      <c r="G18" s="400"/>
    </row>
    <row r="19" spans="2:7" ht="11.25" customHeight="1">
      <c r="B19" s="21"/>
      <c r="C19" s="251">
        <v>43477</v>
      </c>
      <c r="D19" s="252">
        <v>21.417700821775025</v>
      </c>
      <c r="E19" s="252">
        <v>120.59631724353227</v>
      </c>
      <c r="F19" s="252">
        <f t="shared" si="0"/>
        <v>21.417700821775025</v>
      </c>
      <c r="G19" s="400"/>
    </row>
    <row r="20" spans="2:7" ht="11.25" customHeight="1">
      <c r="B20" s="21"/>
      <c r="C20" s="251">
        <v>43478</v>
      </c>
      <c r="D20" s="252">
        <v>27.372357911775957</v>
      </c>
      <c r="E20" s="252">
        <v>120.59631724353227</v>
      </c>
      <c r="F20" s="252">
        <f t="shared" si="0"/>
        <v>27.372357911775957</v>
      </c>
      <c r="G20" s="400"/>
    </row>
    <row r="21" spans="2:7" ht="11.25" customHeight="1">
      <c r="B21" s="21"/>
      <c r="C21" s="251">
        <v>43479</v>
      </c>
      <c r="D21" s="252">
        <v>38.601003241775963</v>
      </c>
      <c r="E21" s="252">
        <v>120.59631724353227</v>
      </c>
      <c r="F21" s="252">
        <f t="shared" si="0"/>
        <v>38.601003241775963</v>
      </c>
      <c r="G21" s="400"/>
    </row>
    <row r="22" spans="2:7" ht="11.25" customHeight="1">
      <c r="B22" s="21"/>
      <c r="C22" s="251">
        <v>43480</v>
      </c>
      <c r="D22" s="252">
        <v>66.269905331775973</v>
      </c>
      <c r="E22" s="252">
        <v>120.59631724353227</v>
      </c>
      <c r="F22" s="252">
        <f t="shared" si="0"/>
        <v>66.269905331775973</v>
      </c>
      <c r="G22" s="401">
        <f>E22</f>
        <v>120.59631724353227</v>
      </c>
    </row>
    <row r="23" spans="2:7" ht="11.25" customHeight="1">
      <c r="B23" s="21"/>
      <c r="C23" s="251">
        <v>43481</v>
      </c>
      <c r="D23" s="252">
        <v>57.049382584859849</v>
      </c>
      <c r="E23" s="252">
        <v>120.59631724353227</v>
      </c>
      <c r="F23" s="252">
        <f t="shared" si="0"/>
        <v>57.049382584859849</v>
      </c>
      <c r="G23" s="400"/>
    </row>
    <row r="24" spans="2:7" ht="11.25" customHeight="1">
      <c r="B24" s="21"/>
      <c r="C24" s="251">
        <v>43482</v>
      </c>
      <c r="D24" s="252">
        <v>47.086793530857058</v>
      </c>
      <c r="E24" s="252">
        <v>120.59631724353227</v>
      </c>
      <c r="F24" s="252">
        <f t="shared" si="0"/>
        <v>47.086793530857058</v>
      </c>
      <c r="G24" s="400"/>
    </row>
    <row r="25" spans="2:7" ht="11.25" customHeight="1">
      <c r="C25" s="251">
        <v>43483</v>
      </c>
      <c r="D25" s="252">
        <v>75.72736085885893</v>
      </c>
      <c r="E25" s="252">
        <v>120.59631724353227</v>
      </c>
      <c r="F25" s="252">
        <f t="shared" si="0"/>
        <v>75.72736085885893</v>
      </c>
      <c r="G25" s="400"/>
    </row>
    <row r="26" spans="2:7" ht="11.25" customHeight="1">
      <c r="C26" s="251">
        <v>43484</v>
      </c>
      <c r="D26" s="252">
        <v>43.378133048858913</v>
      </c>
      <c r="E26" s="252">
        <v>120.59631724353227</v>
      </c>
      <c r="F26" s="252">
        <f t="shared" si="0"/>
        <v>43.378133048858913</v>
      </c>
      <c r="G26" s="400"/>
    </row>
    <row r="27" spans="2:7" ht="11.25" customHeight="1">
      <c r="C27" s="251">
        <v>43485</v>
      </c>
      <c r="D27" s="252">
        <v>21.839733468858917</v>
      </c>
      <c r="E27" s="252">
        <v>120.59631724353227</v>
      </c>
      <c r="F27" s="252">
        <f t="shared" si="0"/>
        <v>21.839733468858917</v>
      </c>
      <c r="G27" s="400"/>
    </row>
    <row r="28" spans="2:7" ht="11.25" customHeight="1">
      <c r="C28" s="251">
        <v>43486</v>
      </c>
      <c r="D28" s="252">
        <v>65.404301698859854</v>
      </c>
      <c r="E28" s="252">
        <v>120.59631724353227</v>
      </c>
      <c r="F28" s="252">
        <f t="shared" si="0"/>
        <v>65.404301698859854</v>
      </c>
      <c r="G28" s="400"/>
    </row>
    <row r="29" spans="2:7" ht="11.25" customHeight="1">
      <c r="C29" s="251">
        <v>43487</v>
      </c>
      <c r="D29" s="252">
        <v>50.40606404885893</v>
      </c>
      <c r="E29" s="252">
        <v>120.59631724353227</v>
      </c>
      <c r="F29" s="252">
        <f t="shared" si="0"/>
        <v>50.40606404885893</v>
      </c>
      <c r="G29" s="400"/>
    </row>
    <row r="30" spans="2:7" ht="11.25" customHeight="1">
      <c r="C30" s="251">
        <v>43488</v>
      </c>
      <c r="D30" s="252">
        <v>86.933992344619128</v>
      </c>
      <c r="E30" s="252">
        <v>120.59631724353227</v>
      </c>
      <c r="F30" s="252">
        <f t="shared" si="0"/>
        <v>86.933992344619128</v>
      </c>
      <c r="G30" s="400"/>
    </row>
    <row r="31" spans="2:7" ht="11.25" customHeight="1">
      <c r="C31" s="251">
        <v>43489</v>
      </c>
      <c r="D31" s="252">
        <v>93.897589926620057</v>
      </c>
      <c r="E31" s="252">
        <v>120.59631724353227</v>
      </c>
      <c r="F31" s="252">
        <f t="shared" si="0"/>
        <v>93.897589926620057</v>
      </c>
      <c r="G31" s="400"/>
    </row>
    <row r="32" spans="2:7" ht="11.25" customHeight="1">
      <c r="C32" s="251">
        <v>43490</v>
      </c>
      <c r="D32" s="252">
        <v>99.325622760620988</v>
      </c>
      <c r="E32" s="252">
        <v>120.59631724353227</v>
      </c>
      <c r="F32" s="252">
        <f t="shared" si="0"/>
        <v>99.325622760620988</v>
      </c>
      <c r="G32" s="400"/>
    </row>
    <row r="33" spans="3:7" ht="11.25" customHeight="1">
      <c r="C33" s="251">
        <v>43491</v>
      </c>
      <c r="D33" s="252">
        <v>91.521473510619117</v>
      </c>
      <c r="E33" s="252">
        <v>120.59631724353227</v>
      </c>
      <c r="F33" s="252">
        <f t="shared" si="0"/>
        <v>91.521473510619117</v>
      </c>
      <c r="G33" s="400"/>
    </row>
    <row r="34" spans="3:7" ht="11.25" customHeight="1">
      <c r="C34" s="251">
        <v>43492</v>
      </c>
      <c r="D34" s="252">
        <v>77.209113650621902</v>
      </c>
      <c r="E34" s="252">
        <v>120.59631724353227</v>
      </c>
      <c r="F34" s="252">
        <f t="shared" si="0"/>
        <v>77.209113650621902</v>
      </c>
      <c r="G34" s="400"/>
    </row>
    <row r="35" spans="3:7" ht="11.25" customHeight="1">
      <c r="C35" s="251">
        <v>43493</v>
      </c>
      <c r="D35" s="252">
        <v>99.019040460619109</v>
      </c>
      <c r="E35" s="252">
        <v>120.59631724353227</v>
      </c>
      <c r="F35" s="252">
        <f t="shared" si="0"/>
        <v>99.019040460619109</v>
      </c>
      <c r="G35" s="400"/>
    </row>
    <row r="36" spans="3:7" ht="11.25" customHeight="1">
      <c r="C36" s="251">
        <v>43494</v>
      </c>
      <c r="D36" s="252">
        <v>101.45238873061912</v>
      </c>
      <c r="E36" s="252">
        <v>120.59631724353227</v>
      </c>
      <c r="F36" s="252">
        <f t="shared" si="0"/>
        <v>101.45238873061912</v>
      </c>
      <c r="G36" s="400"/>
    </row>
    <row r="37" spans="3:7" ht="11.25" customHeight="1">
      <c r="C37" s="251">
        <v>43495</v>
      </c>
      <c r="D37" s="252">
        <v>167.32990158214932</v>
      </c>
      <c r="E37" s="252">
        <v>120.59631724353227</v>
      </c>
      <c r="F37" s="252">
        <f t="shared" si="0"/>
        <v>120.59631724353227</v>
      </c>
      <c r="G37" s="400"/>
    </row>
    <row r="38" spans="3:7" ht="11.25" customHeight="1">
      <c r="C38" s="251">
        <v>43496</v>
      </c>
      <c r="D38" s="252">
        <v>172.57129317015026</v>
      </c>
      <c r="E38" s="252">
        <v>120.59631724353227</v>
      </c>
      <c r="F38" s="252">
        <f t="shared" si="0"/>
        <v>120.59631724353227</v>
      </c>
      <c r="G38" s="400"/>
    </row>
    <row r="39" spans="3:7" ht="11.25" customHeight="1">
      <c r="C39" s="251">
        <v>43497</v>
      </c>
      <c r="D39" s="252">
        <v>185.58193324014655</v>
      </c>
      <c r="E39" s="252">
        <v>120.04142913099631</v>
      </c>
      <c r="F39" s="252">
        <f t="shared" si="0"/>
        <v>120.04142913099631</v>
      </c>
      <c r="G39" s="400"/>
    </row>
    <row r="40" spans="3:7" ht="11.25" customHeight="1">
      <c r="C40" s="251">
        <v>43498</v>
      </c>
      <c r="D40" s="252">
        <v>185.57443929814841</v>
      </c>
      <c r="E40" s="252">
        <v>120.04142913099631</v>
      </c>
      <c r="F40" s="252">
        <f t="shared" si="0"/>
        <v>120.04142913099631</v>
      </c>
      <c r="G40" s="400"/>
    </row>
    <row r="41" spans="3:7" ht="11.25" customHeight="1">
      <c r="C41" s="251">
        <v>43499</v>
      </c>
      <c r="D41" s="252">
        <v>184.96758135014844</v>
      </c>
      <c r="E41" s="252">
        <v>120.04142913099631</v>
      </c>
      <c r="F41" s="252">
        <f t="shared" si="0"/>
        <v>120.04142913099631</v>
      </c>
      <c r="G41" s="400"/>
    </row>
    <row r="42" spans="3:7" ht="11.25" customHeight="1">
      <c r="C42" s="251">
        <v>43500</v>
      </c>
      <c r="D42" s="252">
        <v>193.9985455941484</v>
      </c>
      <c r="E42" s="252">
        <v>120.04142913099631</v>
      </c>
      <c r="F42" s="252">
        <f t="shared" si="0"/>
        <v>120.04142913099631</v>
      </c>
      <c r="G42" s="400"/>
    </row>
    <row r="43" spans="3:7" ht="11.25" customHeight="1">
      <c r="C43" s="251">
        <v>43501</v>
      </c>
      <c r="D43" s="252">
        <v>194.73273308214843</v>
      </c>
      <c r="E43" s="252">
        <v>120.04142913099631</v>
      </c>
      <c r="F43" s="252">
        <f t="shared" si="0"/>
        <v>120.04142913099631</v>
      </c>
      <c r="G43" s="400"/>
    </row>
    <row r="44" spans="3:7" ht="11.25" customHeight="1">
      <c r="C44" s="251">
        <v>43502</v>
      </c>
      <c r="D44" s="252">
        <v>141.24960643784806</v>
      </c>
      <c r="E44" s="252">
        <v>120.04142913099631</v>
      </c>
      <c r="F44" s="252">
        <f t="shared" si="0"/>
        <v>120.04142913099631</v>
      </c>
      <c r="G44" s="400"/>
    </row>
    <row r="45" spans="3:7" ht="11.25" customHeight="1">
      <c r="C45" s="251">
        <v>43503</v>
      </c>
      <c r="D45" s="252">
        <v>141.99456505784809</v>
      </c>
      <c r="E45" s="252">
        <v>120.04142913099631</v>
      </c>
      <c r="F45" s="252">
        <f t="shared" si="0"/>
        <v>120.04142913099631</v>
      </c>
      <c r="G45" s="400"/>
    </row>
    <row r="46" spans="3:7" ht="11.25" customHeight="1">
      <c r="C46" s="251">
        <v>43504</v>
      </c>
      <c r="D46" s="252">
        <v>133.18816221984807</v>
      </c>
      <c r="E46" s="252">
        <v>120.04142913099631</v>
      </c>
      <c r="F46" s="252">
        <f t="shared" si="0"/>
        <v>120.04142913099631</v>
      </c>
      <c r="G46" s="400"/>
    </row>
    <row r="47" spans="3:7" ht="11.25" customHeight="1">
      <c r="C47" s="251">
        <v>43505</v>
      </c>
      <c r="D47" s="252">
        <v>126.08179446984809</v>
      </c>
      <c r="E47" s="252">
        <v>120.04142913099631</v>
      </c>
      <c r="F47" s="252">
        <f t="shared" si="0"/>
        <v>120.04142913099631</v>
      </c>
      <c r="G47" s="400"/>
    </row>
    <row r="48" spans="3:7" ht="11.25" customHeight="1">
      <c r="C48" s="251">
        <v>43506</v>
      </c>
      <c r="D48" s="252">
        <v>114.24660454384994</v>
      </c>
      <c r="E48" s="252">
        <v>120.04142913099631</v>
      </c>
      <c r="F48" s="252">
        <f t="shared" si="0"/>
        <v>114.24660454384994</v>
      </c>
      <c r="G48" s="400"/>
    </row>
    <row r="49" spans="3:7" ht="11.25" customHeight="1">
      <c r="C49" s="251">
        <v>43507</v>
      </c>
      <c r="D49" s="252">
        <v>123.23982218384808</v>
      </c>
      <c r="E49" s="252">
        <v>120.04142913099631</v>
      </c>
      <c r="F49" s="252">
        <f t="shared" si="0"/>
        <v>120.04142913099631</v>
      </c>
      <c r="G49" s="400"/>
    </row>
    <row r="50" spans="3:7" ht="11.25" customHeight="1">
      <c r="C50" s="251">
        <v>43508</v>
      </c>
      <c r="D50" s="252">
        <v>139.96621025384809</v>
      </c>
      <c r="E50" s="252">
        <v>120.04142913099631</v>
      </c>
      <c r="F50" s="252">
        <f t="shared" si="0"/>
        <v>120.04142913099631</v>
      </c>
      <c r="G50" s="400"/>
    </row>
    <row r="51" spans="3:7" ht="11.25" customHeight="1">
      <c r="C51" s="251">
        <v>43509</v>
      </c>
      <c r="D51" s="252">
        <v>120.51201069644542</v>
      </c>
      <c r="E51" s="252">
        <v>120.04142913099631</v>
      </c>
      <c r="F51" s="252">
        <f t="shared" si="0"/>
        <v>120.04142913099631</v>
      </c>
      <c r="G51" s="400"/>
    </row>
    <row r="52" spans="3:7" ht="11.25" customHeight="1">
      <c r="C52" s="251">
        <v>43510</v>
      </c>
      <c r="D52" s="252">
        <v>103.62366132644726</v>
      </c>
      <c r="E52" s="252">
        <v>120.04142913099631</v>
      </c>
      <c r="F52" s="252">
        <f t="shared" si="0"/>
        <v>103.62366132644726</v>
      </c>
      <c r="G52" s="400"/>
    </row>
    <row r="53" spans="3:7" ht="11.25" customHeight="1">
      <c r="C53" s="251">
        <v>43511</v>
      </c>
      <c r="D53" s="252">
        <v>107.92361247844542</v>
      </c>
      <c r="E53" s="252">
        <v>120.04142913099631</v>
      </c>
      <c r="F53" s="252">
        <f t="shared" si="0"/>
        <v>107.92361247844542</v>
      </c>
      <c r="G53" s="401">
        <f>E53</f>
        <v>120.04142913099631</v>
      </c>
    </row>
    <row r="54" spans="3:7" ht="11.25" customHeight="1">
      <c r="C54" s="251">
        <v>43512</v>
      </c>
      <c r="D54" s="252">
        <v>94.661395232447276</v>
      </c>
      <c r="E54" s="252">
        <v>120.04142913099631</v>
      </c>
      <c r="F54" s="252">
        <f t="shared" si="0"/>
        <v>94.661395232447276</v>
      </c>
      <c r="G54" s="400"/>
    </row>
    <row r="55" spans="3:7" ht="11.25" customHeight="1">
      <c r="C55" s="251">
        <v>43513</v>
      </c>
      <c r="D55" s="252">
        <v>84.417533128447275</v>
      </c>
      <c r="E55" s="252">
        <v>120.04142913099631</v>
      </c>
      <c r="F55" s="252">
        <f t="shared" si="0"/>
        <v>84.417533128447275</v>
      </c>
      <c r="G55" s="400"/>
    </row>
    <row r="56" spans="3:7" ht="11.25" customHeight="1">
      <c r="C56" s="251">
        <v>43514</v>
      </c>
      <c r="D56" s="252">
        <v>109.91697916244728</v>
      </c>
      <c r="E56" s="252">
        <v>120.04142913099631</v>
      </c>
      <c r="F56" s="252">
        <f t="shared" si="0"/>
        <v>109.91697916244728</v>
      </c>
      <c r="G56" s="400"/>
    </row>
    <row r="57" spans="3:7" ht="11.25" customHeight="1">
      <c r="C57" s="251">
        <v>43515</v>
      </c>
      <c r="D57" s="252">
        <v>119.44313481844542</v>
      </c>
      <c r="E57" s="252">
        <v>120.04142913099631</v>
      </c>
      <c r="F57" s="252">
        <f t="shared" si="0"/>
        <v>119.44313481844542</v>
      </c>
      <c r="G57" s="400"/>
    </row>
    <row r="58" spans="3:7" ht="11.25" customHeight="1">
      <c r="C58" s="251">
        <v>43516</v>
      </c>
      <c r="D58" s="252">
        <v>87.669133587945765</v>
      </c>
      <c r="E58" s="252">
        <v>120.04142913099631</v>
      </c>
      <c r="F58" s="252">
        <f t="shared" si="0"/>
        <v>87.669133587945765</v>
      </c>
      <c r="G58" s="400"/>
    </row>
    <row r="59" spans="3:7" ht="11.25" customHeight="1">
      <c r="C59" s="251">
        <v>43517</v>
      </c>
      <c r="D59" s="252">
        <v>79.117863777947633</v>
      </c>
      <c r="E59" s="252">
        <v>120.04142913099631</v>
      </c>
      <c r="F59" s="252">
        <f t="shared" si="0"/>
        <v>79.117863777947633</v>
      </c>
      <c r="G59" s="400"/>
    </row>
    <row r="60" spans="3:7" ht="11.25" customHeight="1">
      <c r="C60" s="251">
        <v>43518</v>
      </c>
      <c r="D60" s="252">
        <v>75.298925477949496</v>
      </c>
      <c r="E60" s="252">
        <v>120.04142913099631</v>
      </c>
      <c r="F60" s="252">
        <f t="shared" si="0"/>
        <v>75.298925477949496</v>
      </c>
      <c r="G60" s="400"/>
    </row>
    <row r="61" spans="3:7" ht="11.25" customHeight="1">
      <c r="C61" s="251">
        <v>43519</v>
      </c>
      <c r="D61" s="252">
        <v>64.675635013947627</v>
      </c>
      <c r="E61" s="252">
        <v>120.04142913099631</v>
      </c>
      <c r="F61" s="252">
        <f t="shared" si="0"/>
        <v>64.675635013947627</v>
      </c>
      <c r="G61" s="400"/>
    </row>
    <row r="62" spans="3:7" ht="11.25" customHeight="1">
      <c r="C62" s="251">
        <v>43520</v>
      </c>
      <c r="D62" s="252">
        <v>66.564979371945768</v>
      </c>
      <c r="E62" s="252">
        <v>120.04142913099631</v>
      </c>
      <c r="F62" s="252">
        <f t="shared" si="0"/>
        <v>66.564979371945768</v>
      </c>
      <c r="G62" s="400"/>
    </row>
    <row r="63" spans="3:7" ht="11.25" customHeight="1">
      <c r="C63" s="251">
        <v>43521</v>
      </c>
      <c r="D63" s="252">
        <v>91.917289957949492</v>
      </c>
      <c r="E63" s="252">
        <v>120.04142913099631</v>
      </c>
      <c r="F63" s="252">
        <f t="shared" si="0"/>
        <v>91.917289957949492</v>
      </c>
      <c r="G63" s="400"/>
    </row>
    <row r="64" spans="3:7" ht="11.25" customHeight="1">
      <c r="C64" s="251">
        <v>43522</v>
      </c>
      <c r="D64" s="252">
        <v>75.530994327947624</v>
      </c>
      <c r="E64" s="252">
        <v>120.04142913099631</v>
      </c>
      <c r="F64" s="252">
        <f t="shared" si="0"/>
        <v>75.530994327947624</v>
      </c>
      <c r="G64" s="400"/>
    </row>
    <row r="65" spans="3:7" ht="11.25" customHeight="1">
      <c r="C65" s="251">
        <v>43523</v>
      </c>
      <c r="D65" s="252">
        <v>69.289270910230613</v>
      </c>
      <c r="E65" s="252">
        <v>120.04142913099631</v>
      </c>
      <c r="F65" s="252">
        <f t="shared" si="0"/>
        <v>69.289270910230613</v>
      </c>
      <c r="G65" s="400"/>
    </row>
    <row r="66" spans="3:7" ht="11.25" customHeight="1">
      <c r="C66" s="251">
        <v>43524</v>
      </c>
      <c r="D66" s="252">
        <v>63.050235326230613</v>
      </c>
      <c r="E66" s="252">
        <v>120.04142913099631</v>
      </c>
      <c r="F66" s="252">
        <f t="shared" si="0"/>
        <v>63.050235326230613</v>
      </c>
      <c r="G66" s="400"/>
    </row>
    <row r="67" spans="3:7" ht="11.25" customHeight="1">
      <c r="C67" s="251">
        <v>43525</v>
      </c>
      <c r="D67" s="252">
        <v>70.279727594230607</v>
      </c>
      <c r="E67" s="252">
        <v>132.90693384979679</v>
      </c>
      <c r="F67" s="252">
        <f t="shared" si="0"/>
        <v>70.279727594230607</v>
      </c>
      <c r="G67" s="400"/>
    </row>
    <row r="68" spans="3:7" ht="11.25" customHeight="1">
      <c r="C68" s="251">
        <v>43526</v>
      </c>
      <c r="D68" s="252">
        <v>55.067245526230607</v>
      </c>
      <c r="E68" s="252">
        <v>132.90693384979679</v>
      </c>
      <c r="F68" s="252">
        <f t="shared" si="0"/>
        <v>55.067245526230607</v>
      </c>
      <c r="G68" s="400"/>
    </row>
    <row r="69" spans="3:7" ht="11.25" customHeight="1">
      <c r="C69" s="251">
        <v>43527</v>
      </c>
      <c r="D69" s="252">
        <v>40.961962326230605</v>
      </c>
      <c r="E69" s="252">
        <v>132.90693384979679</v>
      </c>
      <c r="F69" s="252">
        <f t="shared" si="0"/>
        <v>40.961962326230605</v>
      </c>
      <c r="G69" s="400"/>
    </row>
    <row r="70" spans="3:7" ht="11.25" customHeight="1">
      <c r="C70" s="251">
        <v>43528</v>
      </c>
      <c r="D70" s="252">
        <v>48.808900076230607</v>
      </c>
      <c r="E70" s="252">
        <v>132.90693384979679</v>
      </c>
      <c r="F70" s="252">
        <f t="shared" si="0"/>
        <v>48.808900076230607</v>
      </c>
      <c r="G70" s="400"/>
    </row>
    <row r="71" spans="3:7" ht="11.25" customHeight="1">
      <c r="C71" s="251">
        <v>43529</v>
      </c>
      <c r="D71" s="252">
        <v>50.550977536232473</v>
      </c>
      <c r="E71" s="252">
        <v>132.90693384979679</v>
      </c>
      <c r="F71" s="252">
        <f t="shared" si="0"/>
        <v>50.550977536232473</v>
      </c>
      <c r="G71" s="400"/>
    </row>
    <row r="72" spans="3:7" ht="11.25" customHeight="1">
      <c r="C72" s="251">
        <v>43530</v>
      </c>
      <c r="D72" s="252">
        <v>97.01795352355073</v>
      </c>
      <c r="E72" s="252">
        <v>132.90693384979679</v>
      </c>
      <c r="F72" s="252">
        <f t="shared" si="0"/>
        <v>97.01795352355073</v>
      </c>
      <c r="G72" s="400"/>
    </row>
    <row r="73" spans="3:7" ht="11.25" customHeight="1">
      <c r="C73" s="251">
        <v>43531</v>
      </c>
      <c r="D73" s="252">
        <v>113.77763996755631</v>
      </c>
      <c r="E73" s="252">
        <v>132.90693384979679</v>
      </c>
      <c r="F73" s="252">
        <f t="shared" ref="F73:F136" si="1">IF($D73&gt;E73,E73,$D73)</f>
        <v>113.77763996755631</v>
      </c>
      <c r="G73" s="400"/>
    </row>
    <row r="74" spans="3:7" ht="11.25" customHeight="1">
      <c r="C74" s="251">
        <v>43532</v>
      </c>
      <c r="D74" s="252">
        <v>134.52090230355446</v>
      </c>
      <c r="E74" s="252">
        <v>132.90693384979679</v>
      </c>
      <c r="F74" s="252">
        <f t="shared" si="1"/>
        <v>132.90693384979679</v>
      </c>
      <c r="G74" s="400"/>
    </row>
    <row r="75" spans="3:7" ht="11.25" customHeight="1">
      <c r="C75" s="251">
        <v>43533</v>
      </c>
      <c r="D75" s="252">
        <v>133.51544254355261</v>
      </c>
      <c r="E75" s="252">
        <v>132.90693384979679</v>
      </c>
      <c r="F75" s="252">
        <f t="shared" si="1"/>
        <v>132.90693384979679</v>
      </c>
      <c r="G75" s="400"/>
    </row>
    <row r="76" spans="3:7" ht="11.25" customHeight="1">
      <c r="C76" s="251">
        <v>43534</v>
      </c>
      <c r="D76" s="252">
        <v>106.08530919355445</v>
      </c>
      <c r="E76" s="252">
        <v>132.90693384979679</v>
      </c>
      <c r="F76" s="252">
        <f t="shared" si="1"/>
        <v>106.08530919355445</v>
      </c>
      <c r="G76" s="400"/>
    </row>
    <row r="77" spans="3:7" ht="11.25" customHeight="1">
      <c r="C77" s="251">
        <v>43535</v>
      </c>
      <c r="D77" s="252">
        <v>131.25554703755444</v>
      </c>
      <c r="E77" s="252">
        <v>132.90693384979679</v>
      </c>
      <c r="F77" s="252">
        <f t="shared" si="1"/>
        <v>131.25554703755444</v>
      </c>
      <c r="G77" s="400"/>
    </row>
    <row r="78" spans="3:7" ht="11.25" customHeight="1">
      <c r="C78" s="251">
        <v>43536</v>
      </c>
      <c r="D78" s="252">
        <v>122.2313333735526</v>
      </c>
      <c r="E78" s="252">
        <v>132.90693384979679</v>
      </c>
      <c r="F78" s="252">
        <f t="shared" si="1"/>
        <v>122.2313333735526</v>
      </c>
      <c r="G78" s="400"/>
    </row>
    <row r="79" spans="3:7" ht="11.25" customHeight="1">
      <c r="C79" s="251">
        <v>43537</v>
      </c>
      <c r="D79" s="252">
        <v>66.422230921277958</v>
      </c>
      <c r="E79" s="252">
        <v>132.90693384979679</v>
      </c>
      <c r="F79" s="252">
        <f t="shared" si="1"/>
        <v>66.422230921277958</v>
      </c>
      <c r="G79" s="400"/>
    </row>
    <row r="80" spans="3:7" ht="11.25" customHeight="1">
      <c r="C80" s="251">
        <v>43538</v>
      </c>
      <c r="D80" s="252">
        <v>83.603457791279808</v>
      </c>
      <c r="E80" s="252">
        <v>132.90693384979679</v>
      </c>
      <c r="F80" s="252">
        <f t="shared" si="1"/>
        <v>83.603457791279808</v>
      </c>
      <c r="G80" s="400"/>
    </row>
    <row r="81" spans="2:7" ht="11.25" customHeight="1">
      <c r="C81" s="251">
        <v>43539</v>
      </c>
      <c r="D81" s="252">
        <v>97.312987301277957</v>
      </c>
      <c r="E81" s="252">
        <v>132.90693384979679</v>
      </c>
      <c r="F81" s="252">
        <f t="shared" si="1"/>
        <v>97.312987301277957</v>
      </c>
      <c r="G81" s="401">
        <f>E81</f>
        <v>132.90693384979679</v>
      </c>
    </row>
    <row r="82" spans="2:7" ht="11.25" customHeight="1">
      <c r="B82" s="145"/>
      <c r="C82" s="251">
        <v>43540</v>
      </c>
      <c r="D82" s="252">
        <v>74.714766641279809</v>
      </c>
      <c r="E82" s="252">
        <v>132.90693384979679</v>
      </c>
      <c r="F82" s="252">
        <f t="shared" si="1"/>
        <v>74.714766641279809</v>
      </c>
      <c r="G82" s="400"/>
    </row>
    <row r="83" spans="2:7" ht="11.25" customHeight="1">
      <c r="B83" s="145"/>
      <c r="C83" s="251">
        <v>43541</v>
      </c>
      <c r="D83" s="252">
        <v>41.087115621277952</v>
      </c>
      <c r="E83" s="252">
        <v>132.90693384979679</v>
      </c>
      <c r="F83" s="252">
        <f t="shared" si="1"/>
        <v>41.087115621277952</v>
      </c>
      <c r="G83" s="400"/>
    </row>
    <row r="84" spans="2:7" ht="11.25" customHeight="1">
      <c r="B84" s="145"/>
      <c r="C84" s="251">
        <v>43542</v>
      </c>
      <c r="D84" s="252">
        <v>61.18239848127795</v>
      </c>
      <c r="E84" s="252">
        <v>132.90693384979679</v>
      </c>
      <c r="F84" s="252">
        <f t="shared" si="1"/>
        <v>61.18239848127795</v>
      </c>
      <c r="G84" s="400"/>
    </row>
    <row r="85" spans="2:7" ht="11.25" customHeight="1">
      <c r="B85" s="145"/>
      <c r="C85" s="251">
        <v>43543</v>
      </c>
      <c r="D85" s="252">
        <v>62.000907013279814</v>
      </c>
      <c r="E85" s="252">
        <v>132.90693384979679</v>
      </c>
      <c r="F85" s="252">
        <f t="shared" si="1"/>
        <v>62.000907013279814</v>
      </c>
      <c r="G85" s="400"/>
    </row>
    <row r="86" spans="2:7" ht="11.25" customHeight="1">
      <c r="B86" s="145"/>
      <c r="C86" s="251">
        <v>43544</v>
      </c>
      <c r="D86" s="252">
        <v>59.069677764690461</v>
      </c>
      <c r="E86" s="252">
        <v>132.90693384979679</v>
      </c>
      <c r="F86" s="252">
        <f t="shared" si="1"/>
        <v>59.069677764690461</v>
      </c>
      <c r="G86" s="400"/>
    </row>
    <row r="87" spans="2:7" ht="11.25" customHeight="1">
      <c r="B87" s="145"/>
      <c r="C87" s="251">
        <v>43545</v>
      </c>
      <c r="D87" s="252">
        <v>74.912399428690463</v>
      </c>
      <c r="E87" s="252">
        <v>132.90693384979679</v>
      </c>
      <c r="F87" s="252">
        <f t="shared" si="1"/>
        <v>74.912399428690463</v>
      </c>
      <c r="G87" s="400"/>
    </row>
    <row r="88" spans="2:7" ht="11.25" customHeight="1">
      <c r="B88" s="145"/>
      <c r="C88" s="251">
        <v>43546</v>
      </c>
      <c r="D88" s="252">
        <v>98.957296132692321</v>
      </c>
      <c r="E88" s="252">
        <v>132.90693384979679</v>
      </c>
      <c r="F88" s="252">
        <f t="shared" si="1"/>
        <v>98.957296132692321</v>
      </c>
      <c r="G88" s="400"/>
    </row>
    <row r="89" spans="2:7" ht="11.25" customHeight="1">
      <c r="B89" s="145"/>
      <c r="C89" s="251">
        <v>43547</v>
      </c>
      <c r="D89" s="252">
        <v>68.347545472690456</v>
      </c>
      <c r="E89" s="252">
        <v>132.90693384979679</v>
      </c>
      <c r="F89" s="252">
        <f t="shared" si="1"/>
        <v>68.347545472690456</v>
      </c>
      <c r="G89" s="400"/>
    </row>
    <row r="90" spans="2:7" ht="11.25" customHeight="1">
      <c r="B90" s="145"/>
      <c r="C90" s="251">
        <v>43548</v>
      </c>
      <c r="D90" s="252">
        <v>41.337805642692324</v>
      </c>
      <c r="E90" s="252">
        <v>132.90693384979679</v>
      </c>
      <c r="F90" s="252">
        <f t="shared" si="1"/>
        <v>41.337805642692324</v>
      </c>
      <c r="G90" s="400"/>
    </row>
    <row r="91" spans="2:7" ht="11.25" customHeight="1">
      <c r="B91" s="145"/>
      <c r="C91" s="251">
        <v>43549</v>
      </c>
      <c r="D91" s="252">
        <v>42.095181022690454</v>
      </c>
      <c r="E91" s="252">
        <v>132.90693384979679</v>
      </c>
      <c r="F91" s="252">
        <f t="shared" si="1"/>
        <v>42.095181022690454</v>
      </c>
      <c r="G91" s="400"/>
    </row>
    <row r="92" spans="2:7" ht="11.25" customHeight="1">
      <c r="B92" s="145"/>
      <c r="C92" s="251">
        <v>43550</v>
      </c>
      <c r="D92" s="252">
        <v>37.959048062692325</v>
      </c>
      <c r="E92" s="252">
        <v>132.90693384979679</v>
      </c>
      <c r="F92" s="252">
        <f t="shared" si="1"/>
        <v>37.959048062692325</v>
      </c>
      <c r="G92" s="400"/>
    </row>
    <row r="93" spans="2:7" ht="11.25" customHeight="1">
      <c r="B93" s="145"/>
      <c r="C93" s="251">
        <v>43551</v>
      </c>
      <c r="D93" s="252">
        <v>39.210651627381345</v>
      </c>
      <c r="E93" s="252">
        <v>132.90693384979679</v>
      </c>
      <c r="F93" s="252">
        <f t="shared" si="1"/>
        <v>39.210651627381345</v>
      </c>
      <c r="G93" s="400"/>
    </row>
    <row r="94" spans="2:7" ht="11.25" customHeight="1">
      <c r="B94" s="145"/>
      <c r="C94" s="251">
        <v>43552</v>
      </c>
      <c r="D94" s="252">
        <v>50.566903553377628</v>
      </c>
      <c r="E94" s="252">
        <v>132.90693384979679</v>
      </c>
      <c r="F94" s="252">
        <f t="shared" si="1"/>
        <v>50.566903553377628</v>
      </c>
      <c r="G94" s="400"/>
    </row>
    <row r="95" spans="2:7" ht="11.25" customHeight="1">
      <c r="B95" s="145"/>
      <c r="C95" s="251">
        <v>43553</v>
      </c>
      <c r="D95" s="252">
        <v>62.55005746738135</v>
      </c>
      <c r="E95" s="252">
        <v>132.90693384979679</v>
      </c>
      <c r="F95" s="252">
        <f t="shared" si="1"/>
        <v>62.55005746738135</v>
      </c>
      <c r="G95" s="400"/>
    </row>
    <row r="96" spans="2:7" ht="11.25" customHeight="1">
      <c r="B96" s="145"/>
      <c r="C96" s="251">
        <v>43554</v>
      </c>
      <c r="D96" s="252">
        <v>40.608588867379488</v>
      </c>
      <c r="E96" s="252">
        <v>132.90693384979679</v>
      </c>
      <c r="F96" s="252">
        <f t="shared" si="1"/>
        <v>40.608588867379488</v>
      </c>
      <c r="G96" s="400"/>
    </row>
    <row r="97" spans="2:7" ht="11.25" customHeight="1">
      <c r="B97" s="145"/>
      <c r="C97" s="251">
        <v>43555</v>
      </c>
      <c r="D97" s="252">
        <v>51.831602707379488</v>
      </c>
      <c r="E97" s="252">
        <v>132.90693384979679</v>
      </c>
      <c r="F97" s="252">
        <f t="shared" si="1"/>
        <v>51.831602707379488</v>
      </c>
      <c r="G97" s="400"/>
    </row>
    <row r="98" spans="2:7" ht="11.25" customHeight="1">
      <c r="B98" s="145"/>
      <c r="C98" s="251">
        <v>43556</v>
      </c>
      <c r="D98" s="252">
        <v>76.662643839381346</v>
      </c>
      <c r="E98" s="252">
        <v>128.77123560535</v>
      </c>
      <c r="F98" s="252">
        <f t="shared" si="1"/>
        <v>76.662643839381346</v>
      </c>
      <c r="G98" s="400"/>
    </row>
    <row r="99" spans="2:7" ht="11.25" customHeight="1">
      <c r="B99" s="145"/>
      <c r="C99" s="251">
        <v>43557</v>
      </c>
      <c r="D99" s="252">
        <v>73.117034955377619</v>
      </c>
      <c r="E99" s="252">
        <v>128.77123560535</v>
      </c>
      <c r="F99" s="252">
        <f t="shared" si="1"/>
        <v>73.117034955377619</v>
      </c>
      <c r="G99" s="400"/>
    </row>
    <row r="100" spans="2:7" ht="11.25" customHeight="1">
      <c r="B100" s="145"/>
      <c r="C100" s="251">
        <v>43558</v>
      </c>
      <c r="D100" s="252">
        <v>45.024506179779593</v>
      </c>
      <c r="E100" s="252">
        <v>128.77123560535</v>
      </c>
      <c r="F100" s="252">
        <f t="shared" si="1"/>
        <v>45.024506179779593</v>
      </c>
      <c r="G100" s="400"/>
    </row>
    <row r="101" spans="2:7" ht="11.25" customHeight="1">
      <c r="B101" s="17"/>
      <c r="C101" s="251">
        <v>43559</v>
      </c>
      <c r="D101" s="252">
        <v>42.33311552377959</v>
      </c>
      <c r="E101" s="252">
        <v>128.77123560535</v>
      </c>
      <c r="F101" s="252">
        <f t="shared" si="1"/>
        <v>42.33311552377959</v>
      </c>
      <c r="G101" s="400"/>
    </row>
    <row r="102" spans="2:7" ht="11.25" customHeight="1">
      <c r="B102" s="17"/>
      <c r="C102" s="251">
        <v>43560</v>
      </c>
      <c r="D102" s="252">
        <v>53.148606071777728</v>
      </c>
      <c r="E102" s="252">
        <v>128.77123560535</v>
      </c>
      <c r="F102" s="252">
        <f t="shared" si="1"/>
        <v>53.148606071777728</v>
      </c>
      <c r="G102" s="400"/>
    </row>
    <row r="103" spans="2:7" ht="11.25" customHeight="1">
      <c r="B103" s="17"/>
      <c r="C103" s="251">
        <v>43561</v>
      </c>
      <c r="D103" s="252">
        <v>35.40131546777959</v>
      </c>
      <c r="E103" s="252">
        <v>128.77123560535</v>
      </c>
      <c r="F103" s="252">
        <f t="shared" si="1"/>
        <v>35.40131546777959</v>
      </c>
      <c r="G103" s="400"/>
    </row>
    <row r="104" spans="2:7" ht="11.25" customHeight="1">
      <c r="C104" s="251">
        <v>43562</v>
      </c>
      <c r="D104" s="252">
        <v>30.369701119777734</v>
      </c>
      <c r="E104" s="252">
        <v>128.77123560535</v>
      </c>
      <c r="F104" s="252">
        <f t="shared" si="1"/>
        <v>30.369701119777734</v>
      </c>
      <c r="G104" s="400"/>
    </row>
    <row r="105" spans="2:7" ht="11.25" customHeight="1">
      <c r="B105" s="17"/>
      <c r="C105" s="251">
        <v>43563</v>
      </c>
      <c r="D105" s="252">
        <v>38.897896747777729</v>
      </c>
      <c r="E105" s="252">
        <v>128.77123560535</v>
      </c>
      <c r="F105" s="252">
        <f t="shared" si="1"/>
        <v>38.897896747777729</v>
      </c>
      <c r="G105" s="400"/>
    </row>
    <row r="106" spans="2:7" ht="11.25" customHeight="1">
      <c r="B106" s="17"/>
      <c r="C106" s="251">
        <v>43564</v>
      </c>
      <c r="D106" s="252">
        <v>35.460223803779591</v>
      </c>
      <c r="E106" s="252">
        <v>128.77123560535</v>
      </c>
      <c r="F106" s="252">
        <f t="shared" si="1"/>
        <v>35.460223803779591</v>
      </c>
      <c r="G106" s="400"/>
    </row>
    <row r="107" spans="2:7" ht="11.25" customHeight="1">
      <c r="B107" s="17"/>
      <c r="C107" s="251">
        <v>43565</v>
      </c>
      <c r="D107" s="252">
        <v>73.590745241523095</v>
      </c>
      <c r="E107" s="252">
        <v>128.77123560535</v>
      </c>
      <c r="F107" s="252">
        <f t="shared" si="1"/>
        <v>73.590745241523095</v>
      </c>
      <c r="G107" s="400"/>
    </row>
    <row r="108" spans="2:7" ht="11.25" customHeight="1">
      <c r="B108" s="17"/>
      <c r="C108" s="251">
        <v>43566</v>
      </c>
      <c r="D108" s="252">
        <v>81.935471213523101</v>
      </c>
      <c r="E108" s="252">
        <v>128.77123560535</v>
      </c>
      <c r="F108" s="252">
        <f t="shared" si="1"/>
        <v>81.935471213523101</v>
      </c>
      <c r="G108" s="400"/>
    </row>
    <row r="109" spans="2:7" ht="11.25" customHeight="1">
      <c r="B109" s="17"/>
      <c r="C109" s="251">
        <v>43567</v>
      </c>
      <c r="D109" s="252">
        <v>81.298658489523092</v>
      </c>
      <c r="E109" s="252">
        <v>128.77123560535</v>
      </c>
      <c r="F109" s="252">
        <f t="shared" si="1"/>
        <v>81.298658489523092</v>
      </c>
      <c r="G109" s="400"/>
    </row>
    <row r="110" spans="2:7" ht="11.25" customHeight="1">
      <c r="B110" s="17"/>
      <c r="C110" s="251">
        <v>43568</v>
      </c>
      <c r="D110" s="252">
        <v>71.775422277523091</v>
      </c>
      <c r="E110" s="252">
        <v>128.77123560535</v>
      </c>
      <c r="F110" s="252">
        <f t="shared" si="1"/>
        <v>71.775422277523091</v>
      </c>
      <c r="G110" s="400"/>
    </row>
    <row r="111" spans="2:7" ht="11.25" customHeight="1">
      <c r="B111" s="17"/>
      <c r="C111" s="251">
        <v>43569</v>
      </c>
      <c r="D111" s="252">
        <v>65.230425237523093</v>
      </c>
      <c r="E111" s="252">
        <v>128.77123560535</v>
      </c>
      <c r="F111" s="252">
        <f t="shared" si="1"/>
        <v>65.230425237523093</v>
      </c>
      <c r="G111" s="400"/>
    </row>
    <row r="112" spans="2:7" ht="11.25" customHeight="1">
      <c r="B112" s="17"/>
      <c r="C112" s="251">
        <v>43570</v>
      </c>
      <c r="D112" s="252">
        <v>75.106005453521234</v>
      </c>
      <c r="E112" s="252">
        <v>128.77123560535</v>
      </c>
      <c r="F112" s="252">
        <f t="shared" si="1"/>
        <v>75.106005453521234</v>
      </c>
      <c r="G112" s="401">
        <f>E112</f>
        <v>128.77123560535</v>
      </c>
    </row>
    <row r="113" spans="2:7" ht="11.25" customHeight="1">
      <c r="B113" s="17"/>
      <c r="C113" s="251">
        <v>43571</v>
      </c>
      <c r="D113" s="252">
        <v>82.865641981523098</v>
      </c>
      <c r="E113" s="252">
        <v>128.77123560535</v>
      </c>
      <c r="F113" s="252">
        <f t="shared" si="1"/>
        <v>82.865641981523098</v>
      </c>
      <c r="G113" s="400"/>
    </row>
    <row r="114" spans="2:7" ht="11.25" customHeight="1">
      <c r="B114" s="17"/>
      <c r="C114" s="251">
        <v>43572</v>
      </c>
      <c r="D114" s="252">
        <v>100.01872431620907</v>
      </c>
      <c r="E114" s="252">
        <v>128.77123560535</v>
      </c>
      <c r="F114" s="252">
        <f t="shared" si="1"/>
        <v>100.01872431620907</v>
      </c>
      <c r="G114" s="400"/>
    </row>
    <row r="115" spans="2:7" ht="11.25" customHeight="1">
      <c r="B115" s="17"/>
      <c r="C115" s="251">
        <v>43573</v>
      </c>
      <c r="D115" s="252">
        <v>97.640177000207203</v>
      </c>
      <c r="E115" s="252">
        <v>128.77123560535</v>
      </c>
      <c r="F115" s="252">
        <f t="shared" si="1"/>
        <v>97.640177000207203</v>
      </c>
      <c r="G115" s="400"/>
    </row>
    <row r="116" spans="2:7" ht="11.25" customHeight="1">
      <c r="B116" s="17"/>
      <c r="C116" s="251">
        <v>43574</v>
      </c>
      <c r="D116" s="252">
        <v>76.378072956209067</v>
      </c>
      <c r="E116" s="252">
        <v>128.77123560535</v>
      </c>
      <c r="F116" s="252">
        <f t="shared" si="1"/>
        <v>76.378072956209067</v>
      </c>
      <c r="G116" s="400"/>
    </row>
    <row r="117" spans="2:7" ht="11.25" customHeight="1">
      <c r="B117" s="17"/>
      <c r="C117" s="251">
        <v>43575</v>
      </c>
      <c r="D117" s="252">
        <v>73.470189276207208</v>
      </c>
      <c r="E117" s="252">
        <v>128.77123560535</v>
      </c>
      <c r="F117" s="252">
        <f t="shared" si="1"/>
        <v>73.470189276207208</v>
      </c>
      <c r="G117" s="400"/>
    </row>
    <row r="118" spans="2:7" ht="11.25" customHeight="1">
      <c r="B118" s="17"/>
      <c r="C118" s="251">
        <v>43576</v>
      </c>
      <c r="D118" s="252">
        <v>82.184180796209063</v>
      </c>
      <c r="E118" s="252">
        <v>128.77123560535</v>
      </c>
      <c r="F118" s="252">
        <f t="shared" si="1"/>
        <v>82.184180796209063</v>
      </c>
      <c r="G118" s="400"/>
    </row>
    <row r="119" spans="2:7" ht="11.25" customHeight="1">
      <c r="B119" s="17"/>
      <c r="C119" s="251">
        <v>43577</v>
      </c>
      <c r="D119" s="252">
        <v>83.15904527220907</v>
      </c>
      <c r="E119" s="252">
        <v>128.77123560535</v>
      </c>
      <c r="F119" s="252">
        <f t="shared" si="1"/>
        <v>83.15904527220907</v>
      </c>
      <c r="G119" s="400"/>
    </row>
    <row r="120" spans="2:7" ht="11.25" customHeight="1">
      <c r="B120" s="17"/>
      <c r="C120" s="251">
        <v>43578</v>
      </c>
      <c r="D120" s="252">
        <v>84.983474912207214</v>
      </c>
      <c r="E120" s="252">
        <v>128.77123560535</v>
      </c>
      <c r="F120" s="252">
        <f t="shared" si="1"/>
        <v>84.983474912207214</v>
      </c>
      <c r="G120" s="400"/>
    </row>
    <row r="121" spans="2:7" ht="11.25" customHeight="1">
      <c r="B121" s="17"/>
      <c r="C121" s="251">
        <v>43579</v>
      </c>
      <c r="D121" s="252">
        <v>120.16015579154841</v>
      </c>
      <c r="E121" s="252">
        <v>128.77123560535</v>
      </c>
      <c r="F121" s="252">
        <f t="shared" si="1"/>
        <v>120.16015579154841</v>
      </c>
      <c r="G121" s="400"/>
    </row>
    <row r="122" spans="2:7" ht="11.25" customHeight="1">
      <c r="B122" s="17"/>
      <c r="C122" s="251">
        <v>43580</v>
      </c>
      <c r="D122" s="252">
        <v>122.17053837154654</v>
      </c>
      <c r="E122" s="252">
        <v>128.77123560535</v>
      </c>
      <c r="F122" s="252">
        <f t="shared" si="1"/>
        <v>122.17053837154654</v>
      </c>
      <c r="G122" s="400"/>
    </row>
    <row r="123" spans="2:7" ht="11.25" customHeight="1">
      <c r="B123" s="17"/>
      <c r="C123" s="251">
        <v>43581</v>
      </c>
      <c r="D123" s="252">
        <v>133.72763285954653</v>
      </c>
      <c r="E123" s="252">
        <v>128.77123560535</v>
      </c>
      <c r="F123" s="252">
        <f t="shared" si="1"/>
        <v>128.77123560535</v>
      </c>
      <c r="G123" s="400"/>
    </row>
    <row r="124" spans="2:7" ht="11.25" customHeight="1">
      <c r="B124" s="17"/>
      <c r="C124" s="251">
        <v>43582</v>
      </c>
      <c r="D124" s="252">
        <v>132.62970923154842</v>
      </c>
      <c r="E124" s="252">
        <v>128.77123560535</v>
      </c>
      <c r="F124" s="252">
        <f t="shared" si="1"/>
        <v>128.77123560535</v>
      </c>
      <c r="G124" s="400"/>
    </row>
    <row r="125" spans="2:7" ht="11.25" customHeight="1">
      <c r="B125" s="17"/>
      <c r="C125" s="251">
        <v>43583</v>
      </c>
      <c r="D125" s="252">
        <v>124.85596989154841</v>
      </c>
      <c r="E125" s="252">
        <v>128.77123560535</v>
      </c>
      <c r="F125" s="252">
        <f t="shared" si="1"/>
        <v>124.85596989154841</v>
      </c>
      <c r="G125" s="400"/>
    </row>
    <row r="126" spans="2:7" ht="11.25" customHeight="1">
      <c r="B126" s="17"/>
      <c r="C126" s="251">
        <v>43584</v>
      </c>
      <c r="D126" s="252">
        <v>140.27391316354652</v>
      </c>
      <c r="E126" s="252">
        <v>128.77123560535</v>
      </c>
      <c r="F126" s="252">
        <f t="shared" si="1"/>
        <v>128.77123560535</v>
      </c>
      <c r="G126" s="400"/>
    </row>
    <row r="127" spans="2:7" ht="11.25" customHeight="1">
      <c r="B127" s="17"/>
      <c r="C127" s="251">
        <v>43585</v>
      </c>
      <c r="D127" s="252">
        <v>140.00868754754842</v>
      </c>
      <c r="E127" s="252">
        <v>128.77123560535</v>
      </c>
      <c r="F127" s="252">
        <f t="shared" si="1"/>
        <v>128.77123560535</v>
      </c>
      <c r="G127" s="400"/>
    </row>
    <row r="128" spans="2:7" ht="11.25" customHeight="1">
      <c r="B128" s="17"/>
      <c r="C128" s="251">
        <v>43586</v>
      </c>
      <c r="D128" s="252">
        <v>105.74095903098869</v>
      </c>
      <c r="E128" s="252">
        <v>105.65373260469035</v>
      </c>
      <c r="F128" s="252">
        <f t="shared" si="1"/>
        <v>105.65373260469035</v>
      </c>
      <c r="G128" s="400"/>
    </row>
    <row r="129" spans="2:7" ht="11.25" customHeight="1">
      <c r="C129" s="251">
        <v>43587</v>
      </c>
      <c r="D129" s="252">
        <v>100.09574057899054</v>
      </c>
      <c r="E129" s="252">
        <v>105.65373260469035</v>
      </c>
      <c r="F129" s="252">
        <f t="shared" si="1"/>
        <v>100.09574057899054</v>
      </c>
      <c r="G129" s="400"/>
    </row>
    <row r="130" spans="2:7" ht="11.25" customHeight="1">
      <c r="B130" s="17"/>
      <c r="C130" s="251">
        <v>43588</v>
      </c>
      <c r="D130" s="252">
        <v>102.83984928298868</v>
      </c>
      <c r="E130" s="252">
        <v>105.65373260469035</v>
      </c>
      <c r="F130" s="252">
        <f t="shared" si="1"/>
        <v>102.83984928298868</v>
      </c>
      <c r="G130" s="400"/>
    </row>
    <row r="131" spans="2:7" ht="11.25" customHeight="1">
      <c r="B131" s="17"/>
      <c r="C131" s="251">
        <v>43589</v>
      </c>
      <c r="D131" s="252">
        <v>101.27127545099053</v>
      </c>
      <c r="E131" s="252">
        <v>105.65373260469035</v>
      </c>
      <c r="F131" s="252">
        <f t="shared" si="1"/>
        <v>101.27127545099053</v>
      </c>
      <c r="G131" s="400"/>
    </row>
    <row r="132" spans="2:7" ht="11.25" customHeight="1">
      <c r="B132" s="17"/>
      <c r="C132" s="251">
        <v>43590</v>
      </c>
      <c r="D132" s="252">
        <v>93.971423794990557</v>
      </c>
      <c r="E132" s="252">
        <v>105.65373260469035</v>
      </c>
      <c r="F132" s="252">
        <f t="shared" si="1"/>
        <v>93.971423794990557</v>
      </c>
      <c r="G132" s="400"/>
    </row>
    <row r="133" spans="2:7" ht="11.25" customHeight="1">
      <c r="B133" s="17"/>
      <c r="C133" s="251">
        <v>43591</v>
      </c>
      <c r="D133" s="252">
        <v>113.61467043498868</v>
      </c>
      <c r="E133" s="252">
        <v>105.65373260469035</v>
      </c>
      <c r="F133" s="252">
        <f t="shared" si="1"/>
        <v>105.65373260469035</v>
      </c>
      <c r="G133" s="400"/>
    </row>
    <row r="134" spans="2:7" ht="11.25" customHeight="1">
      <c r="B134" s="17"/>
      <c r="C134" s="251">
        <v>43592</v>
      </c>
      <c r="D134" s="252">
        <v>103.96177035099053</v>
      </c>
      <c r="E134" s="252">
        <v>105.65373260469035</v>
      </c>
      <c r="F134" s="252">
        <f t="shared" si="1"/>
        <v>103.96177035099053</v>
      </c>
      <c r="G134" s="400"/>
    </row>
    <row r="135" spans="2:7" ht="11.25" customHeight="1">
      <c r="B135" s="17"/>
      <c r="C135" s="251">
        <v>43593</v>
      </c>
      <c r="D135" s="252">
        <v>66.221452729308808</v>
      </c>
      <c r="E135" s="252">
        <v>105.65373260469035</v>
      </c>
      <c r="F135" s="252">
        <f t="shared" si="1"/>
        <v>66.221452729308808</v>
      </c>
      <c r="G135" s="400"/>
    </row>
    <row r="136" spans="2:7" ht="11.25" customHeight="1">
      <c r="B136" s="17"/>
      <c r="C136" s="251">
        <v>43594</v>
      </c>
      <c r="D136" s="252">
        <v>74.446018409306944</v>
      </c>
      <c r="E136" s="252">
        <v>105.65373260469035</v>
      </c>
      <c r="F136" s="252">
        <f t="shared" si="1"/>
        <v>74.446018409306944</v>
      </c>
      <c r="G136" s="400"/>
    </row>
    <row r="137" spans="2:7" ht="11.25" customHeight="1">
      <c r="B137" s="17"/>
      <c r="C137" s="251">
        <v>43595</v>
      </c>
      <c r="D137" s="252">
        <v>83.660476461306928</v>
      </c>
      <c r="E137" s="252">
        <v>105.65373260469035</v>
      </c>
      <c r="F137" s="252">
        <f t="shared" ref="F137:F200" si="2">IF($D137&gt;E137,E137,$D137)</f>
        <v>83.660476461306928</v>
      </c>
      <c r="G137" s="400"/>
    </row>
    <row r="138" spans="2:7" ht="11.25" customHeight="1">
      <c r="B138" s="17"/>
      <c r="C138" s="251">
        <v>43596</v>
      </c>
      <c r="D138" s="252">
        <v>75.973093089306929</v>
      </c>
      <c r="E138" s="252">
        <v>105.65373260469035</v>
      </c>
      <c r="F138" s="252">
        <f t="shared" si="2"/>
        <v>75.973093089306929</v>
      </c>
      <c r="G138" s="400"/>
    </row>
    <row r="139" spans="2:7" ht="11.25" customHeight="1">
      <c r="B139" s="17"/>
      <c r="C139" s="251">
        <v>43597</v>
      </c>
      <c r="D139" s="252">
        <v>66.319120533306943</v>
      </c>
      <c r="E139" s="252">
        <v>105.65373260469035</v>
      </c>
      <c r="F139" s="252">
        <f t="shared" si="2"/>
        <v>66.319120533306943</v>
      </c>
      <c r="G139" s="400"/>
    </row>
    <row r="140" spans="2:7" ht="11.25" customHeight="1">
      <c r="B140" s="17"/>
      <c r="C140" s="251">
        <v>43598</v>
      </c>
      <c r="D140" s="252">
        <v>71.987889609306933</v>
      </c>
      <c r="E140" s="252">
        <v>105.65373260469035</v>
      </c>
      <c r="F140" s="252">
        <f t="shared" si="2"/>
        <v>71.987889609306933</v>
      </c>
      <c r="G140" s="400"/>
    </row>
    <row r="141" spans="2:7" ht="11.25" customHeight="1">
      <c r="B141" s="17"/>
      <c r="C141" s="251">
        <v>43599</v>
      </c>
      <c r="D141" s="252">
        <v>75.311342213308791</v>
      </c>
      <c r="E141" s="252">
        <v>105.65373260469035</v>
      </c>
      <c r="F141" s="252">
        <f t="shared" si="2"/>
        <v>75.311342213308791</v>
      </c>
      <c r="G141" s="400"/>
    </row>
    <row r="142" spans="2:7" ht="11.25" customHeight="1">
      <c r="B142" s="17"/>
      <c r="C142" s="251">
        <v>43600</v>
      </c>
      <c r="D142" s="252">
        <v>74.37980817415513</v>
      </c>
      <c r="E142" s="252">
        <v>105.65373260469035</v>
      </c>
      <c r="F142" s="252">
        <f t="shared" si="2"/>
        <v>74.37980817415513</v>
      </c>
      <c r="G142" s="401">
        <f>E142</f>
        <v>105.65373260469035</v>
      </c>
    </row>
    <row r="143" spans="2:7" ht="11.25" customHeight="1">
      <c r="B143" s="17"/>
      <c r="C143" s="251">
        <v>43601</v>
      </c>
      <c r="D143" s="252">
        <v>68.006816766156987</v>
      </c>
      <c r="E143" s="252">
        <v>105.65373260469035</v>
      </c>
      <c r="F143" s="252">
        <f t="shared" si="2"/>
        <v>68.006816766156987</v>
      </c>
      <c r="G143" s="400"/>
    </row>
    <row r="144" spans="2:7" ht="11.25" customHeight="1">
      <c r="B144" s="17"/>
      <c r="C144" s="251">
        <v>43602</v>
      </c>
      <c r="D144" s="252">
        <v>65.738982786156996</v>
      </c>
      <c r="E144" s="252">
        <v>105.65373260469035</v>
      </c>
      <c r="F144" s="252">
        <f t="shared" si="2"/>
        <v>65.738982786156996</v>
      </c>
      <c r="G144" s="400"/>
    </row>
    <row r="145" spans="2:7" ht="11.25" customHeight="1">
      <c r="B145" s="17"/>
      <c r="C145" s="251">
        <v>43603</v>
      </c>
      <c r="D145" s="252">
        <v>64.549248354155139</v>
      </c>
      <c r="E145" s="252">
        <v>105.65373260469035</v>
      </c>
      <c r="F145" s="252">
        <f t="shared" si="2"/>
        <v>64.549248354155139</v>
      </c>
      <c r="G145" s="400"/>
    </row>
    <row r="146" spans="2:7" ht="11.25" customHeight="1">
      <c r="B146" s="17"/>
      <c r="C146" s="251">
        <v>43604</v>
      </c>
      <c r="D146" s="252">
        <v>60.67698176215886</v>
      </c>
      <c r="E146" s="252">
        <v>105.65373260469035</v>
      </c>
      <c r="F146" s="252">
        <f t="shared" si="2"/>
        <v>60.67698176215886</v>
      </c>
      <c r="G146" s="400"/>
    </row>
    <row r="147" spans="2:7" ht="11.25" customHeight="1">
      <c r="B147" s="17"/>
      <c r="C147" s="251">
        <v>43605</v>
      </c>
      <c r="D147" s="252">
        <v>72.64989890615513</v>
      </c>
      <c r="E147" s="252">
        <v>105.65373260469035</v>
      </c>
      <c r="F147" s="252">
        <f t="shared" si="2"/>
        <v>72.64989890615513</v>
      </c>
      <c r="G147" s="400"/>
    </row>
    <row r="148" spans="2:7" ht="11.25" customHeight="1">
      <c r="B148" s="17"/>
      <c r="C148" s="251">
        <v>43606</v>
      </c>
      <c r="D148" s="252">
        <v>76.313361826155131</v>
      </c>
      <c r="E148" s="252">
        <v>105.65373260469035</v>
      </c>
      <c r="F148" s="252">
        <f t="shared" si="2"/>
        <v>76.313361826155131</v>
      </c>
      <c r="G148" s="400"/>
    </row>
    <row r="149" spans="2:7" ht="11.25" customHeight="1">
      <c r="B149" s="17"/>
      <c r="C149" s="251">
        <v>43607</v>
      </c>
      <c r="D149" s="252">
        <v>66.067444093736299</v>
      </c>
      <c r="E149" s="252">
        <v>105.65373260469035</v>
      </c>
      <c r="F149" s="252">
        <f t="shared" si="2"/>
        <v>66.067444093736299</v>
      </c>
      <c r="G149" s="400"/>
    </row>
    <row r="150" spans="2:7" ht="11.25" customHeight="1">
      <c r="B150" s="17"/>
      <c r="C150" s="251">
        <v>43608</v>
      </c>
      <c r="D150" s="252">
        <v>60.102267253734432</v>
      </c>
      <c r="E150" s="252">
        <v>105.65373260469035</v>
      </c>
      <c r="F150" s="252">
        <f t="shared" si="2"/>
        <v>60.102267253734432</v>
      </c>
      <c r="G150" s="400"/>
    </row>
    <row r="151" spans="2:7" ht="11.25" customHeight="1">
      <c r="B151" s="17"/>
      <c r="C151" s="251">
        <v>43609</v>
      </c>
      <c r="D151" s="252">
        <v>59.22299280573629</v>
      </c>
      <c r="E151" s="252">
        <v>105.65373260469035</v>
      </c>
      <c r="F151" s="252">
        <f t="shared" si="2"/>
        <v>59.22299280573629</v>
      </c>
      <c r="G151" s="400"/>
    </row>
    <row r="152" spans="2:7" ht="11.25" customHeight="1">
      <c r="B152" s="17"/>
      <c r="C152" s="251">
        <v>43610</v>
      </c>
      <c r="D152" s="252">
        <v>57.431285131732572</v>
      </c>
      <c r="E152" s="252">
        <v>105.65373260469035</v>
      </c>
      <c r="F152" s="252">
        <f t="shared" si="2"/>
        <v>57.431285131732572</v>
      </c>
      <c r="G152" s="400"/>
    </row>
    <row r="153" spans="2:7" ht="11.25" customHeight="1">
      <c r="B153" s="17"/>
      <c r="C153" s="251">
        <v>43611</v>
      </c>
      <c r="D153" s="252">
        <v>54.664174471738157</v>
      </c>
      <c r="E153" s="252">
        <v>105.65373260469035</v>
      </c>
      <c r="F153" s="252">
        <f t="shared" si="2"/>
        <v>54.664174471738157</v>
      </c>
      <c r="G153" s="400"/>
    </row>
    <row r="154" spans="2:7" ht="11.25" customHeight="1">
      <c r="B154" s="17"/>
      <c r="C154" s="251">
        <v>43612</v>
      </c>
      <c r="D154" s="252">
        <v>58.471831127732571</v>
      </c>
      <c r="E154" s="252">
        <v>105.65373260469035</v>
      </c>
      <c r="F154" s="252">
        <f t="shared" si="2"/>
        <v>58.471831127732571</v>
      </c>
      <c r="G154" s="400"/>
    </row>
    <row r="155" spans="2:7" ht="11.25" customHeight="1">
      <c r="B155" s="17"/>
      <c r="C155" s="251">
        <v>43613</v>
      </c>
      <c r="D155" s="252">
        <v>53.417569333734434</v>
      </c>
      <c r="E155" s="252">
        <v>105.65373260469035</v>
      </c>
      <c r="F155" s="252">
        <f t="shared" si="2"/>
        <v>53.417569333734434</v>
      </c>
      <c r="G155" s="400"/>
    </row>
    <row r="156" spans="2:7" ht="11.25" customHeight="1">
      <c r="B156" s="17"/>
      <c r="C156" s="251">
        <v>43614</v>
      </c>
      <c r="D156" s="252">
        <v>47.003361174643345</v>
      </c>
      <c r="E156" s="252">
        <v>105.65373260469035</v>
      </c>
      <c r="F156" s="252">
        <f t="shared" si="2"/>
        <v>47.003361174643345</v>
      </c>
      <c r="G156" s="400"/>
    </row>
    <row r="157" spans="2:7" ht="11.25" customHeight="1">
      <c r="B157" s="17"/>
      <c r="C157" s="251">
        <v>43615</v>
      </c>
      <c r="D157" s="252">
        <v>47.415259922641482</v>
      </c>
      <c r="E157" s="252">
        <v>105.65373260469035</v>
      </c>
      <c r="F157" s="252">
        <f t="shared" si="2"/>
        <v>47.415259922641482</v>
      </c>
      <c r="G157" s="400"/>
    </row>
    <row r="158" spans="2:7" ht="11.25" customHeight="1">
      <c r="B158" s="17"/>
      <c r="C158" s="251">
        <v>43616</v>
      </c>
      <c r="D158" s="252">
        <v>54.139165124643348</v>
      </c>
      <c r="E158" s="252">
        <v>105.65373260469035</v>
      </c>
      <c r="F158" s="252">
        <f t="shared" si="2"/>
        <v>54.139165124643348</v>
      </c>
      <c r="G158" s="400"/>
    </row>
    <row r="159" spans="2:7" ht="11.25" customHeight="1">
      <c r="B159" s="17"/>
      <c r="C159" s="251">
        <v>43617</v>
      </c>
      <c r="D159" s="252">
        <v>46.030866642641485</v>
      </c>
      <c r="E159" s="252">
        <v>65.277965296213353</v>
      </c>
      <c r="F159" s="252">
        <f t="shared" si="2"/>
        <v>46.030866642641485</v>
      </c>
      <c r="G159" s="400"/>
    </row>
    <row r="160" spans="2:7" ht="11.25" customHeight="1">
      <c r="B160" s="17"/>
      <c r="C160" s="251">
        <v>43618</v>
      </c>
      <c r="D160" s="252">
        <v>41.260838216643343</v>
      </c>
      <c r="E160" s="252">
        <v>65.277965296213353</v>
      </c>
      <c r="F160" s="252">
        <f t="shared" si="2"/>
        <v>41.260838216643343</v>
      </c>
      <c r="G160" s="400"/>
    </row>
    <row r="161" spans="2:7" ht="11.25" customHeight="1">
      <c r="B161" s="17"/>
      <c r="C161" s="251">
        <v>43619</v>
      </c>
      <c r="D161" s="252">
        <v>49.642918986643345</v>
      </c>
      <c r="E161" s="252">
        <v>65.277965296213353</v>
      </c>
      <c r="F161" s="252">
        <f t="shared" si="2"/>
        <v>49.642918986643345</v>
      </c>
      <c r="G161" s="400"/>
    </row>
    <row r="162" spans="2:7" ht="11.25" customHeight="1">
      <c r="B162" s="17"/>
      <c r="C162" s="251">
        <v>43620</v>
      </c>
      <c r="D162" s="252">
        <v>42.165727116641477</v>
      </c>
      <c r="E162" s="252">
        <v>65.277965296213353</v>
      </c>
      <c r="F162" s="252">
        <f t="shared" si="2"/>
        <v>42.165727116641477</v>
      </c>
      <c r="G162" s="400"/>
    </row>
    <row r="163" spans="2:7" ht="11.25" customHeight="1">
      <c r="B163" s="17"/>
      <c r="C163" s="251">
        <v>43621</v>
      </c>
      <c r="D163" s="252">
        <v>44.137358011716373</v>
      </c>
      <c r="E163" s="252">
        <v>65.277965296213353</v>
      </c>
      <c r="F163" s="252">
        <f t="shared" si="2"/>
        <v>44.137358011716373</v>
      </c>
      <c r="G163" s="400"/>
    </row>
    <row r="164" spans="2:7" ht="11.25" customHeight="1">
      <c r="B164" s="17"/>
      <c r="C164" s="251">
        <v>43622</v>
      </c>
      <c r="D164" s="252">
        <v>41.289462523716381</v>
      </c>
      <c r="E164" s="252">
        <v>65.277965296213353</v>
      </c>
      <c r="F164" s="252">
        <f t="shared" si="2"/>
        <v>41.289462523716381</v>
      </c>
      <c r="G164" s="400"/>
    </row>
    <row r="165" spans="2:7" ht="11.25" customHeight="1">
      <c r="B165" s="17"/>
      <c r="C165" s="251">
        <v>43623</v>
      </c>
      <c r="D165" s="252">
        <v>46.547876791718238</v>
      </c>
      <c r="E165" s="252">
        <v>65.277965296213353</v>
      </c>
      <c r="F165" s="252">
        <f t="shared" si="2"/>
        <v>46.547876791718238</v>
      </c>
      <c r="G165" s="400"/>
    </row>
    <row r="166" spans="2:7" ht="11.25" customHeight="1">
      <c r="B166" s="17"/>
      <c r="C166" s="251">
        <v>43624</v>
      </c>
      <c r="D166" s="252">
        <v>36.381198447716379</v>
      </c>
      <c r="E166" s="252">
        <v>65.277965296213353</v>
      </c>
      <c r="F166" s="252">
        <f t="shared" si="2"/>
        <v>36.381198447716379</v>
      </c>
      <c r="G166" s="400"/>
    </row>
    <row r="167" spans="2:7" ht="11.25" customHeight="1">
      <c r="B167" s="17"/>
      <c r="C167" s="251">
        <v>43625</v>
      </c>
      <c r="D167" s="252">
        <v>36.220912243718239</v>
      </c>
      <c r="E167" s="252">
        <v>65.277965296213353</v>
      </c>
      <c r="F167" s="252">
        <f t="shared" si="2"/>
        <v>36.220912243718239</v>
      </c>
      <c r="G167" s="400"/>
    </row>
    <row r="168" spans="2:7" ht="11.25" customHeight="1">
      <c r="B168" s="17"/>
      <c r="C168" s="251">
        <v>43626</v>
      </c>
      <c r="D168" s="252">
        <v>34.958879279718239</v>
      </c>
      <c r="E168" s="252">
        <v>65.277965296213353</v>
      </c>
      <c r="F168" s="252">
        <f t="shared" si="2"/>
        <v>34.958879279718239</v>
      </c>
      <c r="G168" s="400"/>
    </row>
    <row r="169" spans="2:7" ht="11.25" customHeight="1">
      <c r="B169" s="17"/>
      <c r="C169" s="251">
        <v>43627</v>
      </c>
      <c r="D169" s="252">
        <v>40.602532139716381</v>
      </c>
      <c r="E169" s="252">
        <v>65.277965296213353</v>
      </c>
      <c r="F169" s="252">
        <f t="shared" si="2"/>
        <v>40.602532139716381</v>
      </c>
      <c r="G169" s="400"/>
    </row>
    <row r="170" spans="2:7" ht="11.25" customHeight="1">
      <c r="C170" s="251">
        <v>43628</v>
      </c>
      <c r="D170" s="252">
        <v>39.246824186815594</v>
      </c>
      <c r="E170" s="252">
        <v>65.277965296213353</v>
      </c>
      <c r="F170" s="252">
        <f t="shared" si="2"/>
        <v>39.246824186815594</v>
      </c>
      <c r="G170" s="400"/>
    </row>
    <row r="171" spans="2:7" ht="11.25" customHeight="1">
      <c r="C171" s="251">
        <v>43629</v>
      </c>
      <c r="D171" s="252">
        <v>28.642151794815597</v>
      </c>
      <c r="E171" s="252">
        <v>65.277965296213353</v>
      </c>
      <c r="F171" s="252">
        <f t="shared" si="2"/>
        <v>28.642151794815597</v>
      </c>
      <c r="G171" s="400"/>
    </row>
    <row r="172" spans="2:7" ht="11.25" customHeight="1">
      <c r="C172" s="251">
        <v>43630</v>
      </c>
      <c r="D172" s="252">
        <v>32.449437178815593</v>
      </c>
      <c r="E172" s="252">
        <v>65.277965296213353</v>
      </c>
      <c r="F172" s="252">
        <f t="shared" si="2"/>
        <v>32.449437178815593</v>
      </c>
      <c r="G172" s="400"/>
    </row>
    <row r="173" spans="2:7" ht="11.25" customHeight="1">
      <c r="C173" s="251">
        <v>43631</v>
      </c>
      <c r="D173" s="252">
        <v>29.766949250813735</v>
      </c>
      <c r="E173" s="252">
        <v>65.277965296213353</v>
      </c>
      <c r="F173" s="252">
        <f t="shared" si="2"/>
        <v>29.766949250813735</v>
      </c>
      <c r="G173" s="401">
        <f>E173</f>
        <v>65.277965296213353</v>
      </c>
    </row>
    <row r="174" spans="2:7" ht="11.25" customHeight="1">
      <c r="C174" s="251">
        <v>43632</v>
      </c>
      <c r="D174" s="252">
        <v>32.916627950815595</v>
      </c>
      <c r="E174" s="252">
        <v>65.277965296213353</v>
      </c>
      <c r="F174" s="252">
        <f t="shared" si="2"/>
        <v>32.916627950815595</v>
      </c>
      <c r="G174" s="400"/>
    </row>
    <row r="175" spans="2:7" ht="11.25" customHeight="1">
      <c r="B175" s="17"/>
      <c r="C175" s="251">
        <v>43633</v>
      </c>
      <c r="D175" s="252">
        <v>39.099709578817453</v>
      </c>
      <c r="E175" s="252">
        <v>65.277965296213353</v>
      </c>
      <c r="F175" s="252">
        <f t="shared" si="2"/>
        <v>39.099709578817453</v>
      </c>
      <c r="G175" s="400"/>
    </row>
    <row r="176" spans="2:7" ht="11.25" customHeight="1">
      <c r="B176" s="17"/>
      <c r="C176" s="251">
        <v>43634</v>
      </c>
      <c r="D176" s="252">
        <v>30.571841338813734</v>
      </c>
      <c r="E176" s="252">
        <v>65.277965296213353</v>
      </c>
      <c r="F176" s="252">
        <f t="shared" si="2"/>
        <v>30.571841338813734</v>
      </c>
      <c r="G176" s="400"/>
    </row>
    <row r="177" spans="2:7" ht="11.25" customHeight="1">
      <c r="B177" s="17"/>
      <c r="C177" s="251">
        <v>43635</v>
      </c>
      <c r="D177" s="252">
        <v>41.691236397653192</v>
      </c>
      <c r="E177" s="252">
        <v>65.277965296213353</v>
      </c>
      <c r="F177" s="252">
        <f t="shared" si="2"/>
        <v>41.691236397653192</v>
      </c>
      <c r="G177" s="400"/>
    </row>
    <row r="178" spans="2:7" ht="11.25" customHeight="1">
      <c r="B178" s="17"/>
      <c r="C178" s="251">
        <v>43636</v>
      </c>
      <c r="D178" s="252">
        <v>34.646901205653194</v>
      </c>
      <c r="E178" s="252">
        <v>65.277965296213353</v>
      </c>
      <c r="F178" s="252">
        <f t="shared" si="2"/>
        <v>34.646901205653194</v>
      </c>
      <c r="G178" s="400"/>
    </row>
    <row r="179" spans="2:7" ht="11.25" customHeight="1">
      <c r="B179" s="17"/>
      <c r="C179" s="251">
        <v>43637</v>
      </c>
      <c r="D179" s="252">
        <v>40.428434057653199</v>
      </c>
      <c r="E179" s="252">
        <v>65.277965296213353</v>
      </c>
      <c r="F179" s="252">
        <f t="shared" si="2"/>
        <v>40.428434057653199</v>
      </c>
      <c r="G179" s="400"/>
    </row>
    <row r="180" spans="2:7" ht="11.25" customHeight="1">
      <c r="B180" s="17"/>
      <c r="C180" s="251">
        <v>43638</v>
      </c>
      <c r="D180" s="252">
        <v>28.841690745655061</v>
      </c>
      <c r="E180" s="252">
        <v>65.277965296213353</v>
      </c>
      <c r="F180" s="252">
        <f t="shared" si="2"/>
        <v>28.841690745655061</v>
      </c>
      <c r="G180" s="400"/>
    </row>
    <row r="181" spans="2:7" ht="11.25" customHeight="1">
      <c r="C181" s="251">
        <v>43639</v>
      </c>
      <c r="D181" s="252">
        <v>27.14175294765133</v>
      </c>
      <c r="E181" s="252">
        <v>65.277965296213353</v>
      </c>
      <c r="F181" s="252">
        <f t="shared" si="2"/>
        <v>27.14175294765133</v>
      </c>
      <c r="G181" s="400"/>
    </row>
    <row r="182" spans="2:7" ht="11.25" customHeight="1">
      <c r="C182" s="251">
        <v>43640</v>
      </c>
      <c r="D182" s="252">
        <v>32.885672653653195</v>
      </c>
      <c r="E182" s="252">
        <v>65.277965296213353</v>
      </c>
      <c r="F182" s="252">
        <f t="shared" si="2"/>
        <v>32.885672653653195</v>
      </c>
      <c r="G182" s="400"/>
    </row>
    <row r="183" spans="2:7" ht="11.25" customHeight="1">
      <c r="C183" s="251">
        <v>43641</v>
      </c>
      <c r="D183" s="252">
        <v>46.071194117655061</v>
      </c>
      <c r="E183" s="252">
        <v>65.277965296213353</v>
      </c>
      <c r="F183" s="252">
        <f t="shared" si="2"/>
        <v>46.071194117655061</v>
      </c>
      <c r="G183" s="400"/>
    </row>
    <row r="184" spans="2:7" ht="11.25" customHeight="1">
      <c r="C184" s="251">
        <v>43642</v>
      </c>
      <c r="D184" s="252">
        <v>29.630021615292456</v>
      </c>
      <c r="E184" s="252">
        <v>65.277965296213353</v>
      </c>
      <c r="F184" s="252">
        <f t="shared" si="2"/>
        <v>29.630021615292456</v>
      </c>
      <c r="G184" s="400"/>
    </row>
    <row r="185" spans="2:7" ht="11.25" customHeight="1">
      <c r="C185" s="251">
        <v>43643</v>
      </c>
      <c r="D185" s="252">
        <v>25.563808355296175</v>
      </c>
      <c r="E185" s="252">
        <v>65.277965296213353</v>
      </c>
      <c r="F185" s="252">
        <f t="shared" si="2"/>
        <v>25.563808355296175</v>
      </c>
      <c r="G185" s="400"/>
    </row>
    <row r="186" spans="2:7" ht="11.25" customHeight="1">
      <c r="C186" s="251">
        <v>43644</v>
      </c>
      <c r="D186" s="252">
        <v>35.391128383292454</v>
      </c>
      <c r="E186" s="252">
        <v>65.277965296213353</v>
      </c>
      <c r="F186" s="252">
        <f t="shared" si="2"/>
        <v>35.391128383292454</v>
      </c>
      <c r="G186" s="400"/>
    </row>
    <row r="187" spans="2:7" ht="11.25" customHeight="1">
      <c r="C187" s="251">
        <v>43645</v>
      </c>
      <c r="D187" s="252">
        <v>19.282172891294316</v>
      </c>
      <c r="E187" s="252">
        <v>65.277965296213353</v>
      </c>
      <c r="F187" s="252">
        <f t="shared" si="2"/>
        <v>19.282172891294316</v>
      </c>
      <c r="G187" s="400"/>
    </row>
    <row r="188" spans="2:7" ht="11.25" customHeight="1">
      <c r="C188" s="251">
        <v>43646</v>
      </c>
      <c r="D188" s="252">
        <v>18.156129819294314</v>
      </c>
      <c r="E188" s="252">
        <v>65.277965296213353</v>
      </c>
      <c r="F188" s="252">
        <f t="shared" si="2"/>
        <v>18.156129819294314</v>
      </c>
      <c r="G188" s="400"/>
    </row>
    <row r="189" spans="2:7" ht="11.25" customHeight="1">
      <c r="C189" s="251">
        <v>43647</v>
      </c>
      <c r="D189" s="252">
        <v>29.004554399294314</v>
      </c>
      <c r="E189" s="252">
        <v>28.803266986435492</v>
      </c>
      <c r="F189" s="252">
        <f t="shared" si="2"/>
        <v>28.803266986435492</v>
      </c>
      <c r="G189" s="400"/>
    </row>
    <row r="190" spans="2:7" ht="11.25" customHeight="1">
      <c r="C190" s="251">
        <v>43648</v>
      </c>
      <c r="D190" s="252">
        <v>23.819633133292452</v>
      </c>
      <c r="E190" s="252">
        <v>28.803266986435492</v>
      </c>
      <c r="F190" s="252">
        <f t="shared" si="2"/>
        <v>23.819633133292452</v>
      </c>
      <c r="G190" s="400"/>
    </row>
    <row r="191" spans="2:7" ht="11.25" customHeight="1">
      <c r="C191" s="251">
        <v>43649</v>
      </c>
      <c r="D191" s="252">
        <v>24.155151294324533</v>
      </c>
      <c r="E191" s="252">
        <v>28.803266986435492</v>
      </c>
      <c r="F191" s="252">
        <f t="shared" si="2"/>
        <v>24.155151294324533</v>
      </c>
      <c r="G191" s="400"/>
    </row>
    <row r="192" spans="2:7" ht="11.25" customHeight="1">
      <c r="C192" s="251">
        <v>43650</v>
      </c>
      <c r="D192" s="252">
        <v>24.502741548322664</v>
      </c>
      <c r="E192" s="252">
        <v>28.803266986435492</v>
      </c>
      <c r="F192" s="252">
        <f t="shared" si="2"/>
        <v>24.502741548322664</v>
      </c>
      <c r="G192" s="400"/>
    </row>
    <row r="193" spans="2:7" ht="11.25" customHeight="1">
      <c r="C193" s="251">
        <v>43651</v>
      </c>
      <c r="D193" s="252">
        <v>40.249711306324535</v>
      </c>
      <c r="E193" s="252">
        <v>28.803266986435492</v>
      </c>
      <c r="F193" s="252">
        <f t="shared" si="2"/>
        <v>28.803266986435492</v>
      </c>
      <c r="G193" s="400"/>
    </row>
    <row r="194" spans="2:7" ht="11.25" customHeight="1">
      <c r="C194" s="251">
        <v>43652</v>
      </c>
      <c r="D194" s="252">
        <v>13.159823920322669</v>
      </c>
      <c r="E194" s="252">
        <v>28.803266986435492</v>
      </c>
      <c r="F194" s="252">
        <f t="shared" si="2"/>
        <v>13.159823920322669</v>
      </c>
      <c r="G194" s="400"/>
    </row>
    <row r="195" spans="2:7" ht="11.25" customHeight="1">
      <c r="C195" s="251">
        <v>43653</v>
      </c>
      <c r="D195" s="252">
        <v>7.1812377363226698</v>
      </c>
      <c r="E195" s="252">
        <v>28.803266986435492</v>
      </c>
      <c r="F195" s="252">
        <f t="shared" si="2"/>
        <v>7.1812377363226698</v>
      </c>
      <c r="G195" s="400"/>
    </row>
    <row r="196" spans="2:7" ht="11.25" customHeight="1">
      <c r="C196" s="251">
        <v>43654</v>
      </c>
      <c r="D196" s="252">
        <v>8.1185563823245328</v>
      </c>
      <c r="E196" s="252">
        <v>28.803266986435492</v>
      </c>
      <c r="F196" s="252">
        <f t="shared" si="2"/>
        <v>8.1185563823245328</v>
      </c>
      <c r="G196" s="400"/>
    </row>
    <row r="197" spans="2:7" ht="11.25" customHeight="1">
      <c r="B197" s="17"/>
      <c r="C197" s="251">
        <v>43655</v>
      </c>
      <c r="D197" s="252">
        <v>10.871763208322664</v>
      </c>
      <c r="E197" s="252">
        <v>28.803266986435492</v>
      </c>
      <c r="F197" s="252">
        <f t="shared" si="2"/>
        <v>10.871763208322664</v>
      </c>
      <c r="G197" s="400"/>
    </row>
    <row r="198" spans="2:7" ht="11.25" customHeight="1">
      <c r="B198" s="17"/>
      <c r="C198" s="251">
        <v>43656</v>
      </c>
      <c r="D198" s="252">
        <v>20.648786620394116</v>
      </c>
      <c r="E198" s="252">
        <v>28.803266986435492</v>
      </c>
      <c r="F198" s="252">
        <f t="shared" si="2"/>
        <v>20.648786620394116</v>
      </c>
      <c r="G198" s="400"/>
    </row>
    <row r="199" spans="2:7" ht="11.25" customHeight="1">
      <c r="B199" s="17"/>
      <c r="C199" s="251">
        <v>43657</v>
      </c>
      <c r="D199" s="252">
        <v>33.778294168395973</v>
      </c>
      <c r="E199" s="252">
        <v>28.803266986435492</v>
      </c>
      <c r="F199" s="252">
        <f t="shared" si="2"/>
        <v>28.803266986435492</v>
      </c>
      <c r="G199" s="400"/>
    </row>
    <row r="200" spans="2:7" ht="11.25" customHeight="1">
      <c r="B200" s="17"/>
      <c r="C200" s="251">
        <v>43658</v>
      </c>
      <c r="D200" s="252">
        <v>47.432186778394112</v>
      </c>
      <c r="E200" s="252">
        <v>28.803266986435492</v>
      </c>
      <c r="F200" s="252">
        <f t="shared" si="2"/>
        <v>28.803266986435492</v>
      </c>
      <c r="G200" s="400"/>
    </row>
    <row r="201" spans="2:7" ht="11.25" customHeight="1">
      <c r="B201" s="17"/>
      <c r="C201" s="251">
        <v>43659</v>
      </c>
      <c r="D201" s="252">
        <v>12.599754404394115</v>
      </c>
      <c r="E201" s="252">
        <v>28.803266986435492</v>
      </c>
      <c r="F201" s="252">
        <f t="shared" ref="F201:F264" si="3">IF($D201&gt;E201,E201,$D201)</f>
        <v>12.599754404394115</v>
      </c>
      <c r="G201" s="400"/>
    </row>
    <row r="202" spans="2:7" ht="11.25" customHeight="1">
      <c r="B202" s="17"/>
      <c r="C202" s="251">
        <v>43660</v>
      </c>
      <c r="D202" s="252">
        <v>5.0360476023959784</v>
      </c>
      <c r="E202" s="252">
        <v>28.803266986435492</v>
      </c>
      <c r="F202" s="252">
        <f t="shared" si="3"/>
        <v>5.0360476023959784</v>
      </c>
      <c r="G202" s="400"/>
    </row>
    <row r="203" spans="2:7" ht="11.25" customHeight="1">
      <c r="B203" s="17"/>
      <c r="C203" s="251">
        <v>43661</v>
      </c>
      <c r="D203" s="252">
        <v>21.666046580394113</v>
      </c>
      <c r="E203" s="252">
        <v>28.803266986435492</v>
      </c>
      <c r="F203" s="252">
        <f t="shared" si="3"/>
        <v>21.666046580394113</v>
      </c>
      <c r="G203" s="401">
        <f>E203</f>
        <v>28.803266986435492</v>
      </c>
    </row>
    <row r="204" spans="2:7" ht="11.25" customHeight="1">
      <c r="B204" s="17"/>
      <c r="C204" s="251">
        <v>43662</v>
      </c>
      <c r="D204" s="252">
        <v>17.970372188394112</v>
      </c>
      <c r="E204" s="252">
        <v>28.803266986435492</v>
      </c>
      <c r="F204" s="252">
        <f t="shared" si="3"/>
        <v>17.970372188394112</v>
      </c>
      <c r="G204" s="400"/>
    </row>
    <row r="205" spans="2:7" ht="11.25" customHeight="1">
      <c r="B205" s="17"/>
      <c r="C205" s="251">
        <v>43663</v>
      </c>
      <c r="D205" s="252">
        <v>11.188179630132851</v>
      </c>
      <c r="E205" s="252">
        <v>28.803266986435492</v>
      </c>
      <c r="F205" s="252">
        <f t="shared" si="3"/>
        <v>11.188179630132851</v>
      </c>
      <c r="G205" s="400"/>
    </row>
    <row r="206" spans="2:7" ht="11.25" customHeight="1">
      <c r="B206" s="17"/>
      <c r="C206" s="251">
        <v>43664</v>
      </c>
      <c r="D206" s="252">
        <v>7.9384117181347102</v>
      </c>
      <c r="E206" s="252">
        <v>28.803266986435492</v>
      </c>
      <c r="F206" s="252">
        <f t="shared" si="3"/>
        <v>7.9384117181347102</v>
      </c>
      <c r="G206" s="400"/>
    </row>
    <row r="207" spans="2:7" ht="11.25" customHeight="1">
      <c r="C207" s="251">
        <v>43665</v>
      </c>
      <c r="D207" s="252">
        <v>9.7740342381328524</v>
      </c>
      <c r="E207" s="252">
        <v>28.803266986435492</v>
      </c>
      <c r="F207" s="252">
        <f t="shared" si="3"/>
        <v>9.7740342381328524</v>
      </c>
      <c r="G207" s="400"/>
    </row>
    <row r="208" spans="2:7" ht="11.25" customHeight="1">
      <c r="B208" s="17"/>
      <c r="C208" s="251">
        <v>43666</v>
      </c>
      <c r="D208" s="252">
        <v>1.0667203581328504</v>
      </c>
      <c r="E208" s="252">
        <v>28.803266986435492</v>
      </c>
      <c r="F208" s="252">
        <f t="shared" si="3"/>
        <v>1.0667203581328504</v>
      </c>
      <c r="G208" s="400"/>
    </row>
    <row r="209" spans="2:7" ht="11.25" customHeight="1">
      <c r="B209" s="17"/>
      <c r="C209" s="251">
        <v>43667</v>
      </c>
      <c r="D209" s="252">
        <v>3.5535376941309877</v>
      </c>
      <c r="E209" s="252">
        <v>28.803266986435492</v>
      </c>
      <c r="F209" s="252">
        <f t="shared" si="3"/>
        <v>3.5535376941309877</v>
      </c>
      <c r="G209" s="400"/>
    </row>
    <row r="210" spans="2:7" ht="11.25" customHeight="1">
      <c r="B210" s="17"/>
      <c r="C210" s="251">
        <v>43668</v>
      </c>
      <c r="D210" s="252">
        <v>4.9813734981347153</v>
      </c>
      <c r="E210" s="252">
        <v>28.803266986435492</v>
      </c>
      <c r="F210" s="252">
        <f t="shared" si="3"/>
        <v>4.9813734981347153</v>
      </c>
      <c r="G210" s="400"/>
    </row>
    <row r="211" spans="2:7" ht="11.25" customHeight="1">
      <c r="B211" s="17"/>
      <c r="C211" s="251">
        <v>43669</v>
      </c>
      <c r="D211" s="252">
        <v>5.8243440341328458</v>
      </c>
      <c r="E211" s="252">
        <v>28.803266986435492</v>
      </c>
      <c r="F211" s="252">
        <f t="shared" si="3"/>
        <v>5.8243440341328458</v>
      </c>
      <c r="G211" s="400"/>
    </row>
    <row r="212" spans="2:7" ht="11.25" customHeight="1">
      <c r="B212" s="17"/>
      <c r="C212" s="251">
        <v>43670</v>
      </c>
      <c r="D212" s="252">
        <v>4.6091382504418874</v>
      </c>
      <c r="E212" s="252">
        <v>28.803266986435492</v>
      </c>
      <c r="F212" s="252">
        <f t="shared" si="3"/>
        <v>4.6091382504418874</v>
      </c>
      <c r="G212" s="400"/>
    </row>
    <row r="213" spans="2:7" ht="11.25" customHeight="1">
      <c r="B213" s="17"/>
      <c r="C213" s="251">
        <v>43671</v>
      </c>
      <c r="D213" s="252">
        <v>2.9597375264400254</v>
      </c>
      <c r="E213" s="252">
        <v>28.803266986435492</v>
      </c>
      <c r="F213" s="252">
        <f t="shared" si="3"/>
        <v>2.9597375264400254</v>
      </c>
      <c r="G213" s="400"/>
    </row>
    <row r="214" spans="2:7" ht="11.25" customHeight="1">
      <c r="B214" s="17"/>
      <c r="C214" s="251">
        <v>43672</v>
      </c>
      <c r="D214" s="252">
        <v>1.843541032440029</v>
      </c>
      <c r="E214" s="252">
        <v>28.803266986435492</v>
      </c>
      <c r="F214" s="252">
        <f t="shared" si="3"/>
        <v>1.843541032440029</v>
      </c>
      <c r="G214" s="400"/>
    </row>
    <row r="215" spans="2:7" ht="11.25" customHeight="1">
      <c r="B215" s="17"/>
      <c r="C215" s="251">
        <v>43673</v>
      </c>
      <c r="D215" s="252">
        <v>5.8267309124418896</v>
      </c>
      <c r="E215" s="252">
        <v>28.803266986435492</v>
      </c>
      <c r="F215" s="252">
        <f t="shared" si="3"/>
        <v>5.8267309124418896</v>
      </c>
      <c r="G215" s="400"/>
    </row>
    <row r="216" spans="2:7" ht="11.25" customHeight="1">
      <c r="B216" s="17"/>
      <c r="C216" s="251">
        <v>43674</v>
      </c>
      <c r="D216" s="252">
        <v>4.9173575944381662</v>
      </c>
      <c r="E216" s="252">
        <v>28.803266986435492</v>
      </c>
      <c r="F216" s="252">
        <f t="shared" si="3"/>
        <v>4.9173575944381662</v>
      </c>
      <c r="G216" s="400"/>
    </row>
    <row r="217" spans="2:7" ht="11.25" customHeight="1">
      <c r="B217" s="17"/>
      <c r="C217" s="251">
        <v>43675</v>
      </c>
      <c r="D217" s="252">
        <v>4.016378514441894</v>
      </c>
      <c r="E217" s="252">
        <v>28.803266986435492</v>
      </c>
      <c r="F217" s="252">
        <f t="shared" si="3"/>
        <v>4.016378514441894</v>
      </c>
      <c r="G217" s="400"/>
    </row>
    <row r="218" spans="2:7" ht="11.25" customHeight="1">
      <c r="B218" s="17"/>
      <c r="C218" s="251">
        <v>43676</v>
      </c>
      <c r="D218" s="252">
        <v>3.7028108184390947</v>
      </c>
      <c r="E218" s="252">
        <v>28.803266986435492</v>
      </c>
      <c r="F218" s="252">
        <f t="shared" si="3"/>
        <v>3.7028108184390947</v>
      </c>
      <c r="G218" s="400"/>
    </row>
    <row r="219" spans="2:7" ht="11.25" customHeight="1">
      <c r="B219" s="17"/>
      <c r="C219" s="251">
        <v>43677</v>
      </c>
      <c r="D219" s="252">
        <v>2.4336939225340322</v>
      </c>
      <c r="E219" s="252">
        <v>28.803266986435492</v>
      </c>
      <c r="F219" s="252">
        <f t="shared" si="3"/>
        <v>2.4336939225340322</v>
      </c>
      <c r="G219" s="400"/>
    </row>
    <row r="220" spans="2:7" ht="11.25" customHeight="1">
      <c r="B220" s="17"/>
      <c r="C220" s="251">
        <v>43678</v>
      </c>
      <c r="D220" s="252">
        <v>7.9214282285340305</v>
      </c>
      <c r="E220" s="252">
        <v>17.69576376333022</v>
      </c>
      <c r="F220" s="252">
        <f t="shared" si="3"/>
        <v>7.9214282285340305</v>
      </c>
      <c r="G220" s="400"/>
    </row>
    <row r="221" spans="2:7" ht="11.25" customHeight="1">
      <c r="B221" s="17"/>
      <c r="C221" s="251">
        <v>43679</v>
      </c>
      <c r="D221" s="252">
        <v>8.0697212285349664</v>
      </c>
      <c r="E221" s="252">
        <v>17.69576376333022</v>
      </c>
      <c r="F221" s="252">
        <f t="shared" si="3"/>
        <v>8.0697212285349664</v>
      </c>
      <c r="G221" s="400"/>
    </row>
    <row r="222" spans="2:7" ht="11.25" customHeight="1">
      <c r="B222" s="17"/>
      <c r="C222" s="251">
        <v>43680</v>
      </c>
      <c r="D222" s="252">
        <v>2.3037371005331004</v>
      </c>
      <c r="E222" s="252">
        <v>17.69576376333022</v>
      </c>
      <c r="F222" s="252">
        <f t="shared" si="3"/>
        <v>2.3037371005331004</v>
      </c>
      <c r="G222" s="400"/>
    </row>
    <row r="223" spans="2:7" ht="11.25" customHeight="1">
      <c r="B223" s="17"/>
      <c r="C223" s="251">
        <v>43681</v>
      </c>
      <c r="D223" s="252">
        <v>2.257930104535895</v>
      </c>
      <c r="E223" s="252">
        <v>17.69576376333022</v>
      </c>
      <c r="F223" s="252">
        <f t="shared" si="3"/>
        <v>2.257930104535895</v>
      </c>
      <c r="G223" s="400"/>
    </row>
    <row r="224" spans="2:7" ht="11.25" customHeight="1">
      <c r="B224" s="17"/>
      <c r="C224" s="251">
        <v>43682</v>
      </c>
      <c r="D224" s="252">
        <v>8.6116978425331041</v>
      </c>
      <c r="E224" s="252">
        <v>17.69576376333022</v>
      </c>
      <c r="F224" s="252">
        <f t="shared" si="3"/>
        <v>8.6116978425331041</v>
      </c>
      <c r="G224" s="400"/>
    </row>
    <row r="225" spans="2:7" ht="11.25" customHeight="1">
      <c r="B225" s="17"/>
      <c r="C225" s="251">
        <v>43683</v>
      </c>
      <c r="D225" s="252">
        <v>12.310531754534036</v>
      </c>
      <c r="E225" s="252">
        <v>17.69576376333022</v>
      </c>
      <c r="F225" s="252">
        <f t="shared" si="3"/>
        <v>12.310531754534036</v>
      </c>
      <c r="G225" s="400"/>
    </row>
    <row r="226" spans="2:7" ht="11.25" customHeight="1">
      <c r="B226" s="17"/>
      <c r="C226" s="251">
        <v>43684</v>
      </c>
      <c r="D226" s="252">
        <v>13.944449399182115</v>
      </c>
      <c r="E226" s="252">
        <v>17.69576376333022</v>
      </c>
      <c r="F226" s="252">
        <f t="shared" si="3"/>
        <v>13.944449399182115</v>
      </c>
      <c r="G226" s="400"/>
    </row>
    <row r="227" spans="2:7" ht="11.25" customHeight="1">
      <c r="B227" s="17"/>
      <c r="C227" s="251">
        <v>43685</v>
      </c>
      <c r="D227" s="252">
        <v>7.5493202591811857</v>
      </c>
      <c r="E227" s="252">
        <v>17.69576376333022</v>
      </c>
      <c r="F227" s="252">
        <f t="shared" si="3"/>
        <v>7.5493202591811857</v>
      </c>
      <c r="G227" s="400"/>
    </row>
    <row r="228" spans="2:7" ht="11.25" customHeight="1">
      <c r="B228" s="17"/>
      <c r="C228" s="251">
        <v>43686</v>
      </c>
      <c r="D228" s="252">
        <v>9.3960193591811834</v>
      </c>
      <c r="E228" s="252">
        <v>17.69576376333022</v>
      </c>
      <c r="F228" s="252">
        <f t="shared" si="3"/>
        <v>9.3960193591811834</v>
      </c>
      <c r="G228" s="400"/>
    </row>
    <row r="229" spans="2:7" ht="11.25" customHeight="1">
      <c r="B229" s="17"/>
      <c r="C229" s="251">
        <v>43687</v>
      </c>
      <c r="D229" s="252">
        <v>7.8897993671830484</v>
      </c>
      <c r="E229" s="252">
        <v>17.69576376333022</v>
      </c>
      <c r="F229" s="252">
        <f t="shared" si="3"/>
        <v>7.8897993671830484</v>
      </c>
      <c r="G229" s="400"/>
    </row>
    <row r="230" spans="2:7" ht="11.25" customHeight="1">
      <c r="B230" s="17"/>
      <c r="C230" s="251">
        <v>43688</v>
      </c>
      <c r="D230" s="252">
        <v>1.068560027180254</v>
      </c>
      <c r="E230" s="252">
        <v>17.69576376333022</v>
      </c>
      <c r="F230" s="252">
        <f t="shared" si="3"/>
        <v>1.068560027180254</v>
      </c>
      <c r="G230" s="400"/>
    </row>
    <row r="231" spans="2:7" ht="11.25" customHeight="1">
      <c r="B231" s="17"/>
      <c r="C231" s="251">
        <v>43689</v>
      </c>
      <c r="D231" s="252">
        <v>2.4958660811811861</v>
      </c>
      <c r="E231" s="252">
        <v>17.69576376333022</v>
      </c>
      <c r="F231" s="252">
        <f t="shared" si="3"/>
        <v>2.4958660811811861</v>
      </c>
      <c r="G231" s="400"/>
    </row>
    <row r="232" spans="2:7" ht="11.25" customHeight="1">
      <c r="B232" s="17"/>
      <c r="C232" s="251">
        <v>43690</v>
      </c>
      <c r="D232" s="252">
        <v>7.113692349181183</v>
      </c>
      <c r="E232" s="252">
        <v>17.69576376333022</v>
      </c>
      <c r="F232" s="252">
        <f t="shared" si="3"/>
        <v>7.113692349181183</v>
      </c>
      <c r="G232" s="400"/>
    </row>
    <row r="233" spans="2:7" ht="11.25" customHeight="1">
      <c r="B233" s="17"/>
      <c r="C233" s="251">
        <v>43691</v>
      </c>
      <c r="D233" s="252">
        <v>12.498108670538379</v>
      </c>
      <c r="E233" s="252">
        <v>17.69576376333022</v>
      </c>
      <c r="F233" s="252">
        <f t="shared" si="3"/>
        <v>12.498108670538379</v>
      </c>
      <c r="G233" s="400"/>
    </row>
    <row r="234" spans="2:7" ht="11.25" customHeight="1">
      <c r="B234" s="17"/>
      <c r="C234" s="251">
        <v>43692</v>
      </c>
      <c r="D234" s="252">
        <v>6.7645505145355855</v>
      </c>
      <c r="E234" s="252">
        <v>17.69576376333022</v>
      </c>
      <c r="F234" s="252">
        <f t="shared" si="3"/>
        <v>6.7645505145355855</v>
      </c>
      <c r="G234" s="401">
        <f>E234</f>
        <v>17.69576376333022</v>
      </c>
    </row>
    <row r="235" spans="2:7" ht="11.25" customHeight="1">
      <c r="B235" s="17"/>
      <c r="C235" s="251">
        <v>43693</v>
      </c>
      <c r="D235" s="252">
        <v>10.198750332538372</v>
      </c>
      <c r="E235" s="252">
        <v>17.69576376333022</v>
      </c>
      <c r="F235" s="252">
        <f t="shared" si="3"/>
        <v>10.198750332538372</v>
      </c>
      <c r="G235" s="400"/>
    </row>
    <row r="236" spans="2:7" ht="11.25" customHeight="1">
      <c r="B236" s="17"/>
      <c r="C236" s="251">
        <v>43694</v>
      </c>
      <c r="D236" s="252">
        <v>6.5070074045346482</v>
      </c>
      <c r="E236" s="252">
        <v>17.69576376333022</v>
      </c>
      <c r="F236" s="252">
        <f t="shared" si="3"/>
        <v>6.5070074045346482</v>
      </c>
      <c r="G236" s="400"/>
    </row>
    <row r="237" spans="2:7" ht="11.25" customHeight="1">
      <c r="B237" s="17"/>
      <c r="C237" s="251">
        <v>43695</v>
      </c>
      <c r="D237" s="252">
        <v>5.2324443865365176</v>
      </c>
      <c r="E237" s="252">
        <v>17.69576376333022</v>
      </c>
      <c r="F237" s="252">
        <f t="shared" si="3"/>
        <v>5.2324443865365176</v>
      </c>
      <c r="G237" s="400"/>
    </row>
    <row r="238" spans="2:7" ht="11.25" customHeight="1">
      <c r="B238" s="17"/>
      <c r="C238" s="251">
        <v>43696</v>
      </c>
      <c r="D238" s="252">
        <v>10.958338302537442</v>
      </c>
      <c r="E238" s="252">
        <v>17.69576376333022</v>
      </c>
      <c r="F238" s="252">
        <f t="shared" si="3"/>
        <v>10.958338302537442</v>
      </c>
      <c r="G238" s="400"/>
    </row>
    <row r="239" spans="2:7" ht="11.25" customHeight="1">
      <c r="B239" s="17"/>
      <c r="C239" s="251">
        <v>43697</v>
      </c>
      <c r="D239" s="252">
        <v>9.7324790045374474</v>
      </c>
      <c r="E239" s="252">
        <v>17.69576376333022</v>
      </c>
      <c r="F239" s="252">
        <f t="shared" si="3"/>
        <v>9.7324790045374474</v>
      </c>
      <c r="G239" s="400"/>
    </row>
    <row r="240" spans="2:7" ht="11.25" customHeight="1">
      <c r="B240" s="17"/>
      <c r="C240" s="251">
        <v>43698</v>
      </c>
      <c r="D240" s="252">
        <v>13.338055306264454</v>
      </c>
      <c r="E240" s="252">
        <v>17.69576376333022</v>
      </c>
      <c r="F240" s="252">
        <f t="shared" si="3"/>
        <v>13.338055306264454</v>
      </c>
      <c r="G240" s="400"/>
    </row>
    <row r="241" spans="2:7" ht="11.25" customHeight="1">
      <c r="B241" s="17"/>
      <c r="C241" s="251">
        <v>43699</v>
      </c>
      <c r="D241" s="252">
        <v>16.765228846264456</v>
      </c>
      <c r="E241" s="252">
        <v>17.69576376333022</v>
      </c>
      <c r="F241" s="252">
        <f t="shared" si="3"/>
        <v>16.765228846264456</v>
      </c>
      <c r="G241" s="400"/>
    </row>
    <row r="242" spans="2:7" ht="11.25" customHeight="1">
      <c r="B242" s="17"/>
      <c r="C242" s="251">
        <v>43700</v>
      </c>
      <c r="D242" s="252">
        <v>17.646445842265383</v>
      </c>
      <c r="E242" s="252">
        <v>17.69576376333022</v>
      </c>
      <c r="F242" s="252">
        <f t="shared" si="3"/>
        <v>17.646445842265383</v>
      </c>
      <c r="G242" s="400"/>
    </row>
    <row r="243" spans="2:7" ht="11.25" customHeight="1">
      <c r="B243" s="17"/>
      <c r="C243" s="251">
        <v>43701</v>
      </c>
      <c r="D243" s="252">
        <v>9.763781318263522</v>
      </c>
      <c r="E243" s="252">
        <v>17.69576376333022</v>
      </c>
      <c r="F243" s="252">
        <f t="shared" si="3"/>
        <v>9.763781318263522</v>
      </c>
      <c r="G243" s="400"/>
    </row>
    <row r="244" spans="2:7" ht="11.25" customHeight="1">
      <c r="B244" s="17"/>
      <c r="C244" s="251">
        <v>43702</v>
      </c>
      <c r="D244" s="252">
        <v>6.1929172722663166</v>
      </c>
      <c r="E244" s="252">
        <v>17.69576376333022</v>
      </c>
      <c r="F244" s="252">
        <f t="shared" si="3"/>
        <v>6.1929172722663166</v>
      </c>
      <c r="G244" s="400"/>
    </row>
    <row r="245" spans="2:7" ht="11.25" customHeight="1">
      <c r="B245" s="17"/>
      <c r="C245" s="251">
        <v>43703</v>
      </c>
      <c r="D245" s="252">
        <v>21.388717054264454</v>
      </c>
      <c r="E245" s="252">
        <v>17.69576376333022</v>
      </c>
      <c r="F245" s="252">
        <f t="shared" si="3"/>
        <v>17.69576376333022</v>
      </c>
      <c r="G245" s="400"/>
    </row>
    <row r="246" spans="2:7" ht="11.25" customHeight="1">
      <c r="B246" s="17"/>
      <c r="C246" s="251">
        <v>43704</v>
      </c>
      <c r="D246" s="252">
        <v>26.498922198264452</v>
      </c>
      <c r="E246" s="252">
        <v>17.69576376333022</v>
      </c>
      <c r="F246" s="252">
        <f t="shared" si="3"/>
        <v>17.69576376333022</v>
      </c>
      <c r="G246" s="400"/>
    </row>
    <row r="247" spans="2:7" ht="11.25" customHeight="1">
      <c r="B247" s="17"/>
      <c r="C247" s="251">
        <v>43705</v>
      </c>
      <c r="D247" s="252">
        <v>22.003050261266647</v>
      </c>
      <c r="E247" s="252">
        <v>17.69576376333022</v>
      </c>
      <c r="F247" s="252">
        <f t="shared" si="3"/>
        <v>17.69576376333022</v>
      </c>
      <c r="G247" s="400"/>
    </row>
    <row r="248" spans="2:7" ht="11.25" customHeight="1">
      <c r="C248" s="251">
        <v>43706</v>
      </c>
      <c r="D248" s="252">
        <v>28.383762925263852</v>
      </c>
      <c r="E248" s="252">
        <v>17.69576376333022</v>
      </c>
      <c r="F248" s="252">
        <f t="shared" si="3"/>
        <v>17.69576376333022</v>
      </c>
      <c r="G248" s="400"/>
    </row>
    <row r="249" spans="2:7" ht="11.25" customHeight="1">
      <c r="C249" s="251">
        <v>43707</v>
      </c>
      <c r="D249" s="252">
        <v>25.551797657266643</v>
      </c>
      <c r="E249" s="252">
        <v>17.69576376333022</v>
      </c>
      <c r="F249" s="252">
        <f t="shared" si="3"/>
        <v>17.69576376333022</v>
      </c>
      <c r="G249" s="400"/>
    </row>
    <row r="250" spans="2:7" ht="11.25" customHeight="1">
      <c r="C250" s="251">
        <v>43708</v>
      </c>
      <c r="D250" s="252">
        <v>15.919595253264786</v>
      </c>
      <c r="E250" s="252">
        <v>17.69576376333022</v>
      </c>
      <c r="F250" s="252">
        <f t="shared" si="3"/>
        <v>15.919595253264786</v>
      </c>
      <c r="G250" s="400"/>
    </row>
    <row r="251" spans="2:7" ht="11.25" customHeight="1">
      <c r="C251" s="251">
        <v>43709</v>
      </c>
      <c r="D251" s="252">
        <v>1.0574971092657142</v>
      </c>
      <c r="E251" s="252">
        <v>22.281040209732421</v>
      </c>
      <c r="F251" s="252">
        <f t="shared" si="3"/>
        <v>1.0574971092657142</v>
      </c>
      <c r="G251" s="400"/>
    </row>
    <row r="252" spans="2:7" ht="11.25" customHeight="1">
      <c r="C252" s="251">
        <v>43710</v>
      </c>
      <c r="D252" s="252">
        <v>6.8017746692666474</v>
      </c>
      <c r="E252" s="252">
        <v>22.281040209732421</v>
      </c>
      <c r="F252" s="252">
        <f t="shared" si="3"/>
        <v>6.8017746692666474</v>
      </c>
      <c r="G252" s="400"/>
    </row>
    <row r="253" spans="2:7" ht="11.25" customHeight="1">
      <c r="B253" s="17"/>
      <c r="C253" s="251">
        <v>43711</v>
      </c>
      <c r="D253" s="252">
        <v>7.4549108792647818</v>
      </c>
      <c r="E253" s="252">
        <v>22.281040209732421</v>
      </c>
      <c r="F253" s="252">
        <f t="shared" si="3"/>
        <v>7.4549108792647818</v>
      </c>
      <c r="G253" s="400"/>
    </row>
    <row r="254" spans="2:7" ht="11.25" customHeight="1">
      <c r="B254" s="17"/>
      <c r="C254" s="251">
        <v>43712</v>
      </c>
      <c r="D254" s="252">
        <v>9.4749125041668165</v>
      </c>
      <c r="E254" s="252">
        <v>22.281040209732421</v>
      </c>
      <c r="F254" s="252">
        <f t="shared" si="3"/>
        <v>9.4749125041668165</v>
      </c>
      <c r="G254" s="400"/>
    </row>
    <row r="255" spans="2:7" ht="11.25" customHeight="1">
      <c r="B255" s="17"/>
      <c r="C255" s="251">
        <v>43713</v>
      </c>
      <c r="D255" s="252">
        <v>7.5681810981686795</v>
      </c>
      <c r="E255" s="252">
        <v>22.281040209732421</v>
      </c>
      <c r="F255" s="252">
        <f t="shared" si="3"/>
        <v>7.5681810981686795</v>
      </c>
      <c r="G255" s="400"/>
    </row>
    <row r="256" spans="2:7" ht="11.25" customHeight="1">
      <c r="B256" s="17"/>
      <c r="C256" s="251">
        <v>43714</v>
      </c>
      <c r="D256" s="252">
        <v>4.8948287881677501</v>
      </c>
      <c r="E256" s="252">
        <v>22.281040209732421</v>
      </c>
      <c r="F256" s="252">
        <f t="shared" si="3"/>
        <v>4.8948287881677501</v>
      </c>
      <c r="G256" s="400"/>
    </row>
    <row r="257" spans="2:7" ht="11.25" customHeight="1">
      <c r="B257" s="17"/>
      <c r="C257" s="251">
        <v>43715</v>
      </c>
      <c r="D257" s="252">
        <v>8.5982141721677507</v>
      </c>
      <c r="E257" s="252">
        <v>22.281040209732421</v>
      </c>
      <c r="F257" s="252">
        <f t="shared" si="3"/>
        <v>8.5982141721677507</v>
      </c>
      <c r="G257" s="400"/>
    </row>
    <row r="258" spans="2:7" ht="11.25" customHeight="1">
      <c r="B258" s="17"/>
      <c r="C258" s="251">
        <v>43716</v>
      </c>
      <c r="D258" s="252">
        <v>9.1360089501677511</v>
      </c>
      <c r="E258" s="252">
        <v>22.281040209732421</v>
      </c>
      <c r="F258" s="252">
        <f t="shared" si="3"/>
        <v>9.1360089501677511</v>
      </c>
      <c r="G258" s="400"/>
    </row>
    <row r="259" spans="2:7" ht="11.25" customHeight="1">
      <c r="B259" s="17"/>
      <c r="C259" s="251">
        <v>43717</v>
      </c>
      <c r="D259" s="252">
        <v>19.102409328166818</v>
      </c>
      <c r="E259" s="252">
        <v>22.281040209732421</v>
      </c>
      <c r="F259" s="252">
        <f t="shared" si="3"/>
        <v>19.102409328166818</v>
      </c>
      <c r="G259" s="400"/>
    </row>
    <row r="260" spans="2:7" ht="11.25" customHeight="1">
      <c r="C260" s="251">
        <v>43718</v>
      </c>
      <c r="D260" s="252">
        <v>9.2524961541686785</v>
      </c>
      <c r="E260" s="252">
        <v>22.281040209732421</v>
      </c>
      <c r="F260" s="252">
        <f t="shared" si="3"/>
        <v>9.2524961541686785</v>
      </c>
      <c r="G260" s="400"/>
    </row>
    <row r="261" spans="2:7" ht="11.25" customHeight="1">
      <c r="C261" s="251">
        <v>43719</v>
      </c>
      <c r="D261" s="252">
        <v>17.113809906556309</v>
      </c>
      <c r="E261" s="252">
        <v>22.281040209732421</v>
      </c>
      <c r="F261" s="252">
        <f t="shared" si="3"/>
        <v>17.113809906556309</v>
      </c>
      <c r="G261" s="400"/>
    </row>
    <row r="262" spans="2:7" ht="11.25" customHeight="1">
      <c r="C262" s="251">
        <v>43720</v>
      </c>
      <c r="D262" s="252">
        <v>25.507597080556312</v>
      </c>
      <c r="E262" s="252">
        <v>22.281040209732421</v>
      </c>
      <c r="F262" s="252">
        <f t="shared" si="3"/>
        <v>22.281040209732421</v>
      </c>
      <c r="G262" s="400"/>
    </row>
    <row r="263" spans="2:7" ht="11.25" customHeight="1">
      <c r="C263" s="251">
        <v>43721</v>
      </c>
      <c r="D263" s="252">
        <v>20.034511860554449</v>
      </c>
      <c r="E263" s="252">
        <v>22.281040209732421</v>
      </c>
      <c r="F263" s="252">
        <f t="shared" si="3"/>
        <v>20.034511860554449</v>
      </c>
      <c r="G263" s="400"/>
    </row>
    <row r="264" spans="2:7" ht="11.25" customHeight="1">
      <c r="C264" s="251">
        <v>43722</v>
      </c>
      <c r="D264" s="252">
        <v>3.6371299425572396</v>
      </c>
      <c r="E264" s="252">
        <v>22.281040209732421</v>
      </c>
      <c r="F264" s="252">
        <f t="shared" si="3"/>
        <v>3.6371299425572396</v>
      </c>
      <c r="G264" s="400"/>
    </row>
    <row r="265" spans="2:7" ht="11.25" customHeight="1">
      <c r="C265" s="251">
        <v>43723</v>
      </c>
      <c r="D265" s="252">
        <v>2.6742494705553765</v>
      </c>
      <c r="E265" s="252">
        <v>22.281040209732421</v>
      </c>
      <c r="F265" s="252">
        <f t="shared" ref="F265:F328" si="4">IF($D265&gt;E265,E265,$D265)</f>
        <v>2.6742494705553765</v>
      </c>
      <c r="G265" s="401">
        <f>E265</f>
        <v>22.281040209732421</v>
      </c>
    </row>
    <row r="266" spans="2:7" ht="11.25" customHeight="1">
      <c r="C266" s="251">
        <v>43724</v>
      </c>
      <c r="D266" s="252">
        <v>40.739630954557242</v>
      </c>
      <c r="E266" s="252">
        <v>22.281040209732421</v>
      </c>
      <c r="F266" s="252">
        <f t="shared" si="4"/>
        <v>22.281040209732421</v>
      </c>
      <c r="G266" s="400"/>
    </row>
    <row r="267" spans="2:7" ht="11.25" customHeight="1">
      <c r="C267" s="251">
        <v>43725</v>
      </c>
      <c r="D267" s="252">
        <v>39.242641318555378</v>
      </c>
      <c r="E267" s="252">
        <v>22.281040209732421</v>
      </c>
      <c r="F267" s="252">
        <f t="shared" si="4"/>
        <v>22.281040209732421</v>
      </c>
      <c r="G267" s="400"/>
    </row>
    <row r="268" spans="2:7" ht="11.25" customHeight="1">
      <c r="C268" s="251">
        <v>43726</v>
      </c>
      <c r="D268" s="252">
        <v>23.118648947825168</v>
      </c>
      <c r="E268" s="252">
        <v>22.281040209732421</v>
      </c>
      <c r="F268" s="252">
        <f t="shared" si="4"/>
        <v>22.281040209732421</v>
      </c>
      <c r="G268" s="400"/>
    </row>
    <row r="269" spans="2:7" ht="11.25" customHeight="1">
      <c r="C269" s="251">
        <v>43727</v>
      </c>
      <c r="D269" s="252">
        <v>27.61844785182517</v>
      </c>
      <c r="E269" s="252">
        <v>22.281040209732421</v>
      </c>
      <c r="F269" s="252">
        <f t="shared" si="4"/>
        <v>22.281040209732421</v>
      </c>
      <c r="G269" s="400"/>
    </row>
    <row r="270" spans="2:7" ht="11.25" customHeight="1">
      <c r="C270" s="251">
        <v>43728</v>
      </c>
      <c r="D270" s="252">
        <v>6.5242940318261029</v>
      </c>
      <c r="E270" s="252">
        <v>22.281040209732421</v>
      </c>
      <c r="F270" s="252">
        <f t="shared" si="4"/>
        <v>6.5242940318261029</v>
      </c>
      <c r="G270" s="400"/>
    </row>
    <row r="271" spans="2:7" ht="11.25" customHeight="1">
      <c r="C271" s="251">
        <v>43729</v>
      </c>
      <c r="D271" s="252">
        <v>5.9345660678251697</v>
      </c>
      <c r="E271" s="252">
        <v>22.281040209732421</v>
      </c>
      <c r="F271" s="252">
        <f t="shared" si="4"/>
        <v>5.9345660678251697</v>
      </c>
      <c r="G271" s="400"/>
    </row>
    <row r="272" spans="2:7" ht="11.25" customHeight="1">
      <c r="C272" s="251">
        <v>43730</v>
      </c>
      <c r="D272" s="252">
        <v>2.0039890278251695</v>
      </c>
      <c r="E272" s="252">
        <v>22.281040209732421</v>
      </c>
      <c r="F272" s="252">
        <f t="shared" si="4"/>
        <v>2.0039890278251695</v>
      </c>
      <c r="G272" s="400"/>
    </row>
    <row r="273" spans="3:7" ht="11.25" customHeight="1">
      <c r="C273" s="251">
        <v>43731</v>
      </c>
      <c r="D273" s="252">
        <v>10.812123067824235</v>
      </c>
      <c r="E273" s="252">
        <v>22.281040209732421</v>
      </c>
      <c r="F273" s="252">
        <f t="shared" si="4"/>
        <v>10.812123067824235</v>
      </c>
      <c r="G273" s="400"/>
    </row>
    <row r="274" spans="3:7" ht="11.25" customHeight="1">
      <c r="C274" s="251">
        <v>43732</v>
      </c>
      <c r="D274" s="252">
        <v>6.8628073918270314</v>
      </c>
      <c r="E274" s="252">
        <v>22.281040209732421</v>
      </c>
      <c r="F274" s="252">
        <f t="shared" si="4"/>
        <v>6.8628073918270314</v>
      </c>
      <c r="G274" s="400"/>
    </row>
    <row r="275" spans="3:7" ht="11.25" customHeight="1">
      <c r="C275" s="251">
        <v>43733</v>
      </c>
      <c r="D275" s="252">
        <v>21.66226604055921</v>
      </c>
      <c r="E275" s="252">
        <v>22.281040209732421</v>
      </c>
      <c r="F275" s="252">
        <f t="shared" si="4"/>
        <v>21.66226604055921</v>
      </c>
      <c r="G275" s="400"/>
    </row>
    <row r="276" spans="3:7" ht="11.25" customHeight="1">
      <c r="C276" s="251">
        <v>43734</v>
      </c>
      <c r="D276" s="252">
        <v>22.57161161256014</v>
      </c>
      <c r="E276" s="252">
        <v>22.281040209732421</v>
      </c>
      <c r="F276" s="252">
        <f t="shared" si="4"/>
        <v>22.281040209732421</v>
      </c>
      <c r="G276" s="400"/>
    </row>
    <row r="277" spans="3:7" ht="11.25" customHeight="1">
      <c r="C277" s="251">
        <v>43735</v>
      </c>
      <c r="D277" s="252">
        <v>19.632589916559212</v>
      </c>
      <c r="E277" s="252">
        <v>22.281040209732421</v>
      </c>
      <c r="F277" s="252">
        <f t="shared" si="4"/>
        <v>19.632589916559212</v>
      </c>
      <c r="G277" s="400"/>
    </row>
    <row r="278" spans="3:7" ht="11.25" customHeight="1">
      <c r="C278" s="251">
        <v>43736</v>
      </c>
      <c r="D278" s="252">
        <v>13.274553664561074</v>
      </c>
      <c r="E278" s="252">
        <v>22.281040209732421</v>
      </c>
      <c r="F278" s="252">
        <f t="shared" si="4"/>
        <v>13.274553664561074</v>
      </c>
      <c r="G278" s="400"/>
    </row>
    <row r="279" spans="3:7" ht="11.25" customHeight="1">
      <c r="C279" s="251">
        <v>43737</v>
      </c>
      <c r="D279" s="252">
        <v>11.291133864560143</v>
      </c>
      <c r="E279" s="252">
        <v>22.281040209732421</v>
      </c>
      <c r="F279" s="252">
        <f t="shared" si="4"/>
        <v>11.291133864560143</v>
      </c>
      <c r="G279" s="400"/>
    </row>
    <row r="280" spans="3:7" ht="11.25" customHeight="1">
      <c r="C280" s="251">
        <v>43738</v>
      </c>
      <c r="D280" s="252">
        <v>24.859265244560142</v>
      </c>
      <c r="E280" s="252">
        <v>22.281040209732421</v>
      </c>
      <c r="F280" s="252">
        <f t="shared" si="4"/>
        <v>22.281040209732421</v>
      </c>
      <c r="G280" s="400"/>
    </row>
    <row r="281" spans="3:7" ht="11.25" customHeight="1">
      <c r="C281" s="251">
        <v>43739</v>
      </c>
      <c r="D281" s="252">
        <v>14.768948360559211</v>
      </c>
      <c r="E281" s="252">
        <v>44.550149357058011</v>
      </c>
      <c r="F281" s="252">
        <f t="shared" si="4"/>
        <v>14.768948360559211</v>
      </c>
      <c r="G281" s="400"/>
    </row>
    <row r="282" spans="3:7" ht="11.25" customHeight="1">
      <c r="C282" s="251">
        <v>43740</v>
      </c>
      <c r="D282" s="252">
        <v>6.2465913393767076</v>
      </c>
      <c r="E282" s="252">
        <v>44.550149357058011</v>
      </c>
      <c r="F282" s="252">
        <f t="shared" si="4"/>
        <v>6.2465913393767076</v>
      </c>
      <c r="G282" s="400"/>
    </row>
    <row r="283" spans="3:7" ht="11.25" customHeight="1">
      <c r="C283" s="251">
        <v>43741</v>
      </c>
      <c r="D283" s="252">
        <v>10.294657775379502</v>
      </c>
      <c r="E283" s="252">
        <v>44.550149357058011</v>
      </c>
      <c r="F283" s="252">
        <f t="shared" si="4"/>
        <v>10.294657775379502</v>
      </c>
      <c r="G283" s="400"/>
    </row>
    <row r="284" spans="3:7" ht="11.25" customHeight="1">
      <c r="C284" s="251">
        <v>43742</v>
      </c>
      <c r="D284" s="252">
        <v>15.231506839375776</v>
      </c>
      <c r="E284" s="252">
        <v>44.550149357058011</v>
      </c>
      <c r="F284" s="252">
        <f t="shared" si="4"/>
        <v>15.231506839375776</v>
      </c>
      <c r="G284" s="400"/>
    </row>
    <row r="285" spans="3:7" ht="11.25" customHeight="1">
      <c r="C285" s="251">
        <v>43743</v>
      </c>
      <c r="D285" s="252">
        <v>2.7791585433776382</v>
      </c>
      <c r="E285" s="252">
        <v>44.550149357058011</v>
      </c>
      <c r="F285" s="252">
        <f t="shared" si="4"/>
        <v>2.7791585433776382</v>
      </c>
      <c r="G285" s="400"/>
    </row>
    <row r="286" spans="3:7" ht="11.25" customHeight="1">
      <c r="C286" s="251">
        <v>43744</v>
      </c>
      <c r="D286" s="252">
        <v>3.1948578873776388</v>
      </c>
      <c r="E286" s="252">
        <v>44.550149357058011</v>
      </c>
      <c r="F286" s="252">
        <f t="shared" si="4"/>
        <v>3.1948578873776388</v>
      </c>
      <c r="G286" s="400"/>
    </row>
    <row r="287" spans="3:7" ht="11.25" customHeight="1">
      <c r="C287" s="251">
        <v>43745</v>
      </c>
      <c r="D287" s="252">
        <v>9.1765671673767066</v>
      </c>
      <c r="E287" s="252">
        <v>44.550149357058011</v>
      </c>
      <c r="F287" s="252">
        <f t="shared" si="4"/>
        <v>9.1765671673767066</v>
      </c>
      <c r="G287" s="400"/>
    </row>
    <row r="288" spans="3:7" ht="11.25" customHeight="1">
      <c r="C288" s="251">
        <v>43746</v>
      </c>
      <c r="D288" s="252">
        <v>11.670171503377638</v>
      </c>
      <c r="E288" s="252">
        <v>44.550149357058011</v>
      </c>
      <c r="F288" s="252">
        <f t="shared" si="4"/>
        <v>11.670171503377638</v>
      </c>
      <c r="G288" s="400"/>
    </row>
    <row r="289" spans="3:7" ht="11.25" customHeight="1">
      <c r="C289" s="251">
        <v>43747</v>
      </c>
      <c r="D289" s="252">
        <v>10.974282968998283</v>
      </c>
      <c r="E289" s="252">
        <v>44.550149357058011</v>
      </c>
      <c r="F289" s="252">
        <f t="shared" si="4"/>
        <v>10.974282968998283</v>
      </c>
      <c r="G289" s="400"/>
    </row>
    <row r="290" spans="3:7" ht="11.25" customHeight="1">
      <c r="C290" s="251">
        <v>43748</v>
      </c>
      <c r="D290" s="252">
        <v>12.436239417001078</v>
      </c>
      <c r="E290" s="252">
        <v>44.550149357058011</v>
      </c>
      <c r="F290" s="252">
        <f t="shared" si="4"/>
        <v>12.436239417001078</v>
      </c>
      <c r="G290" s="400"/>
    </row>
    <row r="291" spans="3:7" ht="11.25" customHeight="1">
      <c r="C291" s="251">
        <v>43749</v>
      </c>
      <c r="D291" s="252">
        <v>8.7710066969982829</v>
      </c>
      <c r="E291" s="252">
        <v>44.550149357058011</v>
      </c>
      <c r="F291" s="252">
        <f t="shared" si="4"/>
        <v>8.7710066969982829</v>
      </c>
      <c r="G291" s="400"/>
    </row>
    <row r="292" spans="3:7" ht="11.25" customHeight="1">
      <c r="C292" s="251">
        <v>43750</v>
      </c>
      <c r="D292" s="252">
        <v>2.3492717330001471</v>
      </c>
      <c r="E292" s="252">
        <v>44.550149357058011</v>
      </c>
      <c r="F292" s="252">
        <f t="shared" si="4"/>
        <v>2.3492717330001471</v>
      </c>
      <c r="G292" s="400"/>
    </row>
    <row r="293" spans="3:7" ht="11.25" customHeight="1">
      <c r="C293" s="251">
        <v>43751</v>
      </c>
      <c r="D293" s="252">
        <v>1.2920262790001471</v>
      </c>
      <c r="E293" s="252">
        <v>44.550149357058011</v>
      </c>
      <c r="F293" s="252">
        <f t="shared" si="4"/>
        <v>1.2920262790001471</v>
      </c>
      <c r="G293" s="400"/>
    </row>
    <row r="294" spans="3:7" ht="11.25" customHeight="1">
      <c r="C294" s="251">
        <v>43752</v>
      </c>
      <c r="D294" s="252">
        <v>4.4865502089992155</v>
      </c>
      <c r="E294" s="252">
        <v>44.550149357058011</v>
      </c>
      <c r="F294" s="252">
        <f t="shared" si="4"/>
        <v>4.4865502089992155</v>
      </c>
      <c r="G294" s="400"/>
    </row>
    <row r="295" spans="3:7" ht="11.25" customHeight="1">
      <c r="C295" s="251">
        <v>43753</v>
      </c>
      <c r="D295" s="252">
        <v>9.1113559910001456</v>
      </c>
      <c r="E295" s="252">
        <v>44.550149357058011</v>
      </c>
      <c r="F295" s="252">
        <f t="shared" si="4"/>
        <v>9.1113559910001456</v>
      </c>
      <c r="G295" s="401">
        <f>E295</f>
        <v>44.550149357058011</v>
      </c>
    </row>
    <row r="296" spans="3:7" ht="11.25" customHeight="1">
      <c r="C296" s="251">
        <v>43754</v>
      </c>
      <c r="D296" s="252">
        <v>35.086366275212995</v>
      </c>
      <c r="E296" s="252">
        <v>44.550149357058011</v>
      </c>
      <c r="F296" s="252">
        <f t="shared" si="4"/>
        <v>35.086366275212995</v>
      </c>
      <c r="G296" s="400"/>
    </row>
    <row r="297" spans="3:7" ht="11.25" customHeight="1">
      <c r="C297" s="251">
        <v>43755</v>
      </c>
      <c r="D297" s="252">
        <v>45.871987463213927</v>
      </c>
      <c r="E297" s="252">
        <v>44.550149357058011</v>
      </c>
      <c r="F297" s="252">
        <f t="shared" si="4"/>
        <v>44.550149357058011</v>
      </c>
      <c r="G297" s="400"/>
    </row>
    <row r="298" spans="3:7" ht="11.25" customHeight="1">
      <c r="C298" s="251">
        <v>43756</v>
      </c>
      <c r="D298" s="252">
        <v>44.485241749213927</v>
      </c>
      <c r="E298" s="252">
        <v>44.550149357058011</v>
      </c>
      <c r="F298" s="252">
        <f t="shared" si="4"/>
        <v>44.485241749213927</v>
      </c>
      <c r="G298" s="400"/>
    </row>
    <row r="299" spans="3:7" ht="11.25" customHeight="1">
      <c r="C299" s="251">
        <v>43757</v>
      </c>
      <c r="D299" s="252">
        <v>37.269568681213933</v>
      </c>
      <c r="E299" s="252">
        <v>44.550149357058011</v>
      </c>
      <c r="F299" s="252">
        <f t="shared" si="4"/>
        <v>37.269568681213933</v>
      </c>
      <c r="G299" s="400"/>
    </row>
    <row r="300" spans="3:7" ht="11.25" customHeight="1">
      <c r="C300" s="251">
        <v>43758</v>
      </c>
      <c r="D300" s="252">
        <v>48.584789803214861</v>
      </c>
      <c r="E300" s="252">
        <v>44.550149357058011</v>
      </c>
      <c r="F300" s="252">
        <f t="shared" si="4"/>
        <v>44.550149357058011</v>
      </c>
      <c r="G300" s="400"/>
    </row>
    <row r="301" spans="3:7" ht="11.25" customHeight="1">
      <c r="C301" s="251">
        <v>43759</v>
      </c>
      <c r="D301" s="252">
        <v>71.337222037212058</v>
      </c>
      <c r="E301" s="252">
        <v>44.550149357058011</v>
      </c>
      <c r="F301" s="252">
        <f t="shared" si="4"/>
        <v>44.550149357058011</v>
      </c>
      <c r="G301" s="400"/>
    </row>
    <row r="302" spans="3:7" ht="11.25" customHeight="1">
      <c r="C302" s="251">
        <v>43760</v>
      </c>
      <c r="D302" s="252">
        <v>66.924923513213002</v>
      </c>
      <c r="E302" s="252">
        <v>44.550149357058011</v>
      </c>
      <c r="F302" s="252">
        <f t="shared" si="4"/>
        <v>44.550149357058011</v>
      </c>
      <c r="G302" s="400"/>
    </row>
    <row r="303" spans="3:7" ht="11.25" customHeight="1">
      <c r="C303" s="251">
        <v>43761</v>
      </c>
      <c r="D303" s="252">
        <v>69.413260461879204</v>
      </c>
      <c r="E303" s="252">
        <v>44.550149357058011</v>
      </c>
      <c r="F303" s="252">
        <f t="shared" si="4"/>
        <v>44.550149357058011</v>
      </c>
      <c r="G303" s="400"/>
    </row>
    <row r="304" spans="3:7" ht="11.25" customHeight="1">
      <c r="C304" s="251">
        <v>43762</v>
      </c>
      <c r="D304" s="252">
        <v>65.58422514187734</v>
      </c>
      <c r="E304" s="252">
        <v>44.550149357058011</v>
      </c>
      <c r="F304" s="252">
        <f t="shared" si="4"/>
        <v>44.550149357058011</v>
      </c>
      <c r="G304" s="400"/>
    </row>
    <row r="305" spans="3:7" ht="11.25" customHeight="1">
      <c r="C305" s="251">
        <v>43763</v>
      </c>
      <c r="D305" s="252">
        <v>58.938894661877342</v>
      </c>
      <c r="E305" s="252">
        <v>44.550149357058011</v>
      </c>
      <c r="F305" s="252">
        <f t="shared" si="4"/>
        <v>44.550149357058011</v>
      </c>
      <c r="G305" s="400"/>
    </row>
    <row r="306" spans="3:7" ht="11.25" customHeight="1">
      <c r="C306" s="251">
        <v>43764</v>
      </c>
      <c r="D306" s="252">
        <v>50.177881125876411</v>
      </c>
      <c r="E306" s="252">
        <v>44.550149357058011</v>
      </c>
      <c r="F306" s="252">
        <f t="shared" si="4"/>
        <v>44.550149357058011</v>
      </c>
      <c r="G306" s="400"/>
    </row>
    <row r="307" spans="3:7" ht="11.25" customHeight="1">
      <c r="C307" s="251">
        <v>43765</v>
      </c>
      <c r="D307" s="252">
        <v>53.409759997879206</v>
      </c>
      <c r="E307" s="252">
        <v>44.550149357058011</v>
      </c>
      <c r="F307" s="252">
        <f t="shared" si="4"/>
        <v>44.550149357058011</v>
      </c>
      <c r="G307" s="400"/>
    </row>
    <row r="308" spans="3:7" ht="11.25" customHeight="1">
      <c r="C308" s="251">
        <v>43766</v>
      </c>
      <c r="D308" s="252">
        <v>64.334243269877348</v>
      </c>
      <c r="E308" s="252">
        <v>44.550149357058011</v>
      </c>
      <c r="F308" s="252">
        <f t="shared" si="4"/>
        <v>44.550149357058011</v>
      </c>
      <c r="G308" s="400"/>
    </row>
    <row r="309" spans="3:7" ht="11.25" customHeight="1">
      <c r="C309" s="251">
        <v>43767</v>
      </c>
      <c r="D309" s="252">
        <v>70.119179819877345</v>
      </c>
      <c r="E309" s="252">
        <v>44.550149357058011</v>
      </c>
      <c r="F309" s="252">
        <f t="shared" si="4"/>
        <v>44.550149357058011</v>
      </c>
      <c r="G309" s="400"/>
    </row>
    <row r="310" spans="3:7" ht="11.25" customHeight="1">
      <c r="C310" s="251">
        <v>43768</v>
      </c>
      <c r="D310" s="252">
        <v>57.804457861749711</v>
      </c>
      <c r="E310" s="252">
        <v>44.550149357058011</v>
      </c>
      <c r="F310" s="252">
        <f t="shared" si="4"/>
        <v>44.550149357058011</v>
      </c>
      <c r="G310" s="400"/>
    </row>
    <row r="311" spans="3:7" ht="11.25" customHeight="1">
      <c r="C311" s="251">
        <v>43769</v>
      </c>
      <c r="D311" s="252">
        <v>48.783205057750635</v>
      </c>
      <c r="E311" s="252">
        <v>44.550149357058011</v>
      </c>
      <c r="F311" s="252">
        <f t="shared" si="4"/>
        <v>44.550149357058011</v>
      </c>
      <c r="G311" s="400"/>
    </row>
    <row r="312" spans="3:7" ht="11.25" customHeight="1">
      <c r="C312" s="251">
        <v>43770</v>
      </c>
      <c r="D312" s="252">
        <v>32.645414409750643</v>
      </c>
      <c r="E312" s="252">
        <v>83.137557492553753</v>
      </c>
      <c r="F312" s="252">
        <f t="shared" si="4"/>
        <v>32.645414409750643</v>
      </c>
      <c r="G312" s="400"/>
    </row>
    <row r="313" spans="3:7" ht="11.25" customHeight="1">
      <c r="C313" s="251">
        <v>43771</v>
      </c>
      <c r="D313" s="252">
        <v>33.302213801749708</v>
      </c>
      <c r="E313" s="252">
        <v>83.137557492553753</v>
      </c>
      <c r="F313" s="252">
        <f t="shared" si="4"/>
        <v>33.302213801749708</v>
      </c>
      <c r="G313" s="400"/>
    </row>
    <row r="314" spans="3:7" ht="11.25" customHeight="1">
      <c r="C314" s="251">
        <v>43772</v>
      </c>
      <c r="D314" s="252">
        <v>39.235533997751567</v>
      </c>
      <c r="E314" s="252">
        <v>83.137557492553753</v>
      </c>
      <c r="F314" s="252">
        <f t="shared" si="4"/>
        <v>39.235533997751567</v>
      </c>
      <c r="G314" s="400"/>
    </row>
    <row r="315" spans="3:7" ht="11.25" customHeight="1">
      <c r="C315" s="251">
        <v>43773</v>
      </c>
      <c r="D315" s="252">
        <v>49.432187269750642</v>
      </c>
      <c r="E315" s="252">
        <v>83.137557492553753</v>
      </c>
      <c r="F315" s="252">
        <f t="shared" si="4"/>
        <v>49.432187269750642</v>
      </c>
      <c r="G315" s="400"/>
    </row>
    <row r="316" spans="3:7" ht="11.25" customHeight="1">
      <c r="C316" s="251">
        <v>43774</v>
      </c>
      <c r="D316" s="252">
        <v>55.129035661749711</v>
      </c>
      <c r="E316" s="252">
        <v>83.137557492553753</v>
      </c>
      <c r="F316" s="252">
        <f t="shared" si="4"/>
        <v>55.129035661749711</v>
      </c>
      <c r="G316" s="400"/>
    </row>
    <row r="317" spans="3:7" ht="11.25" customHeight="1">
      <c r="C317" s="251">
        <v>43775</v>
      </c>
      <c r="D317" s="252">
        <v>96.517850272140009</v>
      </c>
      <c r="E317" s="252">
        <v>83.137557492553753</v>
      </c>
      <c r="F317" s="252">
        <f t="shared" si="4"/>
        <v>83.137557492553753</v>
      </c>
      <c r="G317" s="400"/>
    </row>
    <row r="318" spans="3:7" ht="11.25" customHeight="1">
      <c r="C318" s="251">
        <v>43776</v>
      </c>
      <c r="D318" s="252">
        <v>96.981097774139087</v>
      </c>
      <c r="E318" s="252">
        <v>83.137557492553753</v>
      </c>
      <c r="F318" s="252">
        <f t="shared" si="4"/>
        <v>83.137557492553753</v>
      </c>
      <c r="G318" s="400"/>
    </row>
    <row r="319" spans="3:7" ht="11.25" customHeight="1">
      <c r="C319" s="251">
        <v>43777</v>
      </c>
      <c r="D319" s="252">
        <v>99.267910608140028</v>
      </c>
      <c r="E319" s="252">
        <v>83.137557492553753</v>
      </c>
      <c r="F319" s="252">
        <f t="shared" si="4"/>
        <v>83.137557492553753</v>
      </c>
      <c r="G319" s="400"/>
    </row>
    <row r="320" spans="3:7" ht="11.25" customHeight="1">
      <c r="C320" s="251">
        <v>43778</v>
      </c>
      <c r="D320" s="252">
        <v>100.38756797614002</v>
      </c>
      <c r="E320" s="252">
        <v>83.137557492553753</v>
      </c>
      <c r="F320" s="252">
        <f t="shared" si="4"/>
        <v>83.137557492553753</v>
      </c>
      <c r="G320" s="400"/>
    </row>
    <row r="321" spans="3:7" ht="11.25" customHeight="1">
      <c r="C321" s="251">
        <v>43779</v>
      </c>
      <c r="D321" s="252">
        <v>100.00252910214002</v>
      </c>
      <c r="E321" s="252">
        <v>83.137557492553753</v>
      </c>
      <c r="F321" s="252">
        <f t="shared" si="4"/>
        <v>83.137557492553753</v>
      </c>
      <c r="G321" s="400"/>
    </row>
    <row r="322" spans="3:7" ht="11.25" customHeight="1">
      <c r="C322" s="251">
        <v>43780</v>
      </c>
      <c r="D322" s="252">
        <v>103.5793016841391</v>
      </c>
      <c r="E322" s="252">
        <v>83.137557492553753</v>
      </c>
      <c r="F322" s="252">
        <f t="shared" si="4"/>
        <v>83.137557492553753</v>
      </c>
      <c r="G322" s="400"/>
    </row>
    <row r="323" spans="3:7" ht="11.25" customHeight="1">
      <c r="C323" s="251">
        <v>43781</v>
      </c>
      <c r="D323" s="252">
        <v>107.87766753814094</v>
      </c>
      <c r="E323" s="252">
        <v>83.137557492553753</v>
      </c>
      <c r="F323" s="252">
        <f t="shared" si="4"/>
        <v>83.137557492553753</v>
      </c>
      <c r="G323" s="400"/>
    </row>
    <row r="324" spans="3:7" ht="11.25" customHeight="1">
      <c r="C324" s="251">
        <v>43782</v>
      </c>
      <c r="D324" s="252">
        <v>169.37504266546199</v>
      </c>
      <c r="E324" s="252">
        <v>83.137557492553753</v>
      </c>
      <c r="F324" s="252">
        <f t="shared" si="4"/>
        <v>83.137557492553753</v>
      </c>
      <c r="G324" s="400"/>
    </row>
    <row r="325" spans="3:7" ht="11.25" customHeight="1">
      <c r="C325" s="251">
        <v>43783</v>
      </c>
      <c r="D325" s="252">
        <v>178.92032890546014</v>
      </c>
      <c r="E325" s="252">
        <v>83.137557492553753</v>
      </c>
      <c r="F325" s="252">
        <f t="shared" si="4"/>
        <v>83.137557492553753</v>
      </c>
      <c r="G325" s="400"/>
    </row>
    <row r="326" spans="3:7" ht="11.25" customHeight="1">
      <c r="C326" s="251">
        <v>43784</v>
      </c>
      <c r="D326" s="252">
        <v>175.7299756654601</v>
      </c>
      <c r="E326" s="252">
        <v>83.137557492553753</v>
      </c>
      <c r="F326" s="252">
        <f t="shared" si="4"/>
        <v>83.137557492553753</v>
      </c>
      <c r="G326" s="401">
        <f>E326</f>
        <v>83.137557492553753</v>
      </c>
    </row>
    <row r="327" spans="3:7" ht="11.25" customHeight="1">
      <c r="C327" s="251">
        <v>43785</v>
      </c>
      <c r="D327" s="252">
        <v>172.31068314546198</v>
      </c>
      <c r="E327" s="252">
        <v>83.137557492553753</v>
      </c>
      <c r="F327" s="252">
        <f t="shared" si="4"/>
        <v>83.137557492553753</v>
      </c>
      <c r="G327" s="400"/>
    </row>
    <row r="328" spans="3:7" ht="11.25" customHeight="1">
      <c r="C328" s="251">
        <v>43786</v>
      </c>
      <c r="D328" s="252">
        <v>168.51232138546013</v>
      </c>
      <c r="E328" s="252">
        <v>83.137557492553753</v>
      </c>
      <c r="F328" s="252">
        <f t="shared" si="4"/>
        <v>83.137557492553753</v>
      </c>
      <c r="G328" s="400"/>
    </row>
    <row r="329" spans="3:7" ht="11.25" customHeight="1">
      <c r="C329" s="251">
        <v>43787</v>
      </c>
      <c r="D329" s="252">
        <v>176.87608349546107</v>
      </c>
      <c r="E329" s="252">
        <v>83.137557492553753</v>
      </c>
      <c r="F329" s="252">
        <f t="shared" ref="F329:F371" si="5">IF($D329&gt;E329,E329,$D329)</f>
        <v>83.137557492553753</v>
      </c>
      <c r="G329" s="400"/>
    </row>
    <row r="330" spans="3:7" ht="11.25" customHeight="1">
      <c r="C330" s="251">
        <v>43788</v>
      </c>
      <c r="D330" s="252">
        <v>191.19754494546009</v>
      </c>
      <c r="E330" s="252">
        <v>83.137557492553753</v>
      </c>
      <c r="F330" s="252">
        <f t="shared" si="5"/>
        <v>83.137557492553753</v>
      </c>
      <c r="G330" s="400"/>
    </row>
    <row r="331" spans="3:7" ht="11.25" customHeight="1">
      <c r="C331" s="251">
        <v>43789</v>
      </c>
      <c r="D331" s="252">
        <v>165.53610746046272</v>
      </c>
      <c r="E331" s="252">
        <v>83.137557492553753</v>
      </c>
      <c r="F331" s="252">
        <f t="shared" si="5"/>
        <v>83.137557492553753</v>
      </c>
      <c r="G331" s="400"/>
    </row>
    <row r="332" spans="3:7" ht="11.25" customHeight="1">
      <c r="C332" s="251">
        <v>43790</v>
      </c>
      <c r="D332" s="252">
        <v>164.48450008046365</v>
      </c>
      <c r="E332" s="252">
        <v>83.137557492553753</v>
      </c>
      <c r="F332" s="252">
        <f t="shared" si="5"/>
        <v>83.137557492553753</v>
      </c>
      <c r="G332" s="400"/>
    </row>
    <row r="333" spans="3:7" ht="11.25" customHeight="1">
      <c r="C333" s="251">
        <v>43791</v>
      </c>
      <c r="D333" s="252">
        <v>142.55365212046459</v>
      </c>
      <c r="E333" s="252">
        <v>83.137557492553753</v>
      </c>
      <c r="F333" s="252">
        <f t="shared" si="5"/>
        <v>83.137557492553753</v>
      </c>
      <c r="G333" s="400"/>
    </row>
    <row r="334" spans="3:7" ht="11.25" customHeight="1">
      <c r="C334" s="251">
        <v>43792</v>
      </c>
      <c r="D334" s="252">
        <v>149.79941410046365</v>
      </c>
      <c r="E334" s="252">
        <v>83.137557492553753</v>
      </c>
      <c r="F334" s="252">
        <f t="shared" si="5"/>
        <v>83.137557492553753</v>
      </c>
      <c r="G334" s="400"/>
    </row>
    <row r="335" spans="3:7" ht="11.25" customHeight="1">
      <c r="C335" s="251">
        <v>43793</v>
      </c>
      <c r="D335" s="252">
        <v>152.63351821046362</v>
      </c>
      <c r="E335" s="252">
        <v>83.137557492553753</v>
      </c>
      <c r="F335" s="252">
        <f t="shared" si="5"/>
        <v>83.137557492553753</v>
      </c>
      <c r="G335" s="400"/>
    </row>
    <row r="336" spans="3:7" ht="11.25" customHeight="1">
      <c r="C336" s="251">
        <v>43794</v>
      </c>
      <c r="D336" s="252">
        <v>160.46484280046366</v>
      </c>
      <c r="E336" s="252">
        <v>83.137557492553753</v>
      </c>
      <c r="F336" s="252">
        <f t="shared" si="5"/>
        <v>83.137557492553753</v>
      </c>
      <c r="G336" s="400"/>
    </row>
    <row r="337" spans="3:7" ht="11.25" customHeight="1">
      <c r="C337" s="251">
        <v>43795</v>
      </c>
      <c r="D337" s="252">
        <v>154.75039204046178</v>
      </c>
      <c r="E337" s="252">
        <v>83.137557492553753</v>
      </c>
      <c r="F337" s="252">
        <f t="shared" si="5"/>
        <v>83.137557492553753</v>
      </c>
      <c r="G337" s="400"/>
    </row>
    <row r="338" spans="3:7" ht="11.25" customHeight="1">
      <c r="C338" s="251">
        <v>43796</v>
      </c>
      <c r="D338" s="252">
        <v>208.72242819452077</v>
      </c>
      <c r="E338" s="252">
        <v>83.137557492553753</v>
      </c>
      <c r="F338" s="252">
        <f t="shared" si="5"/>
        <v>83.137557492553753</v>
      </c>
      <c r="G338" s="400"/>
    </row>
    <row r="339" spans="3:7" ht="11.25" customHeight="1">
      <c r="C339" s="251">
        <v>43797</v>
      </c>
      <c r="D339" s="252">
        <v>218.49035702451982</v>
      </c>
      <c r="E339" s="252">
        <v>83.137557492553753</v>
      </c>
      <c r="F339" s="252">
        <f t="shared" si="5"/>
        <v>83.137557492553753</v>
      </c>
      <c r="G339" s="400"/>
    </row>
    <row r="340" spans="3:7" ht="11.25" customHeight="1">
      <c r="C340" s="251">
        <v>43798</v>
      </c>
      <c r="D340" s="252">
        <v>228.39311174451981</v>
      </c>
      <c r="E340" s="252">
        <v>83.137557492553753</v>
      </c>
      <c r="F340" s="252">
        <f t="shared" si="5"/>
        <v>83.137557492553753</v>
      </c>
      <c r="G340" s="400"/>
    </row>
    <row r="341" spans="3:7" ht="11.25" customHeight="1">
      <c r="C341" s="251">
        <v>43799</v>
      </c>
      <c r="D341" s="252">
        <v>214.47707978452075</v>
      </c>
      <c r="E341" s="252">
        <v>83.137557492553753</v>
      </c>
      <c r="F341" s="252">
        <f t="shared" si="5"/>
        <v>83.137557492553753</v>
      </c>
      <c r="G341" s="400"/>
    </row>
    <row r="342" spans="3:7" ht="11.25" customHeight="1">
      <c r="C342" s="251">
        <v>43800</v>
      </c>
      <c r="D342" s="252">
        <v>217.97567370451887</v>
      </c>
      <c r="E342" s="252">
        <v>104.08859355090497</v>
      </c>
      <c r="F342" s="252">
        <f t="shared" si="5"/>
        <v>104.08859355090497</v>
      </c>
      <c r="G342" s="400"/>
    </row>
    <row r="343" spans="3:7" ht="11.25" customHeight="1">
      <c r="C343" s="251">
        <v>43801</v>
      </c>
      <c r="D343" s="252">
        <v>220.38607756452078</v>
      </c>
      <c r="E343" s="252">
        <v>104.08859355090497</v>
      </c>
      <c r="F343" s="252">
        <f t="shared" si="5"/>
        <v>104.08859355090497</v>
      </c>
      <c r="G343" s="400"/>
    </row>
    <row r="344" spans="3:7" ht="11.25" customHeight="1">
      <c r="C344" s="251">
        <v>43802</v>
      </c>
      <c r="D344" s="252">
        <v>238.12380746452078</v>
      </c>
      <c r="E344" s="252">
        <v>104.08859355090497</v>
      </c>
      <c r="F344" s="252">
        <f t="shared" si="5"/>
        <v>104.08859355090497</v>
      </c>
      <c r="G344" s="400"/>
    </row>
    <row r="345" spans="3:7" ht="11.25" customHeight="1">
      <c r="C345" s="251">
        <v>43803</v>
      </c>
      <c r="D345" s="252">
        <v>156.75214829175312</v>
      </c>
      <c r="E345" s="252">
        <v>104.08859355090497</v>
      </c>
      <c r="F345" s="252">
        <f t="shared" si="5"/>
        <v>104.08859355090497</v>
      </c>
      <c r="G345" s="400"/>
    </row>
    <row r="346" spans="3:7" ht="11.25" customHeight="1">
      <c r="C346" s="251">
        <v>43804</v>
      </c>
      <c r="D346" s="252">
        <v>156.11154397175403</v>
      </c>
      <c r="E346" s="252">
        <v>104.08859355090497</v>
      </c>
      <c r="F346" s="252">
        <f t="shared" si="5"/>
        <v>104.08859355090497</v>
      </c>
      <c r="G346" s="400"/>
    </row>
    <row r="347" spans="3:7" ht="11.25" customHeight="1">
      <c r="C347" s="251">
        <v>43805</v>
      </c>
      <c r="D347" s="252">
        <v>145.51518334175313</v>
      </c>
      <c r="E347" s="252">
        <v>104.08859355090497</v>
      </c>
      <c r="F347" s="252">
        <f t="shared" si="5"/>
        <v>104.08859355090497</v>
      </c>
      <c r="G347" s="400"/>
    </row>
    <row r="348" spans="3:7" ht="11.25" customHeight="1">
      <c r="C348" s="251">
        <v>43806</v>
      </c>
      <c r="D348" s="252">
        <v>138.26705353175311</v>
      </c>
      <c r="E348" s="252">
        <v>104.08859355090497</v>
      </c>
      <c r="F348" s="252">
        <f t="shared" si="5"/>
        <v>104.08859355090497</v>
      </c>
      <c r="G348" s="400"/>
    </row>
    <row r="349" spans="3:7" ht="11.25" customHeight="1">
      <c r="C349" s="251">
        <v>43807</v>
      </c>
      <c r="D349" s="252">
        <v>123.47569367175311</v>
      </c>
      <c r="E349" s="252">
        <v>104.08859355090497</v>
      </c>
      <c r="F349" s="252">
        <f t="shared" si="5"/>
        <v>104.08859355090497</v>
      </c>
      <c r="G349" s="400"/>
    </row>
    <row r="350" spans="3:7" ht="11.25" customHeight="1">
      <c r="C350" s="251">
        <v>43808</v>
      </c>
      <c r="D350" s="252">
        <v>121.07344309175217</v>
      </c>
      <c r="E350" s="252">
        <v>104.08859355090497</v>
      </c>
      <c r="F350" s="252">
        <f t="shared" si="5"/>
        <v>104.08859355090497</v>
      </c>
      <c r="G350" s="400"/>
    </row>
    <row r="351" spans="3:7" ht="11.25" customHeight="1">
      <c r="C351" s="251">
        <v>43809</v>
      </c>
      <c r="D351" s="252">
        <v>130.04852048375309</v>
      </c>
      <c r="E351" s="252">
        <v>104.08859355090497</v>
      </c>
      <c r="F351" s="252">
        <f t="shared" si="5"/>
        <v>104.08859355090497</v>
      </c>
      <c r="G351" s="400"/>
    </row>
    <row r="352" spans="3:7" ht="11.25" customHeight="1">
      <c r="C352" s="251">
        <v>43810</v>
      </c>
      <c r="D352" s="252">
        <v>138.49020952671947</v>
      </c>
      <c r="E352" s="252">
        <v>104.08859355090497</v>
      </c>
      <c r="F352" s="252">
        <f t="shared" si="5"/>
        <v>104.08859355090497</v>
      </c>
      <c r="G352" s="400"/>
    </row>
    <row r="353" spans="3:7" ht="11.25" customHeight="1">
      <c r="C353" s="251">
        <v>43811</v>
      </c>
      <c r="D353" s="252">
        <v>127.47935954672039</v>
      </c>
      <c r="E353" s="252">
        <v>104.08859355090497</v>
      </c>
      <c r="F353" s="252">
        <f t="shared" si="5"/>
        <v>104.08859355090497</v>
      </c>
      <c r="G353" s="400"/>
    </row>
    <row r="354" spans="3:7" ht="11.25" customHeight="1">
      <c r="C354" s="251">
        <v>43812</v>
      </c>
      <c r="D354" s="252">
        <v>135.27354444671852</v>
      </c>
      <c r="E354" s="252">
        <v>104.08859355090497</v>
      </c>
      <c r="F354" s="252">
        <f t="shared" si="5"/>
        <v>104.08859355090497</v>
      </c>
      <c r="G354" s="400"/>
    </row>
    <row r="355" spans="3:7" ht="11.25" customHeight="1">
      <c r="C355" s="251">
        <v>43813</v>
      </c>
      <c r="D355" s="252">
        <v>142.16881114671943</v>
      </c>
      <c r="E355" s="252">
        <v>104.08859355090497</v>
      </c>
      <c r="F355" s="252">
        <f t="shared" si="5"/>
        <v>104.08859355090497</v>
      </c>
      <c r="G355" s="400"/>
    </row>
    <row r="356" spans="3:7" ht="11.25" customHeight="1">
      <c r="C356" s="251">
        <v>43814</v>
      </c>
      <c r="D356" s="252">
        <v>136.56752488672038</v>
      </c>
      <c r="E356" s="252">
        <v>104.08859355090497</v>
      </c>
      <c r="F356" s="252">
        <f t="shared" si="5"/>
        <v>104.08859355090497</v>
      </c>
      <c r="G356" s="401">
        <f>E356</f>
        <v>104.08859355090497</v>
      </c>
    </row>
    <row r="357" spans="3:7" ht="11.25" customHeight="1">
      <c r="C357" s="251">
        <v>43815</v>
      </c>
      <c r="D357" s="252">
        <v>157.41493800672038</v>
      </c>
      <c r="E357" s="252">
        <v>104.08859355090497</v>
      </c>
      <c r="F357" s="252">
        <f t="shared" si="5"/>
        <v>104.08859355090497</v>
      </c>
      <c r="G357" s="400"/>
    </row>
    <row r="358" spans="3:7" ht="11.25" customHeight="1">
      <c r="C358" s="251">
        <v>43816</v>
      </c>
      <c r="D358" s="252">
        <v>173.46827267671944</v>
      </c>
      <c r="E358" s="252">
        <v>104.08859355090497</v>
      </c>
      <c r="F358" s="252">
        <f t="shared" si="5"/>
        <v>104.08859355090497</v>
      </c>
      <c r="G358" s="400"/>
    </row>
    <row r="359" spans="3:7" ht="11.25" customHeight="1">
      <c r="C359" s="251">
        <v>43817</v>
      </c>
      <c r="D359" s="252">
        <v>334.12964689784087</v>
      </c>
      <c r="E359" s="252">
        <v>104.08859355090497</v>
      </c>
      <c r="F359" s="252">
        <f t="shared" si="5"/>
        <v>104.08859355090497</v>
      </c>
      <c r="G359" s="400"/>
    </row>
    <row r="360" spans="3:7" ht="11.25" customHeight="1">
      <c r="C360" s="251">
        <v>43818</v>
      </c>
      <c r="D360" s="252">
        <v>332.56385904184464</v>
      </c>
      <c r="E360" s="252">
        <v>104.08859355090497</v>
      </c>
      <c r="F360" s="252">
        <f t="shared" si="5"/>
        <v>104.08859355090497</v>
      </c>
      <c r="G360" s="400"/>
    </row>
    <row r="361" spans="3:7" ht="11.25" customHeight="1">
      <c r="C361" s="251">
        <v>43819</v>
      </c>
      <c r="D361" s="252">
        <v>354.56233885584282</v>
      </c>
      <c r="E361" s="252">
        <v>104.08859355090497</v>
      </c>
      <c r="F361" s="252">
        <f t="shared" si="5"/>
        <v>104.08859355090497</v>
      </c>
      <c r="G361" s="400"/>
    </row>
    <row r="362" spans="3:7" ht="11.25" customHeight="1">
      <c r="C362" s="251">
        <v>43820</v>
      </c>
      <c r="D362" s="252">
        <v>354.27874643784463</v>
      </c>
      <c r="E362" s="252">
        <v>104.08859355090497</v>
      </c>
      <c r="F362" s="252">
        <f t="shared" si="5"/>
        <v>104.08859355090497</v>
      </c>
      <c r="G362" s="400"/>
    </row>
    <row r="363" spans="3:7" ht="11.25" customHeight="1">
      <c r="C363" s="251">
        <v>43821</v>
      </c>
      <c r="D363" s="252">
        <v>343.39449774784282</v>
      </c>
      <c r="E363" s="252">
        <v>104.08859355090497</v>
      </c>
      <c r="F363" s="252">
        <f t="shared" si="5"/>
        <v>104.08859355090497</v>
      </c>
      <c r="G363" s="400"/>
    </row>
    <row r="364" spans="3:7" ht="11.25" customHeight="1">
      <c r="C364" s="251">
        <v>43822</v>
      </c>
      <c r="D364" s="252">
        <v>350.60836738784468</v>
      </c>
      <c r="E364" s="252">
        <v>104.08859355090497</v>
      </c>
      <c r="F364" s="252">
        <f t="shared" si="5"/>
        <v>104.08859355090497</v>
      </c>
      <c r="G364" s="400"/>
    </row>
    <row r="365" spans="3:7" ht="11.25" customHeight="1">
      <c r="C365" s="251">
        <v>43823</v>
      </c>
      <c r="D365" s="252">
        <v>354.35816298784283</v>
      </c>
      <c r="E365" s="252">
        <v>104.08859355090497</v>
      </c>
      <c r="F365" s="252">
        <f t="shared" si="5"/>
        <v>104.08859355090497</v>
      </c>
      <c r="G365" s="400"/>
    </row>
    <row r="366" spans="3:7" ht="11.25" customHeight="1">
      <c r="C366" s="251">
        <v>43824</v>
      </c>
      <c r="D366" s="252">
        <v>172.68689226917945</v>
      </c>
      <c r="E366" s="252">
        <v>104.08859355090497</v>
      </c>
      <c r="F366" s="252">
        <f t="shared" si="5"/>
        <v>104.08859355090497</v>
      </c>
      <c r="G366" s="400"/>
    </row>
    <row r="367" spans="3:7" ht="11.25" customHeight="1">
      <c r="C367" s="251">
        <v>43825</v>
      </c>
      <c r="D367" s="252">
        <v>174.46318876918133</v>
      </c>
      <c r="E367" s="252">
        <v>104.08859355090497</v>
      </c>
      <c r="F367" s="252">
        <f t="shared" si="5"/>
        <v>104.08859355090497</v>
      </c>
      <c r="G367" s="400"/>
    </row>
    <row r="368" spans="3:7" ht="11.25" customHeight="1">
      <c r="C368" s="251">
        <v>43826</v>
      </c>
      <c r="D368" s="252">
        <v>178.31420186918319</v>
      </c>
      <c r="E368" s="252">
        <v>104.08859355090497</v>
      </c>
      <c r="F368" s="252">
        <f t="shared" si="5"/>
        <v>104.08859355090497</v>
      </c>
      <c r="G368" s="400"/>
    </row>
    <row r="369" spans="2:9" ht="11.25" customHeight="1">
      <c r="C369" s="251">
        <v>43827</v>
      </c>
      <c r="D369" s="252">
        <v>174.19467910117945</v>
      </c>
      <c r="E369" s="252">
        <v>104.08859355090497</v>
      </c>
      <c r="F369" s="252">
        <f t="shared" si="5"/>
        <v>104.08859355090497</v>
      </c>
      <c r="G369" s="400"/>
    </row>
    <row r="370" spans="2:9" ht="11.25" customHeight="1">
      <c r="C370" s="251">
        <v>43828</v>
      </c>
      <c r="D370" s="252">
        <v>164.00843339318129</v>
      </c>
      <c r="E370" s="252">
        <v>104.08859355090497</v>
      </c>
      <c r="F370" s="252">
        <f t="shared" si="5"/>
        <v>104.08859355090497</v>
      </c>
      <c r="G370" s="400"/>
    </row>
    <row r="371" spans="2:9" ht="11.25" customHeight="1">
      <c r="C371" s="251">
        <v>43829</v>
      </c>
      <c r="D371" s="252">
        <v>162.84888335718131</v>
      </c>
      <c r="E371" s="252">
        <v>104.08859355090497</v>
      </c>
      <c r="F371" s="252">
        <f t="shared" si="5"/>
        <v>104.08859355090497</v>
      </c>
      <c r="G371" s="400"/>
    </row>
    <row r="372" spans="2:9" ht="11.25" customHeight="1">
      <c r="C372" s="251">
        <v>43830</v>
      </c>
      <c r="D372" s="252">
        <v>160.96440108718133</v>
      </c>
      <c r="E372" s="252">
        <v>104.08859355090497</v>
      </c>
      <c r="F372" s="252">
        <f>IF($D372&gt;E372,E372,$D372)</f>
        <v>104.08859355090497</v>
      </c>
      <c r="G372" s="400"/>
    </row>
    <row r="373" spans="2:9" ht="11.25" customHeight="1">
      <c r="C373" s="207" t="s">
        <v>32</v>
      </c>
      <c r="D373" s="253">
        <f>SUM(D8:D372)</f>
        <v>25971.373953781622</v>
      </c>
      <c r="E373" s="253">
        <f>SUM(E8:E372)</f>
        <v>29528.331451811631</v>
      </c>
      <c r="F373" s="420">
        <f>D373/E373</f>
        <v>0.87954085709736973</v>
      </c>
    </row>
    <row r="374" spans="2:9" ht="11.25" customHeight="1"/>
    <row r="375" spans="2:9" ht="11.25" customHeight="1">
      <c r="B375" s="2"/>
      <c r="C375" s="254" t="s">
        <v>368</v>
      </c>
      <c r="D375" s="255"/>
      <c r="E375" s="255"/>
      <c r="F375" s="255"/>
      <c r="G375" s="256"/>
      <c r="H375" s="256"/>
      <c r="I375" s="3"/>
    </row>
    <row r="376" spans="2:9" ht="11.25" customHeight="1">
      <c r="B376" s="2"/>
      <c r="C376" s="257"/>
      <c r="D376" s="247"/>
      <c r="E376" s="247" t="s">
        <v>170</v>
      </c>
      <c r="F376" s="532" t="s">
        <v>171</v>
      </c>
      <c r="G376" s="532"/>
      <c r="H376" s="532"/>
      <c r="I376" s="533" t="s">
        <v>172</v>
      </c>
    </row>
    <row r="377" spans="2:9" ht="11.25" customHeight="1">
      <c r="B377" s="2"/>
      <c r="C377" s="248"/>
      <c r="D377" s="250" t="s">
        <v>173</v>
      </c>
      <c r="E377" s="250" t="s">
        <v>174</v>
      </c>
      <c r="F377" s="250" t="s">
        <v>175</v>
      </c>
      <c r="G377" s="250" t="s">
        <v>176</v>
      </c>
      <c r="H377" s="250" t="s">
        <v>177</v>
      </c>
      <c r="I377" s="534"/>
    </row>
    <row r="378" spans="2:9" ht="11.25" hidden="1" customHeight="1">
      <c r="B378" s="258"/>
      <c r="C378" s="259" t="s">
        <v>178</v>
      </c>
      <c r="D378" s="260">
        <v>10667.030070000001</v>
      </c>
      <c r="E378" s="260">
        <v>18538.071</v>
      </c>
      <c r="F378" s="260">
        <v>12834.4</v>
      </c>
      <c r="G378" s="260">
        <v>5199.5</v>
      </c>
      <c r="H378" s="260">
        <v>8668.2999999999993</v>
      </c>
      <c r="I378" s="261">
        <f>(D378/E378)*100</f>
        <v>57.541208413755676</v>
      </c>
    </row>
    <row r="379" spans="2:9" ht="11.25" customHeight="1">
      <c r="B379" s="258"/>
      <c r="C379" s="262" t="s">
        <v>179</v>
      </c>
      <c r="D379" s="263">
        <v>11887.913372000001</v>
      </c>
      <c r="E379" s="263">
        <v>18538.071</v>
      </c>
      <c r="F379" s="263">
        <v>13349.6</v>
      </c>
      <c r="G379" s="263">
        <v>5301</v>
      </c>
      <c r="H379" s="263">
        <v>9775.2999999999993</v>
      </c>
      <c r="I379" s="264">
        <f t="shared" ref="I379:I438" si="6">(D379/E379)*100</f>
        <v>64.127024715786234</v>
      </c>
    </row>
    <row r="380" spans="2:9" ht="11.25" customHeight="1">
      <c r="B380" s="258"/>
      <c r="C380" s="262" t="s">
        <v>180</v>
      </c>
      <c r="D380" s="263">
        <v>12621.581502000001</v>
      </c>
      <c r="E380" s="263">
        <v>18538.071</v>
      </c>
      <c r="F380" s="263">
        <v>13349.6</v>
      </c>
      <c r="G380" s="263">
        <v>5388.4</v>
      </c>
      <c r="H380" s="263">
        <v>10122.1</v>
      </c>
      <c r="I380" s="264">
        <f t="shared" si="6"/>
        <v>68.084654018209349</v>
      </c>
    </row>
    <row r="381" spans="2:9" ht="11.25" customHeight="1">
      <c r="B381" s="258"/>
      <c r="C381" s="262" t="s">
        <v>181</v>
      </c>
      <c r="D381" s="263">
        <v>12918.073985999999</v>
      </c>
      <c r="E381" s="263">
        <v>18538.071</v>
      </c>
      <c r="F381" s="263">
        <v>13912.1</v>
      </c>
      <c r="G381" s="263">
        <v>5503.9</v>
      </c>
      <c r="H381" s="263">
        <v>10525.9</v>
      </c>
      <c r="I381" s="264">
        <f t="shared" si="6"/>
        <v>69.684024761799648</v>
      </c>
    </row>
    <row r="382" spans="2:9" ht="11.25" customHeight="1">
      <c r="B382" s="258"/>
      <c r="C382" s="262" t="s">
        <v>182</v>
      </c>
      <c r="D382" s="263">
        <v>13203.73019</v>
      </c>
      <c r="E382" s="263">
        <v>18538.071</v>
      </c>
      <c r="F382" s="263">
        <v>14074.2</v>
      </c>
      <c r="G382" s="263">
        <v>6818.6</v>
      </c>
      <c r="H382" s="263">
        <v>10985.5</v>
      </c>
      <c r="I382" s="264">
        <f t="shared" si="6"/>
        <v>71.224941311315519</v>
      </c>
    </row>
    <row r="383" spans="2:9" ht="11.25" customHeight="1">
      <c r="B383" s="258"/>
      <c r="C383" s="262" t="s">
        <v>183</v>
      </c>
      <c r="D383" s="263">
        <v>12887.114576</v>
      </c>
      <c r="E383" s="263">
        <v>18538.071</v>
      </c>
      <c r="F383" s="263">
        <v>14187.1</v>
      </c>
      <c r="G383" s="263">
        <v>6734.3</v>
      </c>
      <c r="H383" s="263">
        <v>11208.4</v>
      </c>
      <c r="I383" s="264">
        <f t="shared" si="6"/>
        <v>69.517020276813042</v>
      </c>
    </row>
    <row r="384" spans="2:9" ht="11.25" customHeight="1">
      <c r="B384" s="258"/>
      <c r="C384" s="262" t="s">
        <v>184</v>
      </c>
      <c r="D384" s="263">
        <v>11918.792775</v>
      </c>
      <c r="E384" s="263">
        <v>18538.071</v>
      </c>
      <c r="F384" s="263">
        <v>13746.6</v>
      </c>
      <c r="G384" s="263">
        <v>6287.9</v>
      </c>
      <c r="H384" s="263">
        <v>10708.8</v>
      </c>
      <c r="I384" s="264">
        <f t="shared" si="6"/>
        <v>64.293597618651916</v>
      </c>
    </row>
    <row r="385" spans="2:9" ht="11.25" customHeight="1">
      <c r="B385" s="258"/>
      <c r="C385" s="262" t="s">
        <v>185</v>
      </c>
      <c r="D385" s="263">
        <v>10448.885818000001</v>
      </c>
      <c r="E385" s="263">
        <v>18538.071</v>
      </c>
      <c r="F385" s="263">
        <v>12252.4</v>
      </c>
      <c r="G385" s="263">
        <v>5431.9</v>
      </c>
      <c r="H385" s="263">
        <v>9643.2999999999993</v>
      </c>
      <c r="I385" s="264">
        <f t="shared" si="6"/>
        <v>56.364471891385037</v>
      </c>
    </row>
    <row r="386" spans="2:9" ht="11.25" customHeight="1">
      <c r="B386" s="258"/>
      <c r="C386" s="262" t="s">
        <v>186</v>
      </c>
      <c r="D386" s="263">
        <v>9469.3938039999994</v>
      </c>
      <c r="E386" s="263">
        <v>18538.071</v>
      </c>
      <c r="F386" s="263">
        <v>10937.6</v>
      </c>
      <c r="G386" s="263">
        <v>4750.7</v>
      </c>
      <c r="H386" s="263">
        <v>8625.7000000000007</v>
      </c>
      <c r="I386" s="264">
        <f t="shared" si="6"/>
        <v>51.080793702861527</v>
      </c>
    </row>
    <row r="387" spans="2:9" ht="11.25" customHeight="1">
      <c r="B387" s="258"/>
      <c r="C387" s="262" t="s">
        <v>187</v>
      </c>
      <c r="D387" s="263">
        <v>8754.5516729999999</v>
      </c>
      <c r="E387" s="263">
        <v>18538.071</v>
      </c>
      <c r="F387" s="263">
        <v>10034.299999999999</v>
      </c>
      <c r="G387" s="263">
        <v>4535.6000000000004</v>
      </c>
      <c r="H387" s="263">
        <v>7930.4</v>
      </c>
      <c r="I387" s="264">
        <f t="shared" si="6"/>
        <v>47.224717571747348</v>
      </c>
    </row>
    <row r="388" spans="2:9" ht="11.25" customHeight="1">
      <c r="B388" s="258"/>
      <c r="C388" s="262" t="s">
        <v>188</v>
      </c>
      <c r="D388" s="263">
        <v>8623.2692549999992</v>
      </c>
      <c r="E388" s="263">
        <v>18538.071</v>
      </c>
      <c r="F388" s="263">
        <v>9635.2000000000007</v>
      </c>
      <c r="G388" s="263">
        <v>4230.8</v>
      </c>
      <c r="H388" s="263">
        <v>7810.6</v>
      </c>
      <c r="I388" s="264">
        <f t="shared" si="6"/>
        <v>46.516540232260404</v>
      </c>
    </row>
    <row r="389" spans="2:9" ht="11.25" customHeight="1">
      <c r="B389" s="258"/>
      <c r="C389" s="262" t="s">
        <v>189</v>
      </c>
      <c r="D389" s="263">
        <v>8744.6446699999997</v>
      </c>
      <c r="E389" s="263">
        <v>18538.071</v>
      </c>
      <c r="F389" s="263">
        <v>10899.4</v>
      </c>
      <c r="G389" s="263">
        <v>4607.3</v>
      </c>
      <c r="H389" s="263">
        <v>8257</v>
      </c>
      <c r="I389" s="264">
        <f t="shared" si="6"/>
        <v>47.171276180784936</v>
      </c>
    </row>
    <row r="390" spans="2:9" ht="11.25" customHeight="1">
      <c r="B390" s="258"/>
      <c r="C390" s="262" t="s">
        <v>190</v>
      </c>
      <c r="D390" s="263">
        <v>8644.1745179999998</v>
      </c>
      <c r="E390" s="263">
        <v>18538.071</v>
      </c>
      <c r="F390" s="263">
        <v>13185.4</v>
      </c>
      <c r="G390" s="263">
        <v>5271.4</v>
      </c>
      <c r="H390" s="263">
        <v>9056</v>
      </c>
      <c r="I390" s="264">
        <f t="shared" si="6"/>
        <v>46.62930958674179</v>
      </c>
    </row>
    <row r="391" spans="2:9" ht="11.25" customHeight="1">
      <c r="B391" s="258"/>
      <c r="C391" s="262" t="s">
        <v>191</v>
      </c>
      <c r="D391" s="263">
        <v>11227.656998</v>
      </c>
      <c r="E391" s="263">
        <v>18538.071</v>
      </c>
      <c r="F391" s="263">
        <v>13001.9</v>
      </c>
      <c r="G391" s="263">
        <v>5366.1</v>
      </c>
      <c r="H391" s="263">
        <v>10017.4</v>
      </c>
      <c r="I391" s="264">
        <f t="shared" si="6"/>
        <v>60.56540077983302</v>
      </c>
    </row>
    <row r="392" spans="2:9" ht="11.25" customHeight="1">
      <c r="B392" s="258"/>
      <c r="C392" s="262" t="s">
        <v>192</v>
      </c>
      <c r="D392" s="263">
        <v>12066.238818</v>
      </c>
      <c r="E392" s="263">
        <v>18538.071</v>
      </c>
      <c r="F392" s="263">
        <v>13315.6</v>
      </c>
      <c r="G392" s="263">
        <v>5433.6</v>
      </c>
      <c r="H392" s="263">
        <v>10361.5</v>
      </c>
      <c r="I392" s="264">
        <f t="shared" si="6"/>
        <v>65.088966473372551</v>
      </c>
    </row>
    <row r="393" spans="2:9" ht="11.25" customHeight="1">
      <c r="B393" s="258"/>
      <c r="C393" s="262" t="s">
        <v>193</v>
      </c>
      <c r="D393" s="263">
        <v>12306.055883000001</v>
      </c>
      <c r="E393" s="263">
        <v>18538.071</v>
      </c>
      <c r="F393" s="263">
        <v>13856.7</v>
      </c>
      <c r="G393" s="263">
        <v>5567.8</v>
      </c>
      <c r="H393" s="263">
        <v>10787.2</v>
      </c>
      <c r="I393" s="264">
        <f t="shared" si="6"/>
        <v>66.382612748651155</v>
      </c>
    </row>
    <row r="394" spans="2:9" ht="11.25" customHeight="1">
      <c r="B394" s="258"/>
      <c r="C394" s="262" t="s">
        <v>194</v>
      </c>
      <c r="D394" s="263">
        <v>13179.567322000001</v>
      </c>
      <c r="E394" s="263">
        <v>18538.071</v>
      </c>
      <c r="F394" s="263">
        <v>14018.9</v>
      </c>
      <c r="G394" s="263">
        <v>6896.6</v>
      </c>
      <c r="H394" s="263">
        <v>11295.2</v>
      </c>
      <c r="I394" s="264">
        <f t="shared" si="6"/>
        <v>71.094599443491191</v>
      </c>
    </row>
    <row r="395" spans="2:9" ht="11.25" customHeight="1">
      <c r="B395" s="258"/>
      <c r="C395" s="262" t="s">
        <v>195</v>
      </c>
      <c r="D395" s="263">
        <v>13577.542675000001</v>
      </c>
      <c r="E395" s="263">
        <v>18538.071</v>
      </c>
      <c r="F395" s="263">
        <v>14159.3</v>
      </c>
      <c r="G395" s="263">
        <v>6811.6</v>
      </c>
      <c r="H395" s="263">
        <v>11509.5</v>
      </c>
      <c r="I395" s="264">
        <f t="shared" si="6"/>
        <v>73.241399685004978</v>
      </c>
    </row>
    <row r="396" spans="2:9" ht="11.25" customHeight="1">
      <c r="B396" s="258"/>
      <c r="C396" s="262" t="s">
        <v>196</v>
      </c>
      <c r="D396" s="263">
        <v>12751.035658000001</v>
      </c>
      <c r="E396" s="263">
        <v>18538.071</v>
      </c>
      <c r="F396" s="263">
        <v>13746.6</v>
      </c>
      <c r="G396" s="263">
        <v>6354.8</v>
      </c>
      <c r="H396" s="263">
        <v>10990.1</v>
      </c>
      <c r="I396" s="264">
        <f t="shared" si="6"/>
        <v>68.782969155744425</v>
      </c>
    </row>
    <row r="397" spans="2:9" ht="11.25" customHeight="1">
      <c r="B397" s="258"/>
      <c r="C397" s="262" t="s">
        <v>197</v>
      </c>
      <c r="D397" s="263">
        <v>11400.747851</v>
      </c>
      <c r="E397" s="263">
        <v>18538.071</v>
      </c>
      <c r="F397" s="263">
        <v>12254.4</v>
      </c>
      <c r="G397" s="263">
        <v>5493.3</v>
      </c>
      <c r="H397" s="263">
        <v>9894.2000000000007</v>
      </c>
      <c r="I397" s="264">
        <f t="shared" si="6"/>
        <v>61.499105548792002</v>
      </c>
    </row>
    <row r="398" spans="2:9" ht="11.25" customHeight="1">
      <c r="B398" s="258"/>
      <c r="C398" s="262" t="s">
        <v>198</v>
      </c>
      <c r="D398" s="263">
        <v>9726.8527639999993</v>
      </c>
      <c r="E398" s="263">
        <v>18538.071</v>
      </c>
      <c r="F398" s="263">
        <v>10936.9</v>
      </c>
      <c r="G398" s="263">
        <v>4803.8</v>
      </c>
      <c r="H398" s="263">
        <v>8861.6</v>
      </c>
      <c r="I398" s="264">
        <f t="shared" si="6"/>
        <v>52.469605731901659</v>
      </c>
    </row>
    <row r="399" spans="2:9" ht="11.25" customHeight="1">
      <c r="B399" s="258"/>
      <c r="C399" s="262" t="s">
        <v>199</v>
      </c>
      <c r="D399" s="263">
        <v>8542.9985949999991</v>
      </c>
      <c r="E399" s="263">
        <v>18538.071</v>
      </c>
      <c r="F399" s="263">
        <v>10062.1</v>
      </c>
      <c r="G399" s="263">
        <v>4577.6000000000004</v>
      </c>
      <c r="H399" s="263">
        <v>8141.4</v>
      </c>
      <c r="I399" s="264">
        <f t="shared" si="6"/>
        <v>46.083535849010396</v>
      </c>
    </row>
    <row r="400" spans="2:9" ht="11.25" customHeight="1">
      <c r="B400" s="258"/>
      <c r="C400" s="262" t="s">
        <v>200</v>
      </c>
      <c r="D400" s="263">
        <v>7639.5428579999998</v>
      </c>
      <c r="E400" s="263">
        <v>18538.071</v>
      </c>
      <c r="F400" s="263">
        <v>9669.2000000000007</v>
      </c>
      <c r="G400" s="263">
        <v>4301.2</v>
      </c>
      <c r="H400" s="263">
        <v>8029.9</v>
      </c>
      <c r="I400" s="264">
        <f t="shared" si="6"/>
        <v>41.210020492423396</v>
      </c>
    </row>
    <row r="401" spans="2:9" ht="11.25" customHeight="1">
      <c r="B401" s="258"/>
      <c r="C401" s="262" t="s">
        <v>201</v>
      </c>
      <c r="D401" s="263">
        <v>7737.8927560000002</v>
      </c>
      <c r="E401" s="263">
        <v>18538.071</v>
      </c>
      <c r="F401" s="263">
        <v>11022.8</v>
      </c>
      <c r="G401" s="263">
        <v>4697.8</v>
      </c>
      <c r="H401" s="263">
        <v>8512.7999999999993</v>
      </c>
      <c r="I401" s="264">
        <f t="shared" si="6"/>
        <v>41.740549790752226</v>
      </c>
    </row>
    <row r="402" spans="2:9" ht="11.25" customHeight="1">
      <c r="B402" s="258"/>
      <c r="C402" s="262" t="s">
        <v>202</v>
      </c>
      <c r="D402" s="263">
        <v>7271.9042060000002</v>
      </c>
      <c r="E402" s="263">
        <v>18538.071</v>
      </c>
      <c r="F402" s="263">
        <v>13351.2</v>
      </c>
      <c r="G402" s="263">
        <v>5303.9</v>
      </c>
      <c r="H402" s="263">
        <v>9210</v>
      </c>
      <c r="I402" s="264">
        <f t="shared" si="6"/>
        <v>39.226865653929153</v>
      </c>
    </row>
    <row r="403" spans="2:9" ht="11.25" customHeight="1">
      <c r="B403" s="258"/>
      <c r="C403" s="262" t="s">
        <v>203</v>
      </c>
      <c r="D403" s="263">
        <v>6352.3982489999999</v>
      </c>
      <c r="E403" s="263">
        <v>18538.071</v>
      </c>
      <c r="F403" s="263">
        <v>13008.6</v>
      </c>
      <c r="G403" s="263">
        <v>5403.4</v>
      </c>
      <c r="H403" s="263">
        <v>10035.6</v>
      </c>
      <c r="I403" s="264">
        <f t="shared" si="6"/>
        <v>34.266770523211392</v>
      </c>
    </row>
    <row r="404" spans="2:9" ht="11.25" customHeight="1">
      <c r="B404" s="258"/>
      <c r="C404" s="262" t="s">
        <v>204</v>
      </c>
      <c r="D404" s="263">
        <v>8201.5317109999996</v>
      </c>
      <c r="E404" s="263">
        <v>18538.071</v>
      </c>
      <c r="F404" s="263">
        <v>13281.7</v>
      </c>
      <c r="G404" s="263">
        <v>5478.9</v>
      </c>
      <c r="H404" s="263">
        <v>10426.700000000001</v>
      </c>
      <c r="I404" s="264">
        <f t="shared" si="6"/>
        <v>44.241559496670391</v>
      </c>
    </row>
    <row r="405" spans="2:9" ht="11.25" customHeight="1">
      <c r="B405" s="258"/>
      <c r="C405" s="262" t="s">
        <v>205</v>
      </c>
      <c r="D405" s="263">
        <v>8171.2895820000003</v>
      </c>
      <c r="E405" s="263">
        <v>18538.071</v>
      </c>
      <c r="F405" s="263">
        <v>13801.4</v>
      </c>
      <c r="G405" s="263">
        <v>5631.6</v>
      </c>
      <c r="H405" s="263">
        <v>10863.8</v>
      </c>
      <c r="I405" s="264">
        <f t="shared" si="6"/>
        <v>44.078424243816954</v>
      </c>
    </row>
    <row r="406" spans="2:9" ht="11.25" customHeight="1">
      <c r="B406" s="258"/>
      <c r="C406" s="262" t="s">
        <v>206</v>
      </c>
      <c r="D406" s="263">
        <v>8002.4783509999997</v>
      </c>
      <c r="E406" s="263">
        <v>18538.071</v>
      </c>
      <c r="F406" s="263">
        <v>13963.7</v>
      </c>
      <c r="G406" s="263">
        <v>6949.4</v>
      </c>
      <c r="H406" s="263">
        <v>11392.9</v>
      </c>
      <c r="I406" s="264">
        <f t="shared" si="6"/>
        <v>43.167805059113221</v>
      </c>
    </row>
    <row r="407" spans="2:9" ht="11.25" customHeight="1">
      <c r="B407" s="258"/>
      <c r="C407" s="262" t="s">
        <v>207</v>
      </c>
      <c r="D407" s="263">
        <v>8068.3502509999998</v>
      </c>
      <c r="E407" s="263">
        <v>18538.071</v>
      </c>
      <c r="F407" s="263">
        <v>14131.5</v>
      </c>
      <c r="G407" s="263">
        <v>6888.8</v>
      </c>
      <c r="H407" s="263">
        <v>11608.8</v>
      </c>
      <c r="I407" s="264">
        <f t="shared" si="6"/>
        <v>43.523138146358377</v>
      </c>
    </row>
    <row r="408" spans="2:9" ht="11.25" customHeight="1">
      <c r="B408" s="258"/>
      <c r="C408" s="262" t="s">
        <v>208</v>
      </c>
      <c r="D408" s="263">
        <v>7504.6737370000001</v>
      </c>
      <c r="E408" s="263">
        <v>18538.071</v>
      </c>
      <c r="F408" s="263">
        <v>13746.7</v>
      </c>
      <c r="G408" s="263">
        <v>6417.2</v>
      </c>
      <c r="H408" s="263">
        <v>11080.9</v>
      </c>
      <c r="I408" s="264">
        <f t="shared" si="6"/>
        <v>40.482495384767923</v>
      </c>
    </row>
    <row r="409" spans="2:9" ht="11.25" customHeight="1">
      <c r="B409" s="258"/>
      <c r="C409" s="262" t="s">
        <v>209</v>
      </c>
      <c r="D409" s="263">
        <v>6868.7604899999997</v>
      </c>
      <c r="E409" s="263">
        <v>18538.071</v>
      </c>
      <c r="F409" s="263">
        <v>12256.4</v>
      </c>
      <c r="G409" s="263">
        <v>5554.7</v>
      </c>
      <c r="H409" s="263">
        <v>9976.6</v>
      </c>
      <c r="I409" s="264">
        <f t="shared" si="6"/>
        <v>37.05218568857569</v>
      </c>
    </row>
    <row r="410" spans="2:9" ht="11.25" customHeight="1">
      <c r="B410" s="258"/>
      <c r="C410" s="262" t="s">
        <v>210</v>
      </c>
      <c r="D410" s="263">
        <v>6036.3040380000002</v>
      </c>
      <c r="E410" s="263">
        <v>18538.071</v>
      </c>
      <c r="F410" s="263">
        <v>10936.1</v>
      </c>
      <c r="G410" s="263">
        <v>4856.8999999999996</v>
      </c>
      <c r="H410" s="263">
        <v>8897.1</v>
      </c>
      <c r="I410" s="264">
        <f t="shared" si="6"/>
        <v>32.561662095263308</v>
      </c>
    </row>
    <row r="411" spans="2:9" ht="11.25" customHeight="1">
      <c r="B411" s="258"/>
      <c r="C411" s="262" t="s">
        <v>211</v>
      </c>
      <c r="D411" s="263">
        <v>5135.5098319999997</v>
      </c>
      <c r="E411" s="263">
        <v>18538.071</v>
      </c>
      <c r="F411" s="263">
        <v>10089.799999999999</v>
      </c>
      <c r="G411" s="263">
        <v>4619.6000000000004</v>
      </c>
      <c r="H411" s="263">
        <v>8164.3</v>
      </c>
      <c r="I411" s="264">
        <f t="shared" si="6"/>
        <v>27.702503847352833</v>
      </c>
    </row>
    <row r="412" spans="2:9" ht="11.25" customHeight="1">
      <c r="B412" s="258"/>
      <c r="C412" s="262" t="s">
        <v>212</v>
      </c>
      <c r="D412" s="263">
        <v>4708.038114</v>
      </c>
      <c r="E412" s="263">
        <v>18538.071</v>
      </c>
      <c r="F412" s="263">
        <v>9703.2000000000007</v>
      </c>
      <c r="G412" s="263">
        <v>4371.6000000000004</v>
      </c>
      <c r="H412" s="263">
        <v>8040.8</v>
      </c>
      <c r="I412" s="264">
        <f t="shared" si="6"/>
        <v>25.396591231094106</v>
      </c>
    </row>
    <row r="413" spans="2:9" ht="11.25" customHeight="1">
      <c r="B413" s="258"/>
      <c r="C413" s="262" t="s">
        <v>213</v>
      </c>
      <c r="D413" s="263">
        <v>4403.8701209999999</v>
      </c>
      <c r="E413" s="263">
        <v>18538.071</v>
      </c>
      <c r="F413" s="263">
        <v>11121.6</v>
      </c>
      <c r="G413" s="263">
        <v>4788.3</v>
      </c>
      <c r="H413" s="263">
        <v>8517.9</v>
      </c>
      <c r="I413" s="264">
        <f t="shared" si="6"/>
        <v>23.755816454689381</v>
      </c>
    </row>
    <row r="414" spans="2:9" ht="11.25" customHeight="1">
      <c r="B414" s="258"/>
      <c r="C414" s="265" t="s">
        <v>214</v>
      </c>
      <c r="D414" s="263">
        <v>4883.4119860000001</v>
      </c>
      <c r="E414" s="263">
        <v>18538.071</v>
      </c>
      <c r="F414" s="263">
        <v>13517</v>
      </c>
      <c r="G414" s="263">
        <v>5336.3</v>
      </c>
      <c r="H414" s="263">
        <v>9077</v>
      </c>
      <c r="I414" s="264">
        <f t="shared" si="6"/>
        <v>26.342611299740948</v>
      </c>
    </row>
    <row r="415" spans="2:9" ht="11.25" customHeight="1">
      <c r="B415" s="258"/>
      <c r="C415" s="262" t="s">
        <v>215</v>
      </c>
      <c r="D415" s="263">
        <v>5398.2220399999997</v>
      </c>
      <c r="E415" s="263">
        <v>18538.071</v>
      </c>
      <c r="F415" s="263">
        <v>13015.3</v>
      </c>
      <c r="G415" s="263">
        <v>5440.7</v>
      </c>
      <c r="H415" s="263">
        <v>9768.7999999999993</v>
      </c>
      <c r="I415" s="264">
        <f t="shared" si="6"/>
        <v>29.11965349577094</v>
      </c>
    </row>
    <row r="416" spans="2:9" ht="11.25" customHeight="1">
      <c r="B416" s="258"/>
      <c r="C416" s="262" t="s">
        <v>216</v>
      </c>
      <c r="D416" s="263">
        <v>5616.4103269999996</v>
      </c>
      <c r="E416" s="263">
        <v>18538.071</v>
      </c>
      <c r="F416" s="263">
        <v>13247.7</v>
      </c>
      <c r="G416" s="263">
        <v>5524.0950000000003</v>
      </c>
      <c r="H416" s="263">
        <v>10246.200000000001</v>
      </c>
      <c r="I416" s="264">
        <f t="shared" si="6"/>
        <v>30.296627556340678</v>
      </c>
    </row>
    <row r="417" spans="2:11" ht="11.25" customHeight="1">
      <c r="B417" s="258"/>
      <c r="C417" s="262" t="s">
        <v>217</v>
      </c>
      <c r="D417" s="263">
        <v>9699.4711429999988</v>
      </c>
      <c r="E417" s="263">
        <v>18538.071</v>
      </c>
      <c r="F417" s="263">
        <v>13746</v>
      </c>
      <c r="G417" s="263">
        <v>5695.4</v>
      </c>
      <c r="H417" s="263">
        <v>10704.1</v>
      </c>
      <c r="I417" s="264">
        <f t="shared" si="6"/>
        <v>52.321900930253193</v>
      </c>
    </row>
    <row r="418" spans="2:11" ht="11.25" customHeight="1">
      <c r="B418" s="258"/>
      <c r="C418" s="262" t="s">
        <v>218</v>
      </c>
      <c r="D418" s="263">
        <v>11897.527653000001</v>
      </c>
      <c r="E418" s="263">
        <v>18538.071</v>
      </c>
      <c r="F418" s="263">
        <v>13908.5</v>
      </c>
      <c r="G418" s="263">
        <v>7002.3</v>
      </c>
      <c r="H418" s="263">
        <v>11260.6</v>
      </c>
      <c r="I418" s="264">
        <f t="shared" si="6"/>
        <v>64.178887075143905</v>
      </c>
    </row>
    <row r="419" spans="2:11" ht="11.25" customHeight="1">
      <c r="B419" s="258"/>
      <c r="C419" s="262" t="s">
        <v>219</v>
      </c>
      <c r="D419" s="263">
        <v>12095.723247</v>
      </c>
      <c r="E419" s="263">
        <v>18538.071</v>
      </c>
      <c r="F419" s="263">
        <v>14103.7</v>
      </c>
      <c r="G419" s="263">
        <v>6966.1</v>
      </c>
      <c r="H419" s="263">
        <v>11479.8</v>
      </c>
      <c r="I419" s="264">
        <f t="shared" si="6"/>
        <v>65.248014461698844</v>
      </c>
    </row>
    <row r="420" spans="2:11" ht="11.25" customHeight="1">
      <c r="B420" s="258"/>
      <c r="C420" s="262" t="s">
        <v>220</v>
      </c>
      <c r="D420" s="263">
        <v>11876.304858</v>
      </c>
      <c r="E420" s="263">
        <v>18538.071</v>
      </c>
      <c r="F420" s="263">
        <v>13746.7</v>
      </c>
      <c r="G420" s="263">
        <v>6477.8</v>
      </c>
      <c r="H420" s="263">
        <v>10910.4</v>
      </c>
      <c r="I420" s="264">
        <f t="shared" si="6"/>
        <v>64.064404856362884</v>
      </c>
    </row>
    <row r="421" spans="2:11" ht="11.25" customHeight="1">
      <c r="B421" s="258"/>
      <c r="C421" s="262" t="s">
        <v>221</v>
      </c>
      <c r="D421" s="263">
        <v>10217.385218145211</v>
      </c>
      <c r="E421" s="263">
        <v>18538.071</v>
      </c>
      <c r="F421" s="263">
        <v>12258.4</v>
      </c>
      <c r="G421" s="263">
        <v>5616.1</v>
      </c>
      <c r="H421" s="263">
        <v>9805.5</v>
      </c>
      <c r="I421" s="264">
        <f t="shared" si="6"/>
        <v>55.115687161545615</v>
      </c>
    </row>
    <row r="422" spans="2:11" ht="11.25" customHeight="1">
      <c r="B422" s="258"/>
      <c r="C422" s="262" t="s">
        <v>222</v>
      </c>
      <c r="D422" s="263">
        <v>9279.7439613367733</v>
      </c>
      <c r="E422" s="263">
        <v>18538.071</v>
      </c>
      <c r="F422" s="263">
        <v>10935.4</v>
      </c>
      <c r="G422" s="263">
        <v>4910</v>
      </c>
      <c r="H422" s="263">
        <v>8722.1</v>
      </c>
      <c r="I422" s="264">
        <f t="shared" si="6"/>
        <v>50.057764701282956</v>
      </c>
    </row>
    <row r="423" spans="2:11" ht="11.25" customHeight="1">
      <c r="B423" s="258"/>
      <c r="C423" s="262" t="s">
        <v>223</v>
      </c>
      <c r="D423" s="263">
        <v>8192.9385726801847</v>
      </c>
      <c r="E423" s="263">
        <v>18538.071</v>
      </c>
      <c r="F423" s="263">
        <v>10117.5</v>
      </c>
      <c r="G423" s="263">
        <v>4649.6000000000004</v>
      </c>
      <c r="H423" s="263">
        <v>7980</v>
      </c>
      <c r="I423" s="264">
        <f t="shared" si="6"/>
        <v>44.195205491877687</v>
      </c>
    </row>
    <row r="424" spans="2:11" ht="11.25" customHeight="1">
      <c r="B424" s="258"/>
      <c r="C424" s="262" t="s">
        <v>224</v>
      </c>
      <c r="D424" s="263">
        <v>7628.6385403221575</v>
      </c>
      <c r="E424" s="263">
        <v>18538.071</v>
      </c>
      <c r="F424" s="263">
        <v>9737.2999999999993</v>
      </c>
      <c r="G424" s="263">
        <v>4395.5</v>
      </c>
      <c r="H424" s="263">
        <v>7851.3</v>
      </c>
      <c r="I424" s="264">
        <f t="shared" si="6"/>
        <v>41.151199282396519</v>
      </c>
    </row>
    <row r="425" spans="2:11" ht="11.25" customHeight="1">
      <c r="B425" s="258"/>
      <c r="C425" s="262" t="s">
        <v>225</v>
      </c>
      <c r="D425" s="263">
        <v>8008.9796223264248</v>
      </c>
      <c r="E425" s="263">
        <v>18538.071</v>
      </c>
      <c r="F425" s="263">
        <v>11147</v>
      </c>
      <c r="G425" s="263">
        <v>4794.3</v>
      </c>
      <c r="H425" s="263">
        <v>8185.9</v>
      </c>
      <c r="I425" s="264">
        <f t="shared" si="6"/>
        <v>43.202874896349378</v>
      </c>
    </row>
    <row r="426" spans="2:11" ht="11.25" customHeight="1">
      <c r="B426" s="258"/>
      <c r="C426" s="265" t="s">
        <v>226</v>
      </c>
      <c r="D426" s="263">
        <v>8172.2198288975032</v>
      </c>
      <c r="E426" s="263">
        <v>18538.071</v>
      </c>
      <c r="F426" s="263">
        <v>13456.1</v>
      </c>
      <c r="G426" s="263">
        <v>5331.33</v>
      </c>
      <c r="H426" s="263">
        <v>8645.36</v>
      </c>
      <c r="I426" s="266">
        <f t="shared" si="6"/>
        <v>44.083442278851471</v>
      </c>
    </row>
    <row r="427" spans="2:11" ht="11.25" customHeight="1">
      <c r="B427" s="258"/>
      <c r="C427" s="262" t="s">
        <v>370</v>
      </c>
      <c r="D427" s="263">
        <v>8071.161100088796</v>
      </c>
      <c r="E427" s="263">
        <v>18538.071</v>
      </c>
      <c r="F427" s="263">
        <v>13020.290870750003</v>
      </c>
      <c r="G427" s="263">
        <v>5449.8113076999989</v>
      </c>
      <c r="H427" s="263">
        <v>9388.9296029958969</v>
      </c>
      <c r="I427" s="264">
        <f t="shared" si="6"/>
        <v>43.538300722274698</v>
      </c>
      <c r="K427" s="287"/>
    </row>
    <row r="428" spans="2:11" ht="11.25" customHeight="1">
      <c r="B428" s="258"/>
      <c r="C428" s="262" t="s">
        <v>371</v>
      </c>
      <c r="D428" s="263">
        <v>8866.4553178436945</v>
      </c>
      <c r="E428" s="263">
        <v>18538.071</v>
      </c>
      <c r="F428" s="263">
        <v>13213.723010049996</v>
      </c>
      <c r="G428" s="263">
        <v>5542.2838559499978</v>
      </c>
      <c r="H428" s="263">
        <v>9889.1240943879329</v>
      </c>
      <c r="I428" s="264">
        <f t="shared" si="6"/>
        <v>47.828359907801058</v>
      </c>
    </row>
    <row r="429" spans="2:11" ht="11.25" customHeight="1">
      <c r="B429" s="258"/>
      <c r="C429" s="262" t="s">
        <v>372</v>
      </c>
      <c r="D429" s="263">
        <v>8992.1477604144147</v>
      </c>
      <c r="E429" s="263">
        <v>18538.071</v>
      </c>
      <c r="F429" s="263">
        <v>13690.625142599998</v>
      </c>
      <c r="G429" s="263">
        <v>5759.1679040999989</v>
      </c>
      <c r="H429" s="263">
        <v>10570.14772097053</v>
      </c>
      <c r="I429" s="264">
        <f t="shared" si="6"/>
        <v>48.50638321761965</v>
      </c>
    </row>
    <row r="430" spans="2:11" ht="11.25" customHeight="1">
      <c r="B430" s="258"/>
      <c r="C430" s="262" t="s">
        <v>373</v>
      </c>
      <c r="D430" s="263">
        <v>9541.0680132165762</v>
      </c>
      <c r="E430" s="263">
        <v>18538.071</v>
      </c>
      <c r="F430" s="263">
        <v>13853.30312085</v>
      </c>
      <c r="G430" s="263">
        <v>7055.2102049999985</v>
      </c>
      <c r="H430" s="263">
        <v>11183.148309133439</v>
      </c>
      <c r="I430" s="264">
        <f t="shared" si="6"/>
        <v>51.467426212881463</v>
      </c>
    </row>
    <row r="431" spans="2:11" ht="11.25" customHeight="1">
      <c r="B431" s="258"/>
      <c r="C431" s="262" t="s">
        <v>374</v>
      </c>
      <c r="D431" s="263">
        <v>9882.0064054258219</v>
      </c>
      <c r="E431" s="263">
        <v>18538.071</v>
      </c>
      <c r="F431" s="263">
        <v>14075.916087449999</v>
      </c>
      <c r="G431" s="263">
        <v>7043.3783189999976</v>
      </c>
      <c r="H431" s="263">
        <v>11397.034267874862</v>
      </c>
      <c r="I431" s="264">
        <f t="shared" si="6"/>
        <v>53.306551719571161</v>
      </c>
    </row>
    <row r="432" spans="2:11" ht="11.25" customHeight="1">
      <c r="B432" s="258"/>
      <c r="C432" s="262" t="s">
        <v>375</v>
      </c>
      <c r="D432" s="263">
        <v>9327.5746473861636</v>
      </c>
      <c r="E432" s="263">
        <v>18538.071</v>
      </c>
      <c r="F432" s="263">
        <v>13746.724281450002</v>
      </c>
      <c r="G432" s="263">
        <v>6538.4545967989416</v>
      </c>
      <c r="H432" s="263">
        <v>10842.690741399472</v>
      </c>
      <c r="I432" s="264">
        <f t="shared" si="6"/>
        <v>50.315777986750419</v>
      </c>
    </row>
    <row r="433" spans="2:9" ht="11.25" customHeight="1">
      <c r="B433" s="258"/>
      <c r="C433" s="262" t="s">
        <v>376</v>
      </c>
      <c r="D433" s="263">
        <v>8160.8349135743256</v>
      </c>
      <c r="E433" s="263">
        <v>18538.071</v>
      </c>
      <c r="F433" s="263">
        <v>12260.387398049996</v>
      </c>
      <c r="G433" s="263">
        <v>5677.4335971347564</v>
      </c>
      <c r="H433" s="263">
        <v>9738.8161322836859</v>
      </c>
      <c r="I433" s="264">
        <f t="shared" si="6"/>
        <v>44.022028578778908</v>
      </c>
    </row>
    <row r="434" spans="2:9" ht="11.25" customHeight="1">
      <c r="B434" s="258"/>
      <c r="C434" s="262" t="s">
        <v>377</v>
      </c>
      <c r="D434" s="263">
        <v>7263.6708853984746</v>
      </c>
      <c r="E434" s="263">
        <v>18538.071</v>
      </c>
      <c r="F434" s="263">
        <v>10934.703078450004</v>
      </c>
      <c r="G434" s="263">
        <v>4963.102723832124</v>
      </c>
      <c r="H434" s="263">
        <v>8674.1946441437685</v>
      </c>
      <c r="I434" s="264">
        <f t="shared" si="6"/>
        <v>39.182452615476954</v>
      </c>
    </row>
    <row r="435" spans="2:9" ht="11.25" customHeight="1">
      <c r="B435" s="258"/>
      <c r="C435" s="262" t="s">
        <v>378</v>
      </c>
      <c r="D435" s="263">
        <v>6466.3327406474764</v>
      </c>
      <c r="E435" s="263">
        <v>18538.071</v>
      </c>
      <c r="F435" s="263">
        <v>10145.245921199999</v>
      </c>
      <c r="G435" s="263">
        <v>4679.6100847773832</v>
      </c>
      <c r="H435" s="263">
        <v>7914.693031672703</v>
      </c>
      <c r="I435" s="264">
        <f t="shared" si="6"/>
        <v>34.881367865337644</v>
      </c>
    </row>
    <row r="436" spans="2:9" ht="11.25" customHeight="1">
      <c r="B436" s="258"/>
      <c r="C436" s="262" t="s">
        <v>379</v>
      </c>
      <c r="D436" s="263">
        <v>6358.0428308198134</v>
      </c>
      <c r="E436" s="263">
        <v>18538.071</v>
      </c>
      <c r="F436" s="263">
        <v>9771.2920444499996</v>
      </c>
      <c r="G436" s="263">
        <v>4419.3227575624023</v>
      </c>
      <c r="H436" s="263">
        <v>7790.0287429473083</v>
      </c>
      <c r="I436" s="264">
        <f t="shared" si="6"/>
        <v>34.297219116378471</v>
      </c>
    </row>
    <row r="437" spans="2:9" ht="11.25" customHeight="1">
      <c r="B437" s="258"/>
      <c r="C437" s="262" t="s">
        <v>380</v>
      </c>
      <c r="D437" s="263">
        <v>7808.1870513850954</v>
      </c>
      <c r="E437" s="263">
        <v>18538.071</v>
      </c>
      <c r="F437" s="263">
        <v>11172.260412899997</v>
      </c>
      <c r="G437" s="263">
        <v>4800.2412517000002</v>
      </c>
      <c r="H437" s="263">
        <v>8146.8772984649422</v>
      </c>
      <c r="I437" s="264">
        <f t="shared" si="6"/>
        <v>42.119738625367738</v>
      </c>
    </row>
    <row r="438" spans="2:9" ht="11.25" customHeight="1">
      <c r="B438" s="258"/>
      <c r="C438" s="267" t="s">
        <v>369</v>
      </c>
      <c r="D438" s="268">
        <v>9451.9329261671355</v>
      </c>
      <c r="E438" s="268">
        <v>18538.071</v>
      </c>
      <c r="F438" s="268">
        <v>13395.083468899993</v>
      </c>
      <c r="G438" s="268">
        <v>5326.3089624999975</v>
      </c>
      <c r="H438" s="268">
        <v>8613.6806204130498</v>
      </c>
      <c r="I438" s="269">
        <f t="shared" si="6"/>
        <v>50.986604410821037</v>
      </c>
    </row>
    <row r="439" spans="2:9" ht="11.25" customHeight="1">
      <c r="B439" s="2"/>
      <c r="C439" s="270"/>
      <c r="D439" s="454"/>
      <c r="E439" s="271"/>
      <c r="F439" s="271"/>
      <c r="G439" s="271"/>
      <c r="H439" s="271"/>
      <c r="I439" s="272"/>
    </row>
  </sheetData>
  <mergeCells count="2">
    <mergeCell ref="F376:H376"/>
    <mergeCell ref="I376:I377"/>
  </mergeCells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O461"/>
  <sheetViews>
    <sheetView topLeftCell="B296" workbookViewId="0">
      <selection activeCell="H159" sqref="H159"/>
    </sheetView>
  </sheetViews>
  <sheetFormatPr baseColWidth="10" defaultRowHeight="12.75"/>
  <cols>
    <col min="1" max="1" width="0" hidden="1" customWidth="1"/>
    <col min="2" max="2" width="2.7109375" style="13" customWidth="1"/>
    <col min="3" max="3" width="31.7109375" customWidth="1"/>
  </cols>
  <sheetData>
    <row r="1" spans="2:9" s="13" customFormat="1" ht="21.75" customHeight="1">
      <c r="I1" s="15" t="s">
        <v>86</v>
      </c>
    </row>
    <row r="2" spans="2:9" s="13" customFormat="1" ht="15" customHeight="1">
      <c r="I2" s="366" t="s">
        <v>337</v>
      </c>
    </row>
    <row r="3" spans="2:9" s="13" customFormat="1" ht="19.899999999999999" customHeight="1"/>
    <row r="4" spans="2:9" s="17" customFormat="1" ht="12" customHeight="1">
      <c r="B4" s="21"/>
      <c r="C4" s="13"/>
    </row>
    <row r="5" spans="2:9" ht="11.25" customHeight="1">
      <c r="C5" s="224" t="s">
        <v>269</v>
      </c>
      <c r="D5" s="325"/>
      <c r="E5" s="324"/>
      <c r="F5" s="324"/>
      <c r="G5" s="325"/>
      <c r="H5" s="324"/>
      <c r="I5" s="324"/>
    </row>
    <row r="6" spans="2:9" ht="11.25" customHeight="1">
      <c r="C6" s="225"/>
      <c r="D6" s="222">
        <v>2015</v>
      </c>
      <c r="E6" s="222">
        <v>2016</v>
      </c>
      <c r="F6" s="222">
        <v>2017</v>
      </c>
      <c r="G6" s="222">
        <v>2018</v>
      </c>
      <c r="H6" s="222">
        <v>2019</v>
      </c>
      <c r="I6" s="416" t="s">
        <v>364</v>
      </c>
    </row>
    <row r="7" spans="2:9" ht="11.25" customHeight="1">
      <c r="C7" s="227" t="s">
        <v>28</v>
      </c>
      <c r="D7" s="223">
        <v>1861.6830870000001</v>
      </c>
      <c r="E7" s="223">
        <v>2302.8679710000001</v>
      </c>
      <c r="F7" s="223">
        <v>2597.531837</v>
      </c>
      <c r="G7" s="223">
        <v>2395.770931</v>
      </c>
      <c r="H7" s="223">
        <v>1999.1343879999999</v>
      </c>
      <c r="I7" s="327">
        <f t="shared" ref="I7:I21" si="0">((H7/G7)-1)*100</f>
        <v>-16.555695616293463</v>
      </c>
    </row>
    <row r="8" spans="2:9" ht="11.25" customHeight="1">
      <c r="C8" s="328" t="s">
        <v>270</v>
      </c>
      <c r="D8" s="466">
        <v>724.983971</v>
      </c>
      <c r="E8" s="466">
        <v>961.26082000000099</v>
      </c>
      <c r="F8" s="466">
        <v>795.98756000000003</v>
      </c>
      <c r="G8" s="466">
        <v>634.8807240000001</v>
      </c>
      <c r="H8" s="466">
        <v>463.23890799999998</v>
      </c>
      <c r="I8" s="330">
        <f t="shared" si="0"/>
        <v>-27.035285449932811</v>
      </c>
    </row>
    <row r="9" spans="2:9" ht="11.25" customHeight="1">
      <c r="C9" s="328" t="s">
        <v>49</v>
      </c>
      <c r="D9" s="466">
        <v>586.58929899999998</v>
      </c>
      <c r="E9" s="466">
        <v>339.75826499999999</v>
      </c>
      <c r="F9" s="466">
        <v>556.52457400000003</v>
      </c>
      <c r="G9" s="466">
        <v>764.99901499999896</v>
      </c>
      <c r="H9" s="466">
        <v>441.49035700000002</v>
      </c>
      <c r="I9" s="330">
        <f t="shared" si="0"/>
        <v>-42.288767914295867</v>
      </c>
    </row>
    <row r="10" spans="2:9" ht="11.25" customHeight="1">
      <c r="C10" s="227" t="s">
        <v>45</v>
      </c>
      <c r="D10" s="326">
        <f t="shared" ref="D10:E10" si="1">SUM(D8:D9)</f>
        <v>1311.5732699999999</v>
      </c>
      <c r="E10" s="326">
        <f t="shared" si="1"/>
        <v>1301.019085000001</v>
      </c>
      <c r="F10" s="326">
        <f>SUM(F8:F9)</f>
        <v>1352.5121340000001</v>
      </c>
      <c r="G10" s="326">
        <f>SUM(G8:G9)</f>
        <v>1399.8797389999991</v>
      </c>
      <c r="H10" s="326">
        <f>SUM(H8:H9)</f>
        <v>904.72926499999994</v>
      </c>
      <c r="I10" s="327">
        <f t="shared" si="0"/>
        <v>-35.370929388099349</v>
      </c>
    </row>
    <row r="11" spans="2:9" ht="11.25" customHeight="1">
      <c r="C11" s="227" t="s">
        <v>44</v>
      </c>
      <c r="D11" s="223">
        <v>804.68698600000005</v>
      </c>
      <c r="E11" s="223">
        <v>535.08209499999998</v>
      </c>
      <c r="F11" s="223">
        <v>420.42935600000004</v>
      </c>
      <c r="G11" s="223">
        <v>590.52251799999999</v>
      </c>
      <c r="H11" s="223">
        <v>1045.1915770000001</v>
      </c>
      <c r="I11" s="327">
        <f t="shared" si="0"/>
        <v>76.994364336839752</v>
      </c>
    </row>
    <row r="12" spans="2:9" ht="11.25" customHeight="1">
      <c r="C12" s="227" t="s">
        <v>46</v>
      </c>
      <c r="D12" s="223">
        <v>10.57849</v>
      </c>
      <c r="E12" s="223">
        <v>10.092818999999999</v>
      </c>
      <c r="F12" s="223">
        <v>14.746465000000001</v>
      </c>
      <c r="G12" s="223">
        <v>12.813724000000001</v>
      </c>
      <c r="H12" s="223">
        <v>16.827499</v>
      </c>
      <c r="I12" s="327">
        <f t="shared" si="0"/>
        <v>31.324031951991472</v>
      </c>
    </row>
    <row r="13" spans="2:9" ht="11.25" customHeight="1">
      <c r="C13" s="331" t="s">
        <v>50</v>
      </c>
      <c r="D13" s="223">
        <v>5.3182280000000004</v>
      </c>
      <c r="E13" s="223">
        <v>5.4160579999999996</v>
      </c>
      <c r="F13" s="223">
        <v>2.9242759999999999</v>
      </c>
      <c r="G13" s="223">
        <v>3.757171</v>
      </c>
      <c r="H13" s="223">
        <v>6.0848199999999997</v>
      </c>
      <c r="I13" s="327">
        <f t="shared" si="0"/>
        <v>61.952170928605589</v>
      </c>
    </row>
    <row r="14" spans="2:9" ht="11.25" customHeight="1">
      <c r="C14" s="331" t="s">
        <v>51</v>
      </c>
      <c r="D14" s="223">
        <v>122.619803</v>
      </c>
      <c r="E14" s="223">
        <v>120.50753</v>
      </c>
      <c r="F14" s="223">
        <v>123.336995</v>
      </c>
      <c r="G14" s="223">
        <v>113.48353999999999</v>
      </c>
      <c r="H14" s="223">
        <v>120.80344000000001</v>
      </c>
      <c r="I14" s="327">
        <f t="shared" si="0"/>
        <v>6.4501865204416697</v>
      </c>
    </row>
    <row r="15" spans="2:9" ht="11.25" customHeight="1">
      <c r="C15" s="220" t="s">
        <v>75</v>
      </c>
      <c r="D15" s="223">
        <v>1.971549</v>
      </c>
      <c r="E15" s="223">
        <v>1.309715</v>
      </c>
      <c r="F15" s="223">
        <v>1.626741</v>
      </c>
      <c r="G15" s="223">
        <v>1.332595</v>
      </c>
      <c r="H15" s="223">
        <v>1.139367</v>
      </c>
      <c r="I15" s="327">
        <f t="shared" si="0"/>
        <v>-14.500129446681099</v>
      </c>
    </row>
    <row r="16" spans="2:9" ht="11.25" customHeight="1">
      <c r="C16" s="220" t="s">
        <v>73</v>
      </c>
      <c r="D16" s="223">
        <v>31.549726999999997</v>
      </c>
      <c r="E16" s="223">
        <v>34.701317000000003</v>
      </c>
      <c r="F16" s="223">
        <v>36.244233999999999</v>
      </c>
      <c r="G16" s="223">
        <v>34.974446</v>
      </c>
      <c r="H16" s="223">
        <v>34.425885000000001</v>
      </c>
      <c r="I16" s="327">
        <f t="shared" si="0"/>
        <v>-1.5684622995886799</v>
      </c>
    </row>
    <row r="17" spans="3:9" ht="11.25" customHeight="1">
      <c r="C17" s="220" t="s">
        <v>90</v>
      </c>
      <c r="D17" s="223">
        <v>151.09772949999999</v>
      </c>
      <c r="E17" s="223">
        <v>130.80506650000001</v>
      </c>
      <c r="F17" s="223">
        <v>143.878668</v>
      </c>
      <c r="G17" s="223">
        <v>135.7577445</v>
      </c>
      <c r="H17" s="223">
        <v>145.46326099999999</v>
      </c>
      <c r="I17" s="327">
        <f t="shared" si="0"/>
        <v>7.1491438928553919</v>
      </c>
    </row>
    <row r="18" spans="3:9" ht="11.25" customHeight="1">
      <c r="C18" s="220" t="s">
        <v>91</v>
      </c>
      <c r="D18" s="223">
        <v>151.09772949999999</v>
      </c>
      <c r="E18" s="223">
        <v>130.80506650000001</v>
      </c>
      <c r="F18" s="223">
        <v>143.878668</v>
      </c>
      <c r="G18" s="223">
        <v>135.7577445</v>
      </c>
      <c r="H18" s="223">
        <v>145.46326099999999</v>
      </c>
      <c r="I18" s="327">
        <f t="shared" si="0"/>
        <v>7.1491438928553919</v>
      </c>
    </row>
    <row r="19" spans="3:9" ht="11.25" customHeight="1">
      <c r="C19" s="226" t="s">
        <v>72</v>
      </c>
      <c r="D19" s="229">
        <f t="shared" ref="D19:E19" si="2">SUM(D7:D7,D10:D18)</f>
        <v>4452.1765990000004</v>
      </c>
      <c r="E19" s="229">
        <f t="shared" si="2"/>
        <v>4572.6067230000017</v>
      </c>
      <c r="F19" s="229">
        <f>SUM(F7:F7,F10:F18)</f>
        <v>4837.1093739999997</v>
      </c>
      <c r="G19" s="229">
        <f>SUM(G7:G7,G10:G18)</f>
        <v>4824.0501529999983</v>
      </c>
      <c r="H19" s="229">
        <f>SUM(H7:H7,H10:H18)</f>
        <v>4419.2627629999997</v>
      </c>
      <c r="I19" s="332">
        <f t="shared" si="0"/>
        <v>-8.3910278119365689</v>
      </c>
    </row>
    <row r="20" spans="3:9" ht="11.25" customHeight="1">
      <c r="C20" s="333" t="s">
        <v>63</v>
      </c>
      <c r="D20" s="223">
        <v>1335.7925439999999</v>
      </c>
      <c r="E20" s="223">
        <v>1250.5839680000001</v>
      </c>
      <c r="F20" s="223">
        <v>1179.306642</v>
      </c>
      <c r="G20" s="223">
        <v>1233.358142</v>
      </c>
      <c r="H20" s="223">
        <v>1694.8405220000002</v>
      </c>
      <c r="I20" s="334">
        <f t="shared" si="0"/>
        <v>37.416737627536591</v>
      </c>
    </row>
    <row r="21" spans="3:9" ht="11.25" customHeight="1">
      <c r="C21" s="228" t="s">
        <v>40</v>
      </c>
      <c r="D21" s="230">
        <f t="shared" ref="D21:E21" si="3">SUM(D19:D20)</f>
        <v>5787.9691430000003</v>
      </c>
      <c r="E21" s="230">
        <f t="shared" si="3"/>
        <v>5823.1906910000016</v>
      </c>
      <c r="F21" s="230">
        <f>SUM(F19:F20)</f>
        <v>6016.4160159999992</v>
      </c>
      <c r="G21" s="230">
        <f>SUM(G19:G20)</f>
        <v>6057.4082949999984</v>
      </c>
      <c r="H21" s="230">
        <f>SUM(H19:H20)</f>
        <v>6114.1032850000001</v>
      </c>
      <c r="I21" s="335">
        <f t="shared" si="0"/>
        <v>0.93596117743623974</v>
      </c>
    </row>
    <row r="22" spans="3:9" ht="11.25" customHeight="1">
      <c r="G22" s="358">
        <f>G21-'Data 1'!G24</f>
        <v>0</v>
      </c>
      <c r="H22" s="358">
        <f>H21-'Data 1'!G45</f>
        <v>0</v>
      </c>
    </row>
    <row r="23" spans="3:9" ht="11.25" customHeight="1">
      <c r="C23" s="224" t="s">
        <v>271</v>
      </c>
      <c r="D23" s="325"/>
      <c r="E23" s="324"/>
      <c r="F23" s="324"/>
      <c r="G23" s="325"/>
      <c r="H23" s="324"/>
      <c r="I23" s="324"/>
    </row>
    <row r="24" spans="3:9" ht="11.25" customHeight="1">
      <c r="C24" s="225"/>
      <c r="D24" s="222">
        <v>2015</v>
      </c>
      <c r="E24" s="222">
        <v>2016</v>
      </c>
      <c r="F24" s="222">
        <v>2017</v>
      </c>
      <c r="G24" s="222">
        <v>2018</v>
      </c>
      <c r="H24" s="222">
        <v>2019</v>
      </c>
      <c r="I24" s="416" t="s">
        <v>364</v>
      </c>
    </row>
    <row r="25" spans="3:9" ht="11.25" customHeight="1">
      <c r="C25" s="227" t="s">
        <v>26</v>
      </c>
      <c r="D25" s="223">
        <v>3.5683929999999999</v>
      </c>
      <c r="E25" s="223">
        <v>3.4539609999999996</v>
      </c>
      <c r="F25" s="223">
        <v>3.271979</v>
      </c>
      <c r="G25" s="223">
        <v>3.2771120000000002</v>
      </c>
      <c r="H25" s="223">
        <v>3.5092449999999999</v>
      </c>
      <c r="I25" s="327">
        <f t="shared" ref="I25:I30" si="4">((H25/G25)-1)*100</f>
        <v>7.0834625121143135</v>
      </c>
    </row>
    <row r="26" spans="3:9" ht="11.25" customHeight="1">
      <c r="C26" s="328" t="s">
        <v>270</v>
      </c>
      <c r="D26" s="466">
        <v>2202.3375219999998</v>
      </c>
      <c r="E26" s="466">
        <v>2222.301543</v>
      </c>
      <c r="F26" s="466">
        <v>2242.3242279999999</v>
      </c>
      <c r="G26" s="466">
        <v>2121.1348889999999</v>
      </c>
      <c r="H26" s="466">
        <v>1949.9451159999999</v>
      </c>
      <c r="I26" s="330">
        <f t="shared" si="4"/>
        <v>-8.0706688616444708</v>
      </c>
    </row>
    <row r="27" spans="3:9" ht="11.25" customHeight="1">
      <c r="C27" s="328" t="s">
        <v>49</v>
      </c>
      <c r="D27" s="466">
        <v>327.805271</v>
      </c>
      <c r="E27" s="466">
        <v>275.90062399999999</v>
      </c>
      <c r="F27" s="466">
        <v>314.34570600000001</v>
      </c>
      <c r="G27" s="466">
        <v>284.09280899999999</v>
      </c>
      <c r="H27" s="466">
        <v>229.48684400000002</v>
      </c>
      <c r="I27" s="330">
        <f t="shared" si="4"/>
        <v>-19.221171134958215</v>
      </c>
    </row>
    <row r="28" spans="3:9" ht="11.25" customHeight="1">
      <c r="C28" s="328" t="s">
        <v>52</v>
      </c>
      <c r="D28" s="466">
        <v>2222.9505669999999</v>
      </c>
      <c r="E28" s="466">
        <v>2536.1430030000001</v>
      </c>
      <c r="F28" s="466">
        <v>2674.3938499999999</v>
      </c>
      <c r="G28" s="466">
        <v>2455.4322969999998</v>
      </c>
      <c r="H28" s="466">
        <v>2189.0106679999999</v>
      </c>
      <c r="I28" s="330">
        <f t="shared" si="4"/>
        <v>-10.850294236396119</v>
      </c>
    </row>
    <row r="29" spans="3:9" ht="11.25" customHeight="1">
      <c r="C29" s="227" t="s">
        <v>45</v>
      </c>
      <c r="D29" s="326">
        <f t="shared" ref="D29:E29" si="5">SUM(D26:D28)</f>
        <v>4753.0933599999998</v>
      </c>
      <c r="E29" s="326">
        <f t="shared" si="5"/>
        <v>5034.3451700000005</v>
      </c>
      <c r="F29" s="326">
        <f>SUM(F26:F28)</f>
        <v>5231.0637839999999</v>
      </c>
      <c r="G29" s="326">
        <f>SUM(G26:G28)</f>
        <v>4860.659995</v>
      </c>
      <c r="H29" s="326">
        <f>SUM(H26:H28)</f>
        <v>4368.4426279999998</v>
      </c>
      <c r="I29" s="327">
        <f t="shared" si="4"/>
        <v>-10.126554161499223</v>
      </c>
    </row>
    <row r="30" spans="3:9" ht="11.25" customHeight="1">
      <c r="C30" s="227" t="s">
        <v>44</v>
      </c>
      <c r="D30" s="223">
        <v>3188.0567889999998</v>
      </c>
      <c r="E30" s="223">
        <v>3008.3337409999999</v>
      </c>
      <c r="F30" s="223">
        <v>2997.3769480000001</v>
      </c>
      <c r="G30" s="223">
        <v>3051.021608</v>
      </c>
      <c r="H30" s="223">
        <v>3053.51755</v>
      </c>
      <c r="I30" s="327">
        <f t="shared" si="4"/>
        <v>8.1806762477709682E-2</v>
      </c>
    </row>
    <row r="31" spans="3:9" ht="11.25" customHeight="1">
      <c r="C31" s="227" t="s">
        <v>46</v>
      </c>
      <c r="D31" s="326">
        <v>0</v>
      </c>
      <c r="E31" s="326">
        <v>0</v>
      </c>
      <c r="F31" s="326" t="s">
        <v>0</v>
      </c>
      <c r="G31" s="326" t="s">
        <v>0</v>
      </c>
      <c r="H31" s="326" t="s">
        <v>0</v>
      </c>
      <c r="I31" s="327" t="s">
        <v>0</v>
      </c>
    </row>
    <row r="32" spans="3:9" ht="11.25" customHeight="1">
      <c r="C32" s="227" t="s">
        <v>68</v>
      </c>
      <c r="D32" s="223">
        <v>8.2074240000000014</v>
      </c>
      <c r="E32" s="223">
        <v>17.891936000000001</v>
      </c>
      <c r="F32" s="223">
        <v>20.233057000000002</v>
      </c>
      <c r="G32" s="223">
        <v>23.655544000000003</v>
      </c>
      <c r="H32" s="223">
        <v>23.248718</v>
      </c>
      <c r="I32" s="327">
        <f>((H32/G32)-1)*100</f>
        <v>-1.7197913520822117</v>
      </c>
    </row>
    <row r="33" spans="3:9" ht="11.25" customHeight="1">
      <c r="C33" s="331" t="s">
        <v>50</v>
      </c>
      <c r="D33" s="223">
        <v>396.68714299999999</v>
      </c>
      <c r="E33" s="223">
        <v>393.08058299999999</v>
      </c>
      <c r="F33" s="223">
        <v>395.92533299999997</v>
      </c>
      <c r="G33" s="223">
        <v>622.02860199999907</v>
      </c>
      <c r="H33" s="223">
        <v>1138.277902</v>
      </c>
      <c r="I33" s="327">
        <f>((H33/G33)-1)*100</f>
        <v>82.994463331768429</v>
      </c>
    </row>
    <row r="34" spans="3:9" ht="11.25" customHeight="1">
      <c r="C34" s="331" t="s">
        <v>51</v>
      </c>
      <c r="D34" s="223">
        <v>275.546605</v>
      </c>
      <c r="E34" s="223">
        <v>277.66134299999999</v>
      </c>
      <c r="F34" s="223">
        <v>273.626665</v>
      </c>
      <c r="G34" s="223">
        <v>272.07269199999996</v>
      </c>
      <c r="H34" s="223">
        <v>277.90508299999999</v>
      </c>
      <c r="I34" s="327">
        <f>((H34/G34)-1)*100</f>
        <v>2.1436884963081937</v>
      </c>
    </row>
    <row r="35" spans="3:9" ht="11.25" customHeight="1">
      <c r="C35" s="220" t="s">
        <v>75</v>
      </c>
      <c r="D35" s="223">
        <v>8.0536249999999896</v>
      </c>
      <c r="E35" s="223">
        <v>9.3357749999999999</v>
      </c>
      <c r="F35" s="223">
        <v>9.5652589999999993</v>
      </c>
      <c r="G35" s="223">
        <v>8.9315969999999911</v>
      </c>
      <c r="H35" s="223">
        <v>9.7735690000000108</v>
      </c>
      <c r="I35" s="327">
        <f>((H35/G35)-1)*100</f>
        <v>9.4268919656811612</v>
      </c>
    </row>
    <row r="36" spans="3:9" ht="11.25" customHeight="1">
      <c r="C36" s="220" t="s">
        <v>73</v>
      </c>
      <c r="D36" s="326">
        <v>0</v>
      </c>
      <c r="E36" s="326">
        <v>0</v>
      </c>
      <c r="F36" s="326" t="s">
        <v>0</v>
      </c>
      <c r="G36" s="326" t="s">
        <v>0</v>
      </c>
      <c r="H36" s="326" t="s">
        <v>0</v>
      </c>
      <c r="I36" s="327" t="s">
        <v>0</v>
      </c>
    </row>
    <row r="37" spans="3:9" ht="11.25" customHeight="1">
      <c r="C37" s="226" t="s">
        <v>72</v>
      </c>
      <c r="D37" s="229">
        <f t="shared" ref="D37:E37" si="6">SUM(D25:D25,D29:D36)</f>
        <v>8633.2133389999981</v>
      </c>
      <c r="E37" s="229">
        <f t="shared" si="6"/>
        <v>8744.1025090000003</v>
      </c>
      <c r="F37" s="229">
        <f>SUM(F25:F25,F29:F36)</f>
        <v>8931.0630249999995</v>
      </c>
      <c r="G37" s="229">
        <f>SUM(G25:G25,G29:G36)</f>
        <v>8841.6471499999989</v>
      </c>
      <c r="H37" s="229">
        <f>SUM(H25:H25,H29:H36)</f>
        <v>8874.6746950000015</v>
      </c>
      <c r="I37" s="332">
        <f>((H37/G37)-1)*100</f>
        <v>0.37354516007803706</v>
      </c>
    </row>
    <row r="38" spans="3:9" ht="11.25" customHeight="1">
      <c r="C38" s="228" t="s">
        <v>40</v>
      </c>
      <c r="D38" s="230">
        <f t="shared" ref="D38:G38" si="7">D37</f>
        <v>8633.2133389999981</v>
      </c>
      <c r="E38" s="230">
        <f t="shared" si="7"/>
        <v>8744.1025090000003</v>
      </c>
      <c r="F38" s="230">
        <f t="shared" si="7"/>
        <v>8931.0630249999995</v>
      </c>
      <c r="G38" s="230">
        <f t="shared" si="7"/>
        <v>8841.6471499999989</v>
      </c>
      <c r="H38" s="230">
        <f t="shared" ref="H38" si="8">H37</f>
        <v>8874.6746950000015</v>
      </c>
      <c r="I38" s="335">
        <f>((H38/G38)-1)*100</f>
        <v>0.37354516007803706</v>
      </c>
    </row>
    <row r="39" spans="3:9" ht="11.25" customHeight="1">
      <c r="C39" s="44"/>
      <c r="D39" s="325"/>
      <c r="E39" s="324"/>
      <c r="F39" s="324"/>
      <c r="G39" s="358">
        <f>G38-'Data 1'!I24</f>
        <v>0</v>
      </c>
      <c r="H39" s="358">
        <f>H38-'Data 1'!I45</f>
        <v>0</v>
      </c>
      <c r="I39" s="324"/>
    </row>
    <row r="40" spans="3:9" ht="11.25" customHeight="1">
      <c r="C40" s="224" t="s">
        <v>272</v>
      </c>
      <c r="D40" s="325"/>
      <c r="E40" s="324"/>
      <c r="F40" s="324"/>
      <c r="G40" s="325"/>
      <c r="H40" s="324"/>
      <c r="I40" s="324"/>
    </row>
    <row r="41" spans="3:9" ht="11.25" customHeight="1">
      <c r="C41" s="225"/>
      <c r="D41" s="222">
        <v>2015</v>
      </c>
      <c r="E41" s="222">
        <v>2016</v>
      </c>
      <c r="F41" s="222">
        <v>2017</v>
      </c>
      <c r="G41" s="222">
        <v>2018</v>
      </c>
      <c r="H41" s="222">
        <v>2019</v>
      </c>
      <c r="I41" s="416" t="s">
        <v>364</v>
      </c>
    </row>
    <row r="42" spans="3:9" ht="11.25" customHeight="1">
      <c r="C42" s="328" t="s">
        <v>270</v>
      </c>
      <c r="D42" s="466">
        <v>203.25730900000002</v>
      </c>
      <c r="E42" s="466">
        <v>210.55799199999998</v>
      </c>
      <c r="F42" s="466">
        <v>202.648335</v>
      </c>
      <c r="G42" s="466">
        <v>207.23613800000001</v>
      </c>
      <c r="H42" s="466">
        <v>205.964226</v>
      </c>
      <c r="I42" s="330">
        <f>((H42/G42)-1)*100</f>
        <v>-0.61375009796795776</v>
      </c>
    </row>
    <row r="43" spans="3:9" ht="11.25" customHeight="1">
      <c r="C43" s="328" t="s">
        <v>49</v>
      </c>
      <c r="D43" s="466">
        <v>0.76578099999999993</v>
      </c>
      <c r="E43" s="466">
        <v>0.122944</v>
      </c>
      <c r="F43" s="466">
        <v>0.21249500000000002</v>
      </c>
      <c r="G43" s="466">
        <v>0.120086</v>
      </c>
      <c r="H43" s="466">
        <v>8.4013999999999991E-2</v>
      </c>
      <c r="I43" s="330">
        <f>((H43/G43)-1)*100</f>
        <v>-30.038472428093211</v>
      </c>
    </row>
    <row r="44" spans="3:9" ht="11.25" customHeight="1">
      <c r="C44" s="227" t="s">
        <v>45</v>
      </c>
      <c r="D44" s="326">
        <f t="shared" ref="D44:E44" si="9">SUM(D42:D43)</f>
        <v>204.02309000000002</v>
      </c>
      <c r="E44" s="326">
        <f t="shared" si="9"/>
        <v>210.68093599999997</v>
      </c>
      <c r="F44" s="326">
        <f>SUM(F42:F43)</f>
        <v>202.86082999999999</v>
      </c>
      <c r="G44" s="326">
        <f>SUM(G42:G43)</f>
        <v>207.356224</v>
      </c>
      <c r="H44" s="326">
        <f>SUM(H42:H43)</f>
        <v>206.04823999999999</v>
      </c>
      <c r="I44" s="327">
        <f>((H44/G44)-1)*100</f>
        <v>-0.63079080761039297</v>
      </c>
    </row>
    <row r="45" spans="3:9" ht="11.25" customHeight="1">
      <c r="C45" s="226" t="s">
        <v>72</v>
      </c>
      <c r="D45" s="229">
        <f t="shared" ref="D45:E45" si="10">D44</f>
        <v>204.02309000000002</v>
      </c>
      <c r="E45" s="229">
        <f t="shared" si="10"/>
        <v>210.68093599999997</v>
      </c>
      <c r="F45" s="229">
        <f>F44</f>
        <v>202.86082999999999</v>
      </c>
      <c r="G45" s="229">
        <f t="shared" ref="G45:H46" si="11">G44</f>
        <v>207.356224</v>
      </c>
      <c r="H45" s="229">
        <f t="shared" si="11"/>
        <v>206.04823999999999</v>
      </c>
      <c r="I45" s="332">
        <f>I44</f>
        <v>-0.63079080761039297</v>
      </c>
    </row>
    <row r="46" spans="3:9" ht="11.25" customHeight="1">
      <c r="C46" s="228" t="s">
        <v>40</v>
      </c>
      <c r="D46" s="230">
        <f t="shared" ref="D46:F46" si="12">D45</f>
        <v>204.02309000000002</v>
      </c>
      <c r="E46" s="230">
        <f t="shared" si="12"/>
        <v>210.68093599999997</v>
      </c>
      <c r="F46" s="230">
        <f t="shared" si="12"/>
        <v>202.86082999999999</v>
      </c>
      <c r="G46" s="230">
        <f t="shared" si="11"/>
        <v>207.356224</v>
      </c>
      <c r="H46" s="230">
        <f t="shared" si="11"/>
        <v>206.04823999999999</v>
      </c>
      <c r="I46" s="335">
        <f>((H46/G46)-1)*100</f>
        <v>-0.63079080761039297</v>
      </c>
    </row>
    <row r="47" spans="3:9" ht="11.25" customHeight="1">
      <c r="C47" s="44"/>
      <c r="D47" s="325"/>
      <c r="E47" s="324"/>
      <c r="F47" s="324"/>
      <c r="G47" s="358">
        <f>G46-'Data 1'!N24</f>
        <v>0</v>
      </c>
      <c r="H47" s="358">
        <f>H46-'Data 1'!N45</f>
        <v>0</v>
      </c>
      <c r="I47" s="324"/>
    </row>
    <row r="48" spans="3:9" ht="11.25" customHeight="1">
      <c r="C48" s="224" t="s">
        <v>273</v>
      </c>
      <c r="D48" s="325"/>
      <c r="E48" s="324"/>
      <c r="F48" s="324"/>
      <c r="G48" s="325"/>
      <c r="H48" s="324"/>
      <c r="I48" s="324"/>
    </row>
    <row r="49" spans="2:11" ht="11.25" customHeight="1">
      <c r="C49" s="225"/>
      <c r="D49" s="222">
        <v>2015</v>
      </c>
      <c r="E49" s="222">
        <v>2016</v>
      </c>
      <c r="F49" s="222">
        <v>2017</v>
      </c>
      <c r="G49" s="222">
        <v>2018</v>
      </c>
      <c r="H49" s="222">
        <v>2019</v>
      </c>
      <c r="I49" s="416" t="s">
        <v>364</v>
      </c>
      <c r="K49" s="467"/>
    </row>
    <row r="50" spans="2:11" ht="11.25" customHeight="1">
      <c r="C50" s="328" t="s">
        <v>270</v>
      </c>
      <c r="D50" s="466">
        <v>203.917102</v>
      </c>
      <c r="E50" s="466">
        <v>198.250316</v>
      </c>
      <c r="F50" s="466">
        <v>200.31696400000001</v>
      </c>
      <c r="G50" s="466">
        <v>202.11366599999999</v>
      </c>
      <c r="H50" s="466">
        <v>200.00924799999999</v>
      </c>
      <c r="I50" s="330">
        <f t="shared" ref="I50:I55" si="13">((H50/G50)-1)*100</f>
        <v>-1.0412051998502703</v>
      </c>
    </row>
    <row r="51" spans="2:11" ht="11.25" customHeight="1">
      <c r="C51" s="328" t="s">
        <v>49</v>
      </c>
      <c r="D51" s="466">
        <v>0.6114980000000001</v>
      </c>
      <c r="E51" s="466">
        <v>0.255469</v>
      </c>
      <c r="F51" s="466">
        <v>7.7272999999999994E-2</v>
      </c>
      <c r="G51" s="466">
        <v>6.7100999999999994E-2</v>
      </c>
      <c r="H51" s="466">
        <v>2.1007000000000001E-2</v>
      </c>
      <c r="I51" s="330">
        <f t="shared" si="13"/>
        <v>-68.693462094454617</v>
      </c>
    </row>
    <row r="52" spans="2:11" ht="11.25" customHeight="1">
      <c r="B52" s="145"/>
      <c r="C52" s="227" t="s">
        <v>45</v>
      </c>
      <c r="D52" s="326">
        <f t="shared" ref="D52:E52" si="14">SUM(D50:D51)</f>
        <v>204.52860000000001</v>
      </c>
      <c r="E52" s="326">
        <f t="shared" si="14"/>
        <v>198.505785</v>
      </c>
      <c r="F52" s="326">
        <f>SUM(F50:F51)</f>
        <v>200.394237</v>
      </c>
      <c r="G52" s="326">
        <f>SUM(G50:G51)</f>
        <v>202.180767</v>
      </c>
      <c r="H52" s="326">
        <f>SUM(H50:H51)</f>
        <v>200.03025499999998</v>
      </c>
      <c r="I52" s="327">
        <f t="shared" si="13"/>
        <v>-1.0636580481465985</v>
      </c>
    </row>
    <row r="53" spans="2:11" ht="11.25" customHeight="1">
      <c r="B53" s="145"/>
      <c r="C53" s="331" t="s">
        <v>51</v>
      </c>
      <c r="D53" s="223">
        <v>7.9960000000000087E-2</v>
      </c>
      <c r="E53" s="223">
        <v>8.0099999999999991E-2</v>
      </c>
      <c r="F53" s="223">
        <v>7.6869000000000104E-2</v>
      </c>
      <c r="G53" s="223">
        <v>7.46109999999999E-2</v>
      </c>
      <c r="H53" s="223">
        <v>8.0373000000000111E-2</v>
      </c>
      <c r="I53" s="327">
        <f t="shared" si="13"/>
        <v>7.7227218506657369</v>
      </c>
    </row>
    <row r="54" spans="2:11" ht="11.25" customHeight="1">
      <c r="B54" s="145"/>
      <c r="C54" s="220" t="s">
        <v>90</v>
      </c>
      <c r="D54" s="223">
        <v>4.2964979999999997</v>
      </c>
      <c r="E54" s="223">
        <v>4.8500524999999994</v>
      </c>
      <c r="F54" s="223">
        <v>4.9769860000000001</v>
      </c>
      <c r="G54" s="223">
        <v>5.3468390000000001</v>
      </c>
      <c r="H54" s="223">
        <v>5.3969984999999996</v>
      </c>
      <c r="I54" s="327">
        <f t="shared" si="13"/>
        <v>0.93811502459677509</v>
      </c>
    </row>
    <row r="55" spans="2:11" ht="11.25" customHeight="1">
      <c r="B55" s="145"/>
      <c r="C55" s="220" t="s">
        <v>91</v>
      </c>
      <c r="D55" s="223">
        <v>4.2964979999999997</v>
      </c>
      <c r="E55" s="223">
        <v>4.8500524999999994</v>
      </c>
      <c r="F55" s="223">
        <v>4.9769860000000001</v>
      </c>
      <c r="G55" s="223">
        <v>5.3468390000000001</v>
      </c>
      <c r="H55" s="223">
        <v>5.3969984999999996</v>
      </c>
      <c r="I55" s="327">
        <f t="shared" si="13"/>
        <v>0.93811502459677509</v>
      </c>
    </row>
    <row r="56" spans="2:11" ht="11.25" customHeight="1">
      <c r="B56" s="145"/>
      <c r="C56" s="220" t="s">
        <v>73</v>
      </c>
      <c r="D56" s="326" t="s">
        <v>0</v>
      </c>
      <c r="E56" s="326" t="s">
        <v>0</v>
      </c>
      <c r="F56" s="326" t="s">
        <v>0</v>
      </c>
      <c r="G56" s="326" t="s">
        <v>0</v>
      </c>
      <c r="H56" s="326" t="s">
        <v>0</v>
      </c>
      <c r="I56" s="326" t="s">
        <v>0</v>
      </c>
    </row>
    <row r="57" spans="2:11" ht="11.25" customHeight="1">
      <c r="B57" s="145"/>
      <c r="C57" s="226" t="s">
        <v>72</v>
      </c>
      <c r="D57" s="229">
        <f t="shared" ref="D57:G57" si="15">SUM(D52:D56)</f>
        <v>213.20155599999998</v>
      </c>
      <c r="E57" s="229">
        <f t="shared" si="15"/>
        <v>208.28599</v>
      </c>
      <c r="F57" s="229">
        <f t="shared" si="15"/>
        <v>210.42507800000001</v>
      </c>
      <c r="G57" s="229">
        <f t="shared" si="15"/>
        <v>212.94905599999998</v>
      </c>
      <c r="H57" s="229">
        <f t="shared" ref="H57" si="16">SUM(H52:H56)</f>
        <v>210.90462499999998</v>
      </c>
      <c r="I57" s="332">
        <f>((H57/G57)-1)*100</f>
        <v>-0.96005638080874922</v>
      </c>
    </row>
    <row r="58" spans="2:11" ht="11.25" customHeight="1">
      <c r="B58" s="145"/>
      <c r="C58" s="228" t="s">
        <v>40</v>
      </c>
      <c r="D58" s="230">
        <f t="shared" ref="D58:E58" si="17">D57</f>
        <v>213.20155599999998</v>
      </c>
      <c r="E58" s="230">
        <f t="shared" si="17"/>
        <v>208.28599</v>
      </c>
      <c r="F58" s="230">
        <f>F57</f>
        <v>210.42507800000001</v>
      </c>
      <c r="G58" s="230">
        <f>G57</f>
        <v>212.94905599999998</v>
      </c>
      <c r="H58" s="230">
        <f>H57</f>
        <v>210.90462499999998</v>
      </c>
      <c r="I58" s="335">
        <f>((H58/G58)-1)*100</f>
        <v>-0.96005638080874922</v>
      </c>
    </row>
    <row r="59" spans="2:11" s="418" customFormat="1" ht="11.25" customHeight="1">
      <c r="B59" s="145"/>
      <c r="C59" s="44"/>
      <c r="D59" s="324"/>
      <c r="E59" s="324"/>
      <c r="F59" s="324"/>
      <c r="G59" s="358">
        <f>G58-'Data 1'!S24</f>
        <v>0</v>
      </c>
      <c r="H59" s="358">
        <f>H58-'Data 1'!S45</f>
        <v>0</v>
      </c>
      <c r="I59" s="325"/>
    </row>
    <row r="60" spans="2:11" s="418" customFormat="1" ht="11.25" customHeight="1">
      <c r="B60" s="145"/>
      <c r="C60" s="224" t="s">
        <v>314</v>
      </c>
      <c r="D60" s="324"/>
      <c r="E60" s="324"/>
      <c r="F60" s="324"/>
      <c r="G60" s="324"/>
      <c r="H60" s="324"/>
      <c r="I60" s="325"/>
    </row>
    <row r="61" spans="2:11" s="418" customFormat="1" ht="11.25" customHeight="1">
      <c r="B61" s="145"/>
      <c r="C61" s="225"/>
      <c r="D61" s="222">
        <v>2015</v>
      </c>
      <c r="E61" s="222">
        <v>2016</v>
      </c>
      <c r="F61" s="222">
        <v>2017</v>
      </c>
      <c r="G61" s="222">
        <v>2018</v>
      </c>
      <c r="H61" s="222">
        <v>2019</v>
      </c>
      <c r="I61" s="416" t="s">
        <v>364</v>
      </c>
    </row>
    <row r="62" spans="2:11" s="418" customFormat="1" ht="11.25" customHeight="1">
      <c r="B62" s="145"/>
      <c r="C62" s="220" t="s">
        <v>26</v>
      </c>
      <c r="D62" s="223">
        <f>D25</f>
        <v>3.5683929999999999</v>
      </c>
      <c r="E62" s="223">
        <f t="shared" ref="E62:H62" si="18">E25</f>
        <v>3.4539609999999996</v>
      </c>
      <c r="F62" s="223">
        <f t="shared" si="18"/>
        <v>3.271979</v>
      </c>
      <c r="G62" s="223">
        <f t="shared" si="18"/>
        <v>3.2771120000000002</v>
      </c>
      <c r="H62" s="223">
        <f t="shared" si="18"/>
        <v>3.5092449999999999</v>
      </c>
      <c r="I62" s="417">
        <f t="shared" ref="I62:I79" si="19">((H62/G62)-1)*100</f>
        <v>7.0834625121143135</v>
      </c>
    </row>
    <row r="63" spans="2:11" s="418" customFormat="1" ht="11.25" customHeight="1">
      <c r="B63" s="145"/>
      <c r="C63" s="220" t="s">
        <v>28</v>
      </c>
      <c r="D63" s="223">
        <f>D7</f>
        <v>1861.6830870000001</v>
      </c>
      <c r="E63" s="223">
        <f t="shared" ref="E63:H63" si="20">E7</f>
        <v>2302.8679710000001</v>
      </c>
      <c r="F63" s="223">
        <f t="shared" si="20"/>
        <v>2597.531837</v>
      </c>
      <c r="G63" s="223">
        <f t="shared" si="20"/>
        <v>2395.770931</v>
      </c>
      <c r="H63" s="223">
        <f t="shared" si="20"/>
        <v>1999.1343879999999</v>
      </c>
      <c r="I63" s="417">
        <f t="shared" si="19"/>
        <v>-16.555695616293463</v>
      </c>
    </row>
    <row r="64" spans="2:11" s="418" customFormat="1" ht="11.25" customHeight="1">
      <c r="B64" s="145"/>
      <c r="C64" s="328" t="s">
        <v>270</v>
      </c>
      <c r="D64" s="329">
        <f>SUM(D8,D26,D42,D50)</f>
        <v>3334.4959039999999</v>
      </c>
      <c r="E64" s="329">
        <f t="shared" ref="E64:H64" si="21">SUM(E8,E26,E42,E50)</f>
        <v>3592.370671000001</v>
      </c>
      <c r="F64" s="329">
        <f t="shared" si="21"/>
        <v>3441.2770869999999</v>
      </c>
      <c r="G64" s="329">
        <f t="shared" si="21"/>
        <v>3165.3654170000004</v>
      </c>
      <c r="H64" s="329">
        <f t="shared" si="21"/>
        <v>2819.1574979999996</v>
      </c>
      <c r="I64" s="330">
        <f t="shared" si="19"/>
        <v>-10.93737604955961</v>
      </c>
    </row>
    <row r="65" spans="2:9" s="418" customFormat="1" ht="11.25" customHeight="1">
      <c r="B65" s="145"/>
      <c r="C65" s="328" t="s">
        <v>49</v>
      </c>
      <c r="D65" s="329">
        <f>SUM(D9,D27,D43,D51)</f>
        <v>915.77184899999986</v>
      </c>
      <c r="E65" s="329">
        <f t="shared" ref="E65:H65" si="22">SUM(E9,E27,E43,E51)</f>
        <v>616.03730199999995</v>
      </c>
      <c r="F65" s="329">
        <f t="shared" si="22"/>
        <v>871.16004800000007</v>
      </c>
      <c r="G65" s="329">
        <f t="shared" si="22"/>
        <v>1049.2790109999989</v>
      </c>
      <c r="H65" s="329">
        <f t="shared" si="22"/>
        <v>671.08222200000012</v>
      </c>
      <c r="I65" s="417">
        <f t="shared" si="19"/>
        <v>-36.043491295948471</v>
      </c>
    </row>
    <row r="66" spans="2:9" s="418" customFormat="1" ht="11.25" customHeight="1">
      <c r="B66" s="145"/>
      <c r="C66" s="328" t="s">
        <v>52</v>
      </c>
      <c r="D66" s="329">
        <f>D28</f>
        <v>2222.9505669999999</v>
      </c>
      <c r="E66" s="329">
        <f t="shared" ref="E66:H66" si="23">E28</f>
        <v>2536.1430030000001</v>
      </c>
      <c r="F66" s="329">
        <f t="shared" si="23"/>
        <v>2674.3938499999999</v>
      </c>
      <c r="G66" s="329">
        <f t="shared" si="23"/>
        <v>2455.4322969999998</v>
      </c>
      <c r="H66" s="329">
        <f t="shared" si="23"/>
        <v>2189.0106679999999</v>
      </c>
      <c r="I66" s="417">
        <f t="shared" si="19"/>
        <v>-10.850294236396119</v>
      </c>
    </row>
    <row r="67" spans="2:9" s="418" customFormat="1" ht="11.25" customHeight="1">
      <c r="B67" s="145"/>
      <c r="C67" s="220" t="s">
        <v>98</v>
      </c>
      <c r="D67" s="223">
        <f>SUM(D64:D66)</f>
        <v>6473.2183199999999</v>
      </c>
      <c r="E67" s="223">
        <f t="shared" ref="E67:H67" si="24">SUM(E64:E66)</f>
        <v>6744.5509760000014</v>
      </c>
      <c r="F67" s="223">
        <f t="shared" si="24"/>
        <v>6986.8309850000005</v>
      </c>
      <c r="G67" s="223">
        <f t="shared" si="24"/>
        <v>6670.076724999999</v>
      </c>
      <c r="H67" s="223">
        <f t="shared" si="24"/>
        <v>5679.2503879999995</v>
      </c>
      <c r="I67" s="417">
        <f t="shared" si="19"/>
        <v>-14.854796696510263</v>
      </c>
    </row>
    <row r="68" spans="2:9" s="418" customFormat="1" ht="11.25" customHeight="1">
      <c r="B68" s="145"/>
      <c r="C68" s="220" t="s">
        <v>44</v>
      </c>
      <c r="D68" s="223">
        <f>SUM(D11,D30)</f>
        <v>3992.7437749999999</v>
      </c>
      <c r="E68" s="223">
        <f t="shared" ref="E68:H68" si="25">SUM(E11,E30)</f>
        <v>3543.4158360000001</v>
      </c>
      <c r="F68" s="223">
        <f t="shared" si="25"/>
        <v>3417.8063040000002</v>
      </c>
      <c r="G68" s="223">
        <f t="shared" si="25"/>
        <v>3641.5441259999998</v>
      </c>
      <c r="H68" s="223">
        <f t="shared" si="25"/>
        <v>4098.7091270000001</v>
      </c>
      <c r="I68" s="417">
        <f t="shared" si="19"/>
        <v>12.55415244692275</v>
      </c>
    </row>
    <row r="69" spans="2:9" s="418" customFormat="1" ht="11.25" customHeight="1">
      <c r="B69" s="145"/>
      <c r="C69" s="227" t="s">
        <v>46</v>
      </c>
      <c r="D69" s="223">
        <f>SUM(D12,D31)</f>
        <v>10.57849</v>
      </c>
      <c r="E69" s="223">
        <f t="shared" ref="E69:H69" si="26">SUM(E12,E31)</f>
        <v>10.092818999999999</v>
      </c>
      <c r="F69" s="223">
        <f t="shared" si="26"/>
        <v>14.746465000000001</v>
      </c>
      <c r="G69" s="223">
        <f t="shared" si="26"/>
        <v>12.813724000000001</v>
      </c>
      <c r="H69" s="223">
        <f t="shared" si="26"/>
        <v>16.827499</v>
      </c>
      <c r="I69" s="417">
        <f t="shared" si="19"/>
        <v>31.324031951991472</v>
      </c>
    </row>
    <row r="70" spans="2:9" s="418" customFormat="1" ht="11.25" customHeight="1">
      <c r="B70" s="145"/>
      <c r="C70" s="220" t="s">
        <v>68</v>
      </c>
      <c r="D70" s="223">
        <f>D32</f>
        <v>8.2074240000000014</v>
      </c>
      <c r="E70" s="223">
        <f t="shared" ref="E70:H70" si="27">E32</f>
        <v>17.891936000000001</v>
      </c>
      <c r="F70" s="223">
        <f t="shared" si="27"/>
        <v>20.233057000000002</v>
      </c>
      <c r="G70" s="223">
        <f t="shared" si="27"/>
        <v>23.655544000000003</v>
      </c>
      <c r="H70" s="223">
        <f t="shared" si="27"/>
        <v>23.248718</v>
      </c>
      <c r="I70" s="417">
        <f t="shared" si="19"/>
        <v>-1.7197913520822117</v>
      </c>
    </row>
    <row r="71" spans="2:9" s="418" customFormat="1" ht="11.25" customHeight="1">
      <c r="B71" s="145"/>
      <c r="C71" s="220" t="s">
        <v>50</v>
      </c>
      <c r="D71" s="223">
        <f>SUM(D13,D33)</f>
        <v>402.00537099999997</v>
      </c>
      <c r="E71" s="223">
        <f t="shared" ref="E71:H71" si="28">SUM(E13,E33)</f>
        <v>398.49664100000001</v>
      </c>
      <c r="F71" s="223">
        <f t="shared" si="28"/>
        <v>398.84960899999999</v>
      </c>
      <c r="G71" s="223">
        <f t="shared" si="28"/>
        <v>625.78577299999904</v>
      </c>
      <c r="H71" s="223">
        <f t="shared" si="28"/>
        <v>1144.3627220000001</v>
      </c>
      <c r="I71" s="417">
        <f t="shared" si="19"/>
        <v>82.868126981212441</v>
      </c>
    </row>
    <row r="72" spans="2:9" s="418" customFormat="1" ht="11.25" customHeight="1">
      <c r="B72" s="145"/>
      <c r="C72" s="220" t="s">
        <v>51</v>
      </c>
      <c r="D72" s="223">
        <f>SUM(D14,D34,D53)</f>
        <v>398.24636800000002</v>
      </c>
      <c r="E72" s="223">
        <f t="shared" ref="E72:H72" si="29">SUM(E14,E34,E53)</f>
        <v>398.24897299999998</v>
      </c>
      <c r="F72" s="223">
        <f t="shared" si="29"/>
        <v>397.04052899999999</v>
      </c>
      <c r="G72" s="223">
        <f t="shared" si="29"/>
        <v>385.63084299999997</v>
      </c>
      <c r="H72" s="223">
        <f t="shared" si="29"/>
        <v>398.78889600000002</v>
      </c>
      <c r="I72" s="417">
        <f t="shared" si="19"/>
        <v>3.4120852205797414</v>
      </c>
    </row>
    <row r="73" spans="2:9" s="418" customFormat="1" ht="11.25" customHeight="1">
      <c r="B73" s="145"/>
      <c r="C73" s="220" t="s">
        <v>75</v>
      </c>
      <c r="D73" s="223">
        <f>SUM(D15,D35)</f>
        <v>10.025173999999989</v>
      </c>
      <c r="E73" s="223">
        <f t="shared" ref="E73:H73" si="30">SUM(E15,E35)</f>
        <v>10.645490000000001</v>
      </c>
      <c r="F73" s="223">
        <f t="shared" si="30"/>
        <v>11.192</v>
      </c>
      <c r="G73" s="223">
        <f t="shared" si="30"/>
        <v>10.264191999999991</v>
      </c>
      <c r="H73" s="223">
        <f t="shared" si="30"/>
        <v>10.912936000000011</v>
      </c>
      <c r="I73" s="417">
        <f t="shared" si="19"/>
        <v>6.3204585416954506</v>
      </c>
    </row>
    <row r="74" spans="2:9" s="418" customFormat="1" ht="11.25" customHeight="1">
      <c r="B74" s="145"/>
      <c r="C74" s="220" t="s">
        <v>73</v>
      </c>
      <c r="D74" s="223">
        <f>SUM(D16,D36,D56)</f>
        <v>31.549726999999997</v>
      </c>
      <c r="E74" s="223">
        <f t="shared" ref="E74:H74" si="31">SUM(E16,E36,E56)</f>
        <v>34.701317000000003</v>
      </c>
      <c r="F74" s="223">
        <f t="shared" si="31"/>
        <v>36.244233999999999</v>
      </c>
      <c r="G74" s="223">
        <f t="shared" si="31"/>
        <v>34.974446</v>
      </c>
      <c r="H74" s="223">
        <f t="shared" si="31"/>
        <v>34.425885000000001</v>
      </c>
      <c r="I74" s="417">
        <f t="shared" si="19"/>
        <v>-1.5684622995886799</v>
      </c>
    </row>
    <row r="75" spans="2:9" s="418" customFormat="1" ht="11.25" customHeight="1">
      <c r="B75" s="145"/>
      <c r="C75" s="220" t="s">
        <v>90</v>
      </c>
      <c r="D75" s="223">
        <f>SUM(D17,D54)</f>
        <v>155.3942275</v>
      </c>
      <c r="E75" s="223">
        <f t="shared" ref="E75:H75" si="32">SUM(E17,E54)</f>
        <v>135.65511900000001</v>
      </c>
      <c r="F75" s="223">
        <f t="shared" si="32"/>
        <v>148.85565400000002</v>
      </c>
      <c r="G75" s="223">
        <f t="shared" si="32"/>
        <v>141.10458349999999</v>
      </c>
      <c r="H75" s="223">
        <f t="shared" si="32"/>
        <v>150.86025949999998</v>
      </c>
      <c r="I75" s="417">
        <f t="shared" si="19"/>
        <v>6.9137910038195249</v>
      </c>
    </row>
    <row r="76" spans="2:9" s="418" customFormat="1" ht="11.25" customHeight="1">
      <c r="B76" s="145"/>
      <c r="C76" s="220" t="s">
        <v>91</v>
      </c>
      <c r="D76" s="223">
        <f>SUM(D18,D55)</f>
        <v>155.3942275</v>
      </c>
      <c r="E76" s="223">
        <f t="shared" ref="E76:H76" si="33">SUM(E18,E55)</f>
        <v>135.65511900000001</v>
      </c>
      <c r="F76" s="223">
        <f t="shared" si="33"/>
        <v>148.85565400000002</v>
      </c>
      <c r="G76" s="223">
        <f t="shared" si="33"/>
        <v>141.10458349999999</v>
      </c>
      <c r="H76" s="223">
        <f t="shared" si="33"/>
        <v>150.86025949999998</v>
      </c>
      <c r="I76" s="417">
        <f t="shared" si="19"/>
        <v>6.9137910038195249</v>
      </c>
    </row>
    <row r="77" spans="2:9" s="418" customFormat="1" ht="11.25" customHeight="1">
      <c r="B77" s="145"/>
      <c r="C77" s="226" t="s">
        <v>72</v>
      </c>
      <c r="D77" s="229">
        <f>SUM(D62:D63,D67:D76)</f>
        <v>13502.614584000003</v>
      </c>
      <c r="E77" s="229">
        <f t="shared" ref="E77:H77" si="34">SUM(E62:E63,E67:E76)</f>
        <v>13735.676157999998</v>
      </c>
      <c r="F77" s="229">
        <f t="shared" si="34"/>
        <v>14181.458307000001</v>
      </c>
      <c r="G77" s="229">
        <f t="shared" si="34"/>
        <v>14086.002583</v>
      </c>
      <c r="H77" s="229">
        <f t="shared" si="34"/>
        <v>13710.890323</v>
      </c>
      <c r="I77" s="332">
        <f t="shared" si="19"/>
        <v>-2.6630142781083443</v>
      </c>
    </row>
    <row r="78" spans="2:9" s="418" customFormat="1" ht="11.25" customHeight="1">
      <c r="B78" s="145"/>
      <c r="C78" s="333" t="s">
        <v>63</v>
      </c>
      <c r="D78" s="223">
        <f>D20</f>
        <v>1335.7925439999999</v>
      </c>
      <c r="E78" s="223">
        <f t="shared" ref="E78:H78" si="35">E20</f>
        <v>1250.5839680000001</v>
      </c>
      <c r="F78" s="223">
        <f t="shared" si="35"/>
        <v>1179.306642</v>
      </c>
      <c r="G78" s="223">
        <f t="shared" si="35"/>
        <v>1233.358142</v>
      </c>
      <c r="H78" s="223">
        <f t="shared" si="35"/>
        <v>1694.8405220000002</v>
      </c>
      <c r="I78" s="417">
        <f t="shared" si="19"/>
        <v>37.416737627536591</v>
      </c>
    </row>
    <row r="79" spans="2:9" s="418" customFormat="1" ht="11.25" customHeight="1">
      <c r="B79" s="145"/>
      <c r="C79" s="228" t="s">
        <v>40</v>
      </c>
      <c r="D79" s="230">
        <f>SUM(D77:D78)</f>
        <v>14838.407128000003</v>
      </c>
      <c r="E79" s="230">
        <f t="shared" ref="E79:H79" si="36">SUM(E77:E78)</f>
        <v>14986.260125999999</v>
      </c>
      <c r="F79" s="230">
        <f t="shared" si="36"/>
        <v>15360.764949</v>
      </c>
      <c r="G79" s="230">
        <f t="shared" si="36"/>
        <v>15319.360724999999</v>
      </c>
      <c r="H79" s="230">
        <f t="shared" si="36"/>
        <v>15405.730845</v>
      </c>
      <c r="I79" s="335">
        <f t="shared" si="19"/>
        <v>0.56379715544561115</v>
      </c>
    </row>
    <row r="80" spans="2:9" s="418" customFormat="1" ht="11.25" customHeight="1">
      <c r="B80" s="145"/>
      <c r="C80" s="44"/>
      <c r="D80" s="419">
        <f>D79-SUM(D21,D38,D46,D58)</f>
        <v>0</v>
      </c>
      <c r="E80" s="419">
        <f t="shared" ref="E80:G80" si="37">E79-SUM(E21,E38,E46,E58)</f>
        <v>0</v>
      </c>
      <c r="F80" s="419">
        <f t="shared" si="37"/>
        <v>0</v>
      </c>
      <c r="G80" s="419">
        <f t="shared" si="37"/>
        <v>0</v>
      </c>
      <c r="H80" s="419">
        <f>H79-SUM(H21,H38,H46,H58)</f>
        <v>0</v>
      </c>
      <c r="I80" s="325"/>
    </row>
    <row r="81" spans="2:9" s="418" customFormat="1" ht="11.25" customHeight="1">
      <c r="B81" s="145"/>
      <c r="C81" s="224" t="s">
        <v>315</v>
      </c>
      <c r="D81" s="324"/>
      <c r="E81" s="324"/>
      <c r="F81" s="324"/>
      <c r="G81" s="324"/>
      <c r="H81" s="324"/>
      <c r="I81" s="325"/>
    </row>
    <row r="82" spans="2:9" s="418" customFormat="1" ht="11.25" customHeight="1">
      <c r="B82" s="145"/>
      <c r="C82" s="225"/>
      <c r="D82" s="222">
        <v>2015</v>
      </c>
      <c r="E82" s="222">
        <v>2016</v>
      </c>
      <c r="F82" s="222">
        <v>2017</v>
      </c>
      <c r="G82" s="222">
        <v>2018</v>
      </c>
      <c r="H82" s="222">
        <v>2019</v>
      </c>
      <c r="I82" s="416" t="s">
        <v>364</v>
      </c>
    </row>
    <row r="83" spans="2:9" s="418" customFormat="1" ht="11.25" customHeight="1">
      <c r="B83" s="145"/>
      <c r="C83" s="10" t="s">
        <v>26</v>
      </c>
      <c r="D83" s="404">
        <f>SUM('Data 1'!D319,'Data 5'!D62)</f>
        <v>28382.579963850003</v>
      </c>
      <c r="E83" s="404">
        <f>SUM('Data 1'!E319,'Data 5'!E62)</f>
        <v>36114.888326772001</v>
      </c>
      <c r="F83" s="404">
        <f>SUM('Data 1'!F319,'Data 5'!F62)</f>
        <v>18450.61875066</v>
      </c>
      <c r="G83" s="404">
        <f>SUM('Data 1'!G319,'Data 5'!G62)</f>
        <v>34117.24134187201</v>
      </c>
      <c r="H83" s="404">
        <f>SUM('Data 1'!H319,'Data 5'!H62)</f>
        <v>24695.170101512002</v>
      </c>
      <c r="I83" s="417">
        <f>((H83/G83)-1)*100</f>
        <v>-27.616744114643065</v>
      </c>
    </row>
    <row r="84" spans="2:9" s="418" customFormat="1" ht="11.25" customHeight="1">
      <c r="B84" s="145"/>
      <c r="C84" s="10" t="s">
        <v>67</v>
      </c>
      <c r="D84" s="404">
        <f>'Data 1'!D320</f>
        <v>2895.3657881499998</v>
      </c>
      <c r="E84" s="404">
        <f>'Data 1'!E320</f>
        <v>3134.328910228</v>
      </c>
      <c r="F84" s="404">
        <f>'Data 1'!F320</f>
        <v>2248.9644183400001</v>
      </c>
      <c r="G84" s="404">
        <f>'Data 1'!G320</f>
        <v>1993.996008694</v>
      </c>
      <c r="H84" s="404">
        <f>'Data 1'!H320</f>
        <v>1642.3149513419999</v>
      </c>
      <c r="I84" s="405">
        <f t="shared" ref="I84:I100" si="38">((H84/G84)-1)*100</f>
        <v>-17.636999062116445</v>
      </c>
    </row>
    <row r="85" spans="2:9" s="418" customFormat="1" ht="11.25" customHeight="1">
      <c r="B85" s="145"/>
      <c r="C85" s="10" t="s">
        <v>27</v>
      </c>
      <c r="D85" s="404">
        <f>'Data 1'!D321</f>
        <v>54661.803305000001</v>
      </c>
      <c r="E85" s="404">
        <f>'Data 1'!E321</f>
        <v>56021.682058999999</v>
      </c>
      <c r="F85" s="404">
        <f>'Data 1'!F321</f>
        <v>55539.351045999996</v>
      </c>
      <c r="G85" s="404">
        <f>'Data 1'!G321</f>
        <v>53197.617429999998</v>
      </c>
      <c r="H85" s="404">
        <f>'Data 1'!H321</f>
        <v>55824.407393000001</v>
      </c>
      <c r="I85" s="405">
        <f t="shared" si="38"/>
        <v>4.9377962583690094</v>
      </c>
    </row>
    <row r="86" spans="2:9" s="418" customFormat="1" ht="11.25" customHeight="1">
      <c r="B86" s="145"/>
      <c r="C86" s="10" t="s">
        <v>28</v>
      </c>
      <c r="D86" s="404">
        <f>SUM('Data 1'!D322,'Data 5'!D63)</f>
        <v>52616.477597999998</v>
      </c>
      <c r="E86" s="404">
        <f>SUM('Data 1'!E322,'Data 5'!E63)</f>
        <v>37313.777751000001</v>
      </c>
      <c r="F86" s="404">
        <f>SUM('Data 1'!F322,'Data 5'!F63)</f>
        <v>45019.420393000008</v>
      </c>
      <c r="G86" s="404">
        <f>SUM('Data 1'!G322,'Data 5'!G63)</f>
        <v>37276.805715999995</v>
      </c>
      <c r="H86" s="404">
        <f>SUM('Data 1'!H322,'Data 5'!H63)</f>
        <v>12671.951276</v>
      </c>
      <c r="I86" s="405">
        <f t="shared" si="38"/>
        <v>-66.005801643672129</v>
      </c>
    </row>
    <row r="87" spans="2:9" s="418" customFormat="1" ht="11.25" customHeight="1">
      <c r="B87" s="145"/>
      <c r="C87" s="10" t="s">
        <v>98</v>
      </c>
      <c r="D87" s="404">
        <f>SUM('Data 1'!D323,'Data 5'!D67,'Data 5'!D69)</f>
        <v>6483.8134279999995</v>
      </c>
      <c r="E87" s="404">
        <f>SUM('Data 1'!E323,'Data 5'!E67,'Data 5'!E69)</f>
        <v>6754.6440300000022</v>
      </c>
      <c r="F87" s="404">
        <f>SUM('Data 1'!F323,'Data 5'!F67,'Data 5'!F69)</f>
        <v>7001.5774490000003</v>
      </c>
      <c r="G87" s="404">
        <f>SUM('Data 1'!G323,'Data 5'!G67,'Data 5'!G69)</f>
        <v>6682.8904479999983</v>
      </c>
      <c r="H87" s="404">
        <f>SUM('Data 1'!H323,'Data 5'!H67,'Data 5'!H69)</f>
        <v>5696.0778859999991</v>
      </c>
      <c r="I87" s="405">
        <f t="shared" si="38"/>
        <v>-14.766253759184767</v>
      </c>
    </row>
    <row r="88" spans="2:9" s="418" customFormat="1" ht="11.25" customHeight="1">
      <c r="B88" s="145"/>
      <c r="C88" s="10" t="s">
        <v>44</v>
      </c>
      <c r="D88" s="404">
        <f>SUM('Data 1'!D324,'Data 5'!D68)</f>
        <v>29027.289334999998</v>
      </c>
      <c r="E88" s="404">
        <f>SUM('Data 1'!E324,'Data 5'!E68)</f>
        <v>29006.482094000003</v>
      </c>
      <c r="F88" s="404">
        <f>SUM('Data 1'!F324,'Data 5'!F68)</f>
        <v>37065.787082999996</v>
      </c>
      <c r="G88" s="404">
        <f>SUM('Data 1'!G324,'Data 5'!G68)</f>
        <v>30044.467194999997</v>
      </c>
      <c r="H88" s="404">
        <f>SUM('Data 1'!H324,'Data 5'!H68)</f>
        <v>55239.065527999999</v>
      </c>
      <c r="I88" s="405">
        <f t="shared" si="38"/>
        <v>83.857697224176064</v>
      </c>
    </row>
    <row r="89" spans="2:9" s="418" customFormat="1" ht="11.25" customHeight="1">
      <c r="B89" s="145"/>
      <c r="C89" s="10" t="s">
        <v>68</v>
      </c>
      <c r="D89" s="404">
        <f>D70</f>
        <v>8.2074240000000014</v>
      </c>
      <c r="E89" s="404">
        <f t="shared" ref="E89:H89" si="39">E70</f>
        <v>17.891936000000001</v>
      </c>
      <c r="F89" s="404">
        <f t="shared" si="39"/>
        <v>20.233057000000002</v>
      </c>
      <c r="G89" s="404">
        <f t="shared" si="39"/>
        <v>23.655544000000003</v>
      </c>
      <c r="H89" s="404">
        <f t="shared" si="39"/>
        <v>23.248718</v>
      </c>
      <c r="I89" s="405">
        <f t="shared" si="38"/>
        <v>-1.7197913520822117</v>
      </c>
    </row>
    <row r="90" spans="2:9" s="418" customFormat="1" ht="11.25" customHeight="1">
      <c r="B90" s="145"/>
      <c r="C90" s="10" t="s">
        <v>50</v>
      </c>
      <c r="D90" s="404">
        <f>SUM('Data 1'!D325,'Data 5'!D71)</f>
        <v>48117.887516000003</v>
      </c>
      <c r="E90" s="404">
        <f>SUM('Data 1'!E325,'Data 5'!E71)</f>
        <v>47696.660308999999</v>
      </c>
      <c r="F90" s="404">
        <f>SUM('Data 1'!F325,'Data 5'!F71)</f>
        <v>47906.955560999995</v>
      </c>
      <c r="G90" s="404">
        <f>SUM('Data 1'!G325,'Data 5'!G71)</f>
        <v>49581.488866</v>
      </c>
      <c r="H90" s="404">
        <f>SUM('Data 1'!H325,'Data 5'!H71)</f>
        <v>54212.178117999996</v>
      </c>
      <c r="I90" s="405">
        <f t="shared" si="38"/>
        <v>9.3395526393227115</v>
      </c>
    </row>
    <row r="91" spans="2:9" s="418" customFormat="1" ht="11.25" customHeight="1">
      <c r="B91" s="145"/>
      <c r="C91" s="10" t="s">
        <v>51</v>
      </c>
      <c r="D91" s="404">
        <f>SUM('Data 1'!D326,'Data 5'!D72)</f>
        <v>8243.5609050000094</v>
      </c>
      <c r="E91" s="404">
        <f>SUM('Data 1'!E326,'Data 5'!E72)</f>
        <v>7977.4671850000004</v>
      </c>
      <c r="F91" s="404">
        <f>SUM('Data 1'!F326,'Data 5'!F72)</f>
        <v>8397.7526930000004</v>
      </c>
      <c r="G91" s="404">
        <f>SUM('Data 1'!G326,'Data 5'!G72)</f>
        <v>7766.1784250000001</v>
      </c>
      <c r="H91" s="404">
        <f>SUM('Data 1'!H326,'Data 5'!H72)</f>
        <v>9222.5610299999898</v>
      </c>
      <c r="I91" s="405">
        <f t="shared" si="38"/>
        <v>18.752886236965249</v>
      </c>
    </row>
    <row r="92" spans="2:9" s="418" customFormat="1" ht="11.25" customHeight="1">
      <c r="B92" s="145"/>
      <c r="C92" s="10" t="s">
        <v>66</v>
      </c>
      <c r="D92" s="404">
        <f>'Data 1'!D327</f>
        <v>5085.2355140000009</v>
      </c>
      <c r="E92" s="404">
        <f>'Data 1'!E327</f>
        <v>5071.2017019999994</v>
      </c>
      <c r="F92" s="404">
        <f>'Data 1'!F327</f>
        <v>5347.9524650000003</v>
      </c>
      <c r="G92" s="404">
        <f>'Data 1'!G327</f>
        <v>4424.3266739999999</v>
      </c>
      <c r="H92" s="404">
        <f>'Data 1'!H327</f>
        <v>5166.4312630000004</v>
      </c>
      <c r="I92" s="405">
        <f t="shared" si="38"/>
        <v>16.773277465270642</v>
      </c>
    </row>
    <row r="93" spans="2:9" s="418" customFormat="1" ht="11.25" customHeight="1">
      <c r="B93" s="145"/>
      <c r="C93" s="10" t="s">
        <v>75</v>
      </c>
      <c r="D93" s="404">
        <f>SUM('Data 1'!D328,'Data 5'!D73)</f>
        <v>3432.5919209999997</v>
      </c>
      <c r="E93" s="404">
        <f>SUM('Data 1'!E328,'Data 5'!E73)</f>
        <v>3425.6648279999999</v>
      </c>
      <c r="F93" s="404">
        <f>SUM('Data 1'!F328,'Data 5'!F73)</f>
        <v>3610.347882</v>
      </c>
      <c r="G93" s="404">
        <f>SUM('Data 1'!G328,'Data 5'!G73)</f>
        <v>3557.4391100000003</v>
      </c>
      <c r="H93" s="404">
        <f>SUM('Data 1'!H328,'Data 5'!H73)</f>
        <v>3616.2396279999998</v>
      </c>
      <c r="I93" s="405">
        <f t="shared" si="38"/>
        <v>1.6528889513445444</v>
      </c>
    </row>
    <row r="94" spans="2:9" s="418" customFormat="1" ht="11.25" customHeight="1">
      <c r="B94" s="145"/>
      <c r="C94" s="10" t="s">
        <v>73</v>
      </c>
      <c r="D94" s="404">
        <f>SUM('Data 1'!D329,'Data 5'!D74)</f>
        <v>25200.877766000001</v>
      </c>
      <c r="E94" s="404">
        <f>SUM('Data 1'!E329,'Data 5'!E74)</f>
        <v>25908.643558999996</v>
      </c>
      <c r="F94" s="404">
        <f>SUM('Data 1'!F329,'Data 5'!F74)</f>
        <v>28211.806703000002</v>
      </c>
      <c r="G94" s="404">
        <f>SUM('Data 1'!G329,'Data 5'!G74)</f>
        <v>29006.757239999999</v>
      </c>
      <c r="H94" s="404">
        <f>SUM('Data 1'!H329,'Data 5'!H74)</f>
        <v>29590.693165000001</v>
      </c>
      <c r="I94" s="405">
        <f t="shared" si="38"/>
        <v>2.0131030854933396</v>
      </c>
    </row>
    <row r="95" spans="2:9" s="418" customFormat="1" ht="11.25" customHeight="1">
      <c r="B95" s="145"/>
      <c r="C95" s="10" t="s">
        <v>90</v>
      </c>
      <c r="D95" s="404">
        <f>SUM('Data 1'!D330,'Data 5'!D75)</f>
        <v>2480.1089684999997</v>
      </c>
      <c r="E95" s="404">
        <f>SUM('Data 1'!E330,'Data 5'!E75)</f>
        <v>2606.9637645000003</v>
      </c>
      <c r="F95" s="404">
        <f>SUM('Data 1'!F330,'Data 5'!F75)</f>
        <v>2607.9845150000001</v>
      </c>
      <c r="G95" s="404">
        <f>SUM('Data 1'!G330,'Data 5'!G75)</f>
        <v>2434.9627860000001</v>
      </c>
      <c r="H95" s="404">
        <f>SUM('Data 1'!H330,'Data 5'!H75)</f>
        <v>2222.4911190000003</v>
      </c>
      <c r="I95" s="405">
        <f t="shared" si="38"/>
        <v>-8.7258691681705187</v>
      </c>
    </row>
    <row r="96" spans="2:9" s="418" customFormat="1" ht="11.25" customHeight="1">
      <c r="B96" s="145"/>
      <c r="C96" s="10" t="s">
        <v>91</v>
      </c>
      <c r="D96" s="404">
        <f>SUM('Data 1'!D331,'Data 5'!D76)</f>
        <v>818.04970249999997</v>
      </c>
      <c r="E96" s="404">
        <f>SUM('Data 1'!E331,'Data 5'!E76)</f>
        <v>785.39502949999996</v>
      </c>
      <c r="F96" s="404">
        <f>SUM('Data 1'!F331,'Data 5'!F76)</f>
        <v>877.00608699999998</v>
      </c>
      <c r="G96" s="404">
        <f>SUM('Data 1'!G331,'Data 5'!G76)</f>
        <v>874.07524499999897</v>
      </c>
      <c r="H96" s="404">
        <f>SUM('Data 1'!H331,'Data 5'!H76)</f>
        <v>889.81374999999991</v>
      </c>
      <c r="I96" s="405">
        <f t="shared" si="38"/>
        <v>1.8005892616259844</v>
      </c>
    </row>
    <row r="97" spans="2:13" s="418" customFormat="1" ht="11.25" customHeight="1">
      <c r="B97" s="145"/>
      <c r="C97" s="406" t="s">
        <v>72</v>
      </c>
      <c r="D97" s="407">
        <f>SUM(D83:D96)</f>
        <v>267453.84913500003</v>
      </c>
      <c r="E97" s="407">
        <f t="shared" ref="E97:H97" si="40">SUM(E83:E96)</f>
        <v>261835.69148399998</v>
      </c>
      <c r="F97" s="407">
        <f t="shared" si="40"/>
        <v>262305.758103</v>
      </c>
      <c r="G97" s="407">
        <f t="shared" si="40"/>
        <v>260981.902029566</v>
      </c>
      <c r="H97" s="407">
        <f t="shared" si="40"/>
        <v>260712.64392685398</v>
      </c>
      <c r="I97" s="408">
        <f t="shared" si="38"/>
        <v>-0.10317117800816566</v>
      </c>
    </row>
    <row r="98" spans="2:13" s="418" customFormat="1" ht="11.25" customHeight="1">
      <c r="B98" s="145"/>
      <c r="C98" s="409" t="s">
        <v>158</v>
      </c>
      <c r="D98" s="404">
        <f>'Data 1'!D333</f>
        <v>-4512.2514306060002</v>
      </c>
      <c r="E98" s="404">
        <f>'Data 1'!E333</f>
        <v>-4827.5850676680002</v>
      </c>
      <c r="F98" s="404">
        <f>'Data 1'!F333</f>
        <v>-3607.5809876580001</v>
      </c>
      <c r="G98" s="404">
        <f>'Data 1'!G333</f>
        <v>-3198.4323789730001</v>
      </c>
      <c r="H98" s="404">
        <f>'Data 1'!H333</f>
        <v>-3024.9688152459998</v>
      </c>
      <c r="I98" s="405">
        <f t="shared" si="38"/>
        <v>-5.4233931868429401</v>
      </c>
    </row>
    <row r="99" spans="2:13" s="418" customFormat="1" ht="11.25" customHeight="1">
      <c r="B99" s="145"/>
      <c r="C99" s="410" t="s">
        <v>316</v>
      </c>
      <c r="D99" s="411">
        <f>'Data 1'!D335</f>
        <v>-133.163163</v>
      </c>
      <c r="E99" s="411">
        <f>'Data 1'!E335</f>
        <v>7658.0436909999999</v>
      </c>
      <c r="F99" s="411">
        <f>'Data 1'!F335</f>
        <v>9168.9935229999992</v>
      </c>
      <c r="G99" s="411">
        <f>'Data 1'!G335</f>
        <v>11102.311146</v>
      </c>
      <c r="H99" s="411">
        <f>'Data 1'!H335</f>
        <v>6862.32504899999</v>
      </c>
      <c r="I99" s="412">
        <f t="shared" si="38"/>
        <v>-38.190121329175817</v>
      </c>
    </row>
    <row r="100" spans="2:13" s="418" customFormat="1" ht="11.25" customHeight="1">
      <c r="B100" s="145"/>
      <c r="C100" s="413" t="s">
        <v>40</v>
      </c>
      <c r="D100" s="414">
        <f>SUM(D97:D99)</f>
        <v>262808.434541394</v>
      </c>
      <c r="E100" s="414">
        <f>SUM(E97:E99)</f>
        <v>264666.15010733198</v>
      </c>
      <c r="F100" s="414">
        <f>SUM(F97:F99)</f>
        <v>267867.17063834198</v>
      </c>
      <c r="G100" s="414">
        <f>SUM(G97:G99)</f>
        <v>268885.780796593</v>
      </c>
      <c r="H100" s="414">
        <f>SUM(H97:H99)</f>
        <v>264550.00016060797</v>
      </c>
      <c r="I100" s="415">
        <f t="shared" si="38"/>
        <v>-1.6124990407227813</v>
      </c>
    </row>
    <row r="101" spans="2:13" s="418" customFormat="1" ht="11.25" customHeight="1">
      <c r="B101" s="145"/>
      <c r="C101" s="44"/>
      <c r="D101" s="425">
        <f>D100-SUM('Data 1'!D336,'Data 5'!D21,'Data 5'!D38,'Data 5'!D46,'Data 5'!D58)</f>
        <v>0</v>
      </c>
      <c r="E101" s="425">
        <f>E100-SUM('Data 1'!E336,'Data 5'!E21,'Data 5'!E38,'Data 5'!E46,'Data 5'!E58)</f>
        <v>0</v>
      </c>
      <c r="F101" s="425">
        <f>F100-SUM('Data 1'!F336,'Data 5'!F21,'Data 5'!F38,'Data 5'!F46,'Data 5'!F58)</f>
        <v>0</v>
      </c>
      <c r="G101" s="425">
        <f>G100-SUM('Data 1'!G336,'Data 5'!G21,'Data 5'!G38,'Data 5'!G46,'Data 5'!G58)</f>
        <v>0</v>
      </c>
      <c r="H101" s="425">
        <f>H100-SUM('Data 1'!H336,'Data 5'!H21,'Data 5'!H38,'Data 5'!H46,'Data 5'!H58)</f>
        <v>0</v>
      </c>
      <c r="I101" s="325"/>
    </row>
    <row r="102" spans="2:13" s="418" customFormat="1" ht="11.25" customHeight="1">
      <c r="B102" s="145"/>
      <c r="C102" s="215" t="s">
        <v>419</v>
      </c>
      <c r="D102" s="324"/>
      <c r="E102" s="324"/>
      <c r="F102" s="324"/>
      <c r="K102" s="485"/>
      <c r="L102" s="485"/>
      <c r="M102" s="484"/>
    </row>
    <row r="103" spans="2:13" s="418" customFormat="1" ht="11.25" customHeight="1">
      <c r="B103" s="145"/>
      <c r="C103" s="225"/>
      <c r="D103" s="222">
        <v>2015</v>
      </c>
      <c r="E103" s="222">
        <v>2016</v>
      </c>
      <c r="F103" s="222">
        <v>2017</v>
      </c>
      <c r="G103" s="222">
        <v>2018</v>
      </c>
      <c r="H103" s="222">
        <v>2019</v>
      </c>
      <c r="K103" s="485"/>
      <c r="L103" s="485"/>
      <c r="M103" s="484"/>
    </row>
    <row r="104" spans="2:13" s="418" customFormat="1" ht="11.25" customHeight="1">
      <c r="B104" s="145"/>
      <c r="C104" s="10" t="s">
        <v>26</v>
      </c>
      <c r="D104" s="405">
        <f>ROUND((D83/D$97)*100,1)</f>
        <v>10.6</v>
      </c>
      <c r="E104" s="405">
        <f t="shared" ref="E104:H104" si="41">ROUND((E83/E$97)*100,1)</f>
        <v>13.8</v>
      </c>
      <c r="F104" s="405">
        <f t="shared" si="41"/>
        <v>7</v>
      </c>
      <c r="G104" s="405">
        <f t="shared" si="41"/>
        <v>13.1</v>
      </c>
      <c r="H104" s="405">
        <f t="shared" si="41"/>
        <v>9.5</v>
      </c>
    </row>
    <row r="105" spans="2:13" s="418" customFormat="1" ht="11.25" customHeight="1">
      <c r="B105" s="145"/>
      <c r="C105" s="10" t="s">
        <v>67</v>
      </c>
      <c r="D105" s="405">
        <f t="shared" ref="D105:H117" si="42">ROUND((D84/D$97)*100,1)</f>
        <v>1.1000000000000001</v>
      </c>
      <c r="E105" s="405">
        <f t="shared" si="42"/>
        <v>1.2</v>
      </c>
      <c r="F105" s="405">
        <f t="shared" si="42"/>
        <v>0.9</v>
      </c>
      <c r="G105" s="405">
        <f t="shared" si="42"/>
        <v>0.8</v>
      </c>
      <c r="H105" s="405">
        <f t="shared" si="42"/>
        <v>0.6</v>
      </c>
    </row>
    <row r="106" spans="2:13" s="418" customFormat="1" ht="11.25" customHeight="1">
      <c r="B106" s="145"/>
      <c r="C106" s="10" t="s">
        <v>27</v>
      </c>
      <c r="D106" s="405">
        <f t="shared" si="42"/>
        <v>20.399999999999999</v>
      </c>
      <c r="E106" s="405">
        <f t="shared" si="42"/>
        <v>21.4</v>
      </c>
      <c r="F106" s="405">
        <f t="shared" si="42"/>
        <v>21.2</v>
      </c>
      <c r="G106" s="405">
        <f t="shared" si="42"/>
        <v>20.399999999999999</v>
      </c>
      <c r="H106" s="405">
        <f t="shared" si="42"/>
        <v>21.4</v>
      </c>
    </row>
    <row r="107" spans="2:13" s="418" customFormat="1" ht="11.25" customHeight="1">
      <c r="B107" s="145"/>
      <c r="C107" s="10" t="s">
        <v>28</v>
      </c>
      <c r="D107" s="405">
        <f t="shared" si="42"/>
        <v>19.7</v>
      </c>
      <c r="E107" s="405">
        <f t="shared" si="42"/>
        <v>14.3</v>
      </c>
      <c r="F107" s="405">
        <f t="shared" si="42"/>
        <v>17.2</v>
      </c>
      <c r="G107" s="405">
        <f t="shared" si="42"/>
        <v>14.3</v>
      </c>
      <c r="H107" s="405">
        <f t="shared" si="42"/>
        <v>4.9000000000000004</v>
      </c>
    </row>
    <row r="108" spans="2:13" s="418" customFormat="1" ht="11.25" customHeight="1">
      <c r="B108" s="145"/>
      <c r="C108" s="10" t="s">
        <v>98</v>
      </c>
      <c r="D108" s="405">
        <f t="shared" si="42"/>
        <v>2.4</v>
      </c>
      <c r="E108" s="405">
        <f t="shared" si="42"/>
        <v>2.6</v>
      </c>
      <c r="F108" s="405">
        <f t="shared" si="42"/>
        <v>2.7</v>
      </c>
      <c r="G108" s="405">
        <f t="shared" si="42"/>
        <v>2.6</v>
      </c>
      <c r="H108" s="405">
        <f t="shared" si="42"/>
        <v>2.2000000000000002</v>
      </c>
    </row>
    <row r="109" spans="2:13" s="418" customFormat="1" ht="11.25" customHeight="1">
      <c r="B109" s="145"/>
      <c r="C109" s="10" t="s">
        <v>44</v>
      </c>
      <c r="D109" s="405">
        <f t="shared" si="42"/>
        <v>10.9</v>
      </c>
      <c r="E109" s="405">
        <f t="shared" si="42"/>
        <v>11.1</v>
      </c>
      <c r="F109" s="405">
        <f t="shared" si="42"/>
        <v>14.1</v>
      </c>
      <c r="G109" s="405">
        <f t="shared" si="42"/>
        <v>11.5</v>
      </c>
      <c r="H109" s="405">
        <f t="shared" si="42"/>
        <v>21.2</v>
      </c>
    </row>
    <row r="110" spans="2:13" s="418" customFormat="1" ht="11.25" customHeight="1">
      <c r="B110" s="145"/>
      <c r="C110" s="10" t="s">
        <v>68</v>
      </c>
      <c r="D110" s="405">
        <f t="shared" si="42"/>
        <v>0</v>
      </c>
      <c r="E110" s="405">
        <f t="shared" si="42"/>
        <v>0</v>
      </c>
      <c r="F110" s="405">
        <f t="shared" si="42"/>
        <v>0</v>
      </c>
      <c r="G110" s="405">
        <f t="shared" si="42"/>
        <v>0</v>
      </c>
      <c r="H110" s="405">
        <f t="shared" si="42"/>
        <v>0</v>
      </c>
    </row>
    <row r="111" spans="2:13" s="418" customFormat="1" ht="11.25" customHeight="1">
      <c r="B111" s="145"/>
      <c r="C111" s="10" t="s">
        <v>50</v>
      </c>
      <c r="D111" s="405">
        <f t="shared" si="42"/>
        <v>18</v>
      </c>
      <c r="E111" s="405">
        <f t="shared" si="42"/>
        <v>18.2</v>
      </c>
      <c r="F111" s="405">
        <f t="shared" si="42"/>
        <v>18.3</v>
      </c>
      <c r="G111" s="405">
        <f t="shared" si="42"/>
        <v>19</v>
      </c>
      <c r="H111" s="405">
        <f t="shared" si="42"/>
        <v>20.8</v>
      </c>
    </row>
    <row r="112" spans="2:13" s="418" customFormat="1" ht="11.25" customHeight="1">
      <c r="B112" s="145"/>
      <c r="C112" s="10" t="s">
        <v>51</v>
      </c>
      <c r="D112" s="405">
        <f t="shared" si="42"/>
        <v>3.1</v>
      </c>
      <c r="E112" s="405">
        <f t="shared" si="42"/>
        <v>3</v>
      </c>
      <c r="F112" s="405">
        <f t="shared" si="42"/>
        <v>3.2</v>
      </c>
      <c r="G112" s="405">
        <f t="shared" si="42"/>
        <v>3</v>
      </c>
      <c r="H112" s="405">
        <f t="shared" si="42"/>
        <v>3.5</v>
      </c>
    </row>
    <row r="113" spans="1:8" s="418" customFormat="1" ht="11.25" customHeight="1">
      <c r="B113" s="145"/>
      <c r="C113" s="10" t="s">
        <v>66</v>
      </c>
      <c r="D113" s="405">
        <f t="shared" si="42"/>
        <v>1.9</v>
      </c>
      <c r="E113" s="405">
        <f t="shared" si="42"/>
        <v>1.9</v>
      </c>
      <c r="F113" s="405">
        <f t="shared" si="42"/>
        <v>2</v>
      </c>
      <c r="G113" s="405">
        <f t="shared" si="42"/>
        <v>1.7</v>
      </c>
      <c r="H113" s="405">
        <f t="shared" si="42"/>
        <v>2</v>
      </c>
    </row>
    <row r="114" spans="1:8" s="418" customFormat="1" ht="11.25" customHeight="1">
      <c r="B114" s="145"/>
      <c r="C114" s="10" t="s">
        <v>75</v>
      </c>
      <c r="D114" s="405">
        <f t="shared" si="42"/>
        <v>1.3</v>
      </c>
      <c r="E114" s="405">
        <f t="shared" si="42"/>
        <v>1.3</v>
      </c>
      <c r="F114" s="405">
        <f t="shared" si="42"/>
        <v>1.4</v>
      </c>
      <c r="G114" s="405">
        <f t="shared" si="42"/>
        <v>1.4</v>
      </c>
      <c r="H114" s="405">
        <f t="shared" si="42"/>
        <v>1.4</v>
      </c>
    </row>
    <row r="115" spans="1:8" s="418" customFormat="1" ht="11.25" customHeight="1">
      <c r="B115" s="145"/>
      <c r="C115" s="10" t="s">
        <v>73</v>
      </c>
      <c r="D115" s="405">
        <f t="shared" si="42"/>
        <v>9.4</v>
      </c>
      <c r="E115" s="405">
        <f t="shared" si="42"/>
        <v>9.9</v>
      </c>
      <c r="F115" s="405">
        <f t="shared" si="42"/>
        <v>10.8</v>
      </c>
      <c r="G115" s="405">
        <f t="shared" si="42"/>
        <v>11.1</v>
      </c>
      <c r="H115" s="405">
        <f t="shared" si="42"/>
        <v>11.3</v>
      </c>
    </row>
    <row r="116" spans="1:8" s="418" customFormat="1" ht="11.25" customHeight="1">
      <c r="B116" s="145"/>
      <c r="C116" s="10" t="s">
        <v>90</v>
      </c>
      <c r="D116" s="405">
        <f t="shared" si="42"/>
        <v>0.9</v>
      </c>
      <c r="E116" s="405">
        <f t="shared" si="42"/>
        <v>1</v>
      </c>
      <c r="F116" s="405">
        <f t="shared" si="42"/>
        <v>1</v>
      </c>
      <c r="G116" s="405">
        <f t="shared" si="42"/>
        <v>0.9</v>
      </c>
      <c r="H116" s="405">
        <f t="shared" si="42"/>
        <v>0.9</v>
      </c>
    </row>
    <row r="117" spans="1:8" s="418" customFormat="1" ht="11.25" customHeight="1">
      <c r="B117" s="145"/>
      <c r="C117" s="10" t="s">
        <v>91</v>
      </c>
      <c r="D117" s="405">
        <f t="shared" si="42"/>
        <v>0.3</v>
      </c>
      <c r="E117" s="405">
        <f t="shared" si="42"/>
        <v>0.3</v>
      </c>
      <c r="F117" s="405">
        <f t="shared" si="42"/>
        <v>0.3</v>
      </c>
      <c r="G117" s="405">
        <f t="shared" si="42"/>
        <v>0.3</v>
      </c>
      <c r="H117" s="405">
        <f t="shared" si="42"/>
        <v>0.3</v>
      </c>
    </row>
    <row r="118" spans="1:8" s="17" customFormat="1" ht="11.25">
      <c r="A118" s="13"/>
      <c r="B118" s="13"/>
      <c r="C118" s="221" t="s">
        <v>154</v>
      </c>
      <c r="D118" s="232">
        <f>SUM(D104,D110:D114,D117)</f>
        <v>35.199999999999996</v>
      </c>
      <c r="E118" s="232">
        <f>SUM(E104,E110:E114,E117)</f>
        <v>38.499999999999993</v>
      </c>
      <c r="F118" s="232">
        <f>SUM(F104,F110:F114,F117)</f>
        <v>32.199999999999996</v>
      </c>
      <c r="G118" s="232">
        <f>SUM(G104,G110:G114,G117)</f>
        <v>38.5</v>
      </c>
      <c r="H118" s="232">
        <f>SUM(H104,H110:H114,H117)</f>
        <v>37.499999999999993</v>
      </c>
    </row>
    <row r="119" spans="1:8" s="17" customFormat="1" ht="11.25">
      <c r="A119" s="13"/>
      <c r="B119" s="13"/>
      <c r="C119" s="221" t="s">
        <v>155</v>
      </c>
      <c r="D119" s="232">
        <f>SUM(D105:D109,D115:D116)</f>
        <v>64.8</v>
      </c>
      <c r="E119" s="232">
        <f>SUM(E105:E109,E115:E116)</f>
        <v>61.5</v>
      </c>
      <c r="F119" s="232">
        <f>SUM(F105:F109,F115:F116)</f>
        <v>67.900000000000006</v>
      </c>
      <c r="G119" s="232">
        <f>SUM(G105:G109,G115:G116)</f>
        <v>61.6</v>
      </c>
      <c r="H119" s="232">
        <f>SUM(H105:H109,H115:H116)</f>
        <v>62.499999999999993</v>
      </c>
    </row>
    <row r="120" spans="1:8" s="17" customFormat="1" ht="11.25">
      <c r="A120" s="13"/>
      <c r="B120" s="13"/>
      <c r="C120" s="221" t="s">
        <v>156</v>
      </c>
      <c r="D120" s="232">
        <f t="shared" ref="D120" si="43">SUM(D118:D119)</f>
        <v>100</v>
      </c>
      <c r="E120" s="232">
        <f t="shared" ref="E120:H120" si="44">SUM(E118:E119)</f>
        <v>100</v>
      </c>
      <c r="F120" s="232">
        <f t="shared" si="44"/>
        <v>100.1</v>
      </c>
      <c r="G120" s="232">
        <f t="shared" si="44"/>
        <v>100.1</v>
      </c>
      <c r="H120" s="232">
        <f t="shared" si="44"/>
        <v>99.999999999999986</v>
      </c>
    </row>
    <row r="121" spans="1:8" s="17" customFormat="1" ht="11.25">
      <c r="A121" s="13"/>
      <c r="B121" s="13"/>
      <c r="C121" s="219" t="s">
        <v>420</v>
      </c>
      <c r="D121" s="215"/>
      <c r="E121" s="216"/>
      <c r="F121" s="216"/>
      <c r="G121" s="216"/>
      <c r="H121" s="216"/>
    </row>
    <row r="122" spans="1:8" s="17" customFormat="1" ht="11.25">
      <c r="A122" s="13"/>
      <c r="B122" s="13"/>
      <c r="C122" s="219" t="s">
        <v>152</v>
      </c>
      <c r="D122" s="215"/>
      <c r="E122" s="216"/>
      <c r="F122" s="216"/>
      <c r="G122" s="216"/>
      <c r="H122" s="216"/>
    </row>
    <row r="123" spans="1:8" s="17" customFormat="1" ht="11.25">
      <c r="A123" s="13"/>
      <c r="B123" s="13"/>
      <c r="C123" s="219"/>
      <c r="D123" s="215"/>
      <c r="E123" s="216"/>
      <c r="F123" s="216"/>
      <c r="G123" s="216"/>
      <c r="H123" s="216"/>
    </row>
    <row r="124" spans="1:8" s="17" customFormat="1" ht="11.25">
      <c r="A124" s="13"/>
      <c r="B124" s="13"/>
      <c r="C124" s="221" t="s">
        <v>415</v>
      </c>
      <c r="D124" s="232">
        <f>SUM(D104:D106,D110:D114,D117)</f>
        <v>56.699999999999989</v>
      </c>
      <c r="E124" s="232">
        <f t="shared" ref="E124:H124" si="45">SUM(E104:E106,E110:E114,E117)</f>
        <v>61.099999999999987</v>
      </c>
      <c r="F124" s="232">
        <f t="shared" si="45"/>
        <v>54.300000000000004</v>
      </c>
      <c r="G124" s="232">
        <f>SUM(G104:G106,G110:G114,G117)</f>
        <v>59.699999999999996</v>
      </c>
      <c r="H124" s="232">
        <f t="shared" si="45"/>
        <v>59.499999999999993</v>
      </c>
    </row>
    <row r="125" spans="1:8" s="17" customFormat="1" ht="11.25">
      <c r="A125" s="13"/>
      <c r="B125" s="13"/>
      <c r="C125" s="221" t="s">
        <v>416</v>
      </c>
      <c r="D125" s="232">
        <f>SUM(D107:D109,D115:D116)</f>
        <v>43.3</v>
      </c>
      <c r="E125" s="232">
        <f t="shared" ref="E125:H125" si="46">SUM(E107:E109,E115:E116)</f>
        <v>38.9</v>
      </c>
      <c r="F125" s="232">
        <f t="shared" si="46"/>
        <v>45.8</v>
      </c>
      <c r="G125" s="232">
        <f t="shared" si="46"/>
        <v>40.4</v>
      </c>
      <c r="H125" s="232">
        <f t="shared" si="46"/>
        <v>40.5</v>
      </c>
    </row>
    <row r="126" spans="1:8" s="17" customFormat="1" ht="11.25">
      <c r="A126" s="13"/>
      <c r="B126" s="13"/>
      <c r="C126" s="219" t="s">
        <v>421</v>
      </c>
      <c r="D126" s="215"/>
      <c r="E126" s="216"/>
      <c r="F126" s="216"/>
      <c r="G126" s="216"/>
      <c r="H126" s="216"/>
    </row>
    <row r="127" spans="1:8" s="17" customFormat="1" ht="11.25">
      <c r="A127" s="13"/>
      <c r="B127" s="13"/>
      <c r="C127" s="219" t="s">
        <v>418</v>
      </c>
      <c r="D127" s="215"/>
      <c r="E127" s="216"/>
      <c r="F127" s="216"/>
      <c r="G127" s="216"/>
      <c r="H127" s="216"/>
    </row>
    <row r="128" spans="1:8" s="17" customFormat="1" ht="11.25">
      <c r="A128" s="13"/>
      <c r="B128" s="13"/>
      <c r="C128" s="219"/>
      <c r="D128" s="215"/>
      <c r="E128" s="216"/>
      <c r="F128" s="216"/>
      <c r="G128" s="216"/>
      <c r="H128" s="216"/>
    </row>
    <row r="129" spans="3:14" ht="11.25" customHeight="1">
      <c r="C129" s="224" t="s">
        <v>317</v>
      </c>
      <c r="D129" s="325"/>
      <c r="E129" s="324"/>
      <c r="F129" s="324"/>
      <c r="G129" s="325"/>
      <c r="H129" s="324"/>
      <c r="I129" s="324"/>
    </row>
    <row r="130" spans="3:14" ht="11.25" customHeight="1">
      <c r="C130" s="225"/>
      <c r="D130" s="222">
        <v>2015</v>
      </c>
      <c r="E130" s="222">
        <v>2016</v>
      </c>
      <c r="F130" s="222">
        <v>2017</v>
      </c>
      <c r="G130" s="222">
        <v>2018</v>
      </c>
      <c r="H130" s="222">
        <v>2019</v>
      </c>
      <c r="I130" s="416" t="s">
        <v>364</v>
      </c>
    </row>
    <row r="131" spans="3:14" ht="11.25" customHeight="1">
      <c r="C131" s="227" t="s">
        <v>28</v>
      </c>
      <c r="D131" s="326">
        <v>468.4</v>
      </c>
      <c r="E131" s="326">
        <v>468.4</v>
      </c>
      <c r="F131" s="326">
        <v>468.4</v>
      </c>
      <c r="G131" s="326">
        <f>'Data 1'!G52</f>
        <v>468.4</v>
      </c>
      <c r="H131" s="326">
        <f>'Data 1'!G70</f>
        <v>468.4</v>
      </c>
      <c r="I131" s="327">
        <f t="shared" ref="I131:I143" si="47">((H131/G131)-1)*100</f>
        <v>0</v>
      </c>
      <c r="J131" s="344"/>
      <c r="K131" s="344"/>
      <c r="L131" s="344"/>
      <c r="M131" s="344"/>
      <c r="N131" s="344"/>
    </row>
    <row r="132" spans="3:14" ht="11.25" customHeight="1">
      <c r="C132" s="328" t="s">
        <v>270</v>
      </c>
      <c r="D132" s="329">
        <v>182</v>
      </c>
      <c r="E132" s="329">
        <v>182</v>
      </c>
      <c r="F132" s="329">
        <v>182</v>
      </c>
      <c r="G132" s="329">
        <v>182</v>
      </c>
      <c r="H132" s="329">
        <v>139.4</v>
      </c>
      <c r="I132" s="330">
        <f t="shared" si="47"/>
        <v>-23.406593406593402</v>
      </c>
      <c r="J132" s="344"/>
      <c r="K132" s="344"/>
      <c r="L132" s="344"/>
      <c r="M132" s="344"/>
      <c r="N132" s="344"/>
    </row>
    <row r="133" spans="3:14" ht="11.25" customHeight="1">
      <c r="C133" s="328" t="s">
        <v>49</v>
      </c>
      <c r="D133" s="329">
        <v>605.4</v>
      </c>
      <c r="E133" s="329">
        <v>605.4</v>
      </c>
      <c r="F133" s="329">
        <v>605.4</v>
      </c>
      <c r="G133" s="329">
        <v>605.4</v>
      </c>
      <c r="H133" s="329">
        <v>605.4</v>
      </c>
      <c r="I133" s="330">
        <f t="shared" si="47"/>
        <v>0</v>
      </c>
      <c r="J133" s="344"/>
      <c r="K133" s="344"/>
      <c r="L133" s="344"/>
      <c r="M133" s="344"/>
      <c r="N133" s="344"/>
    </row>
    <row r="134" spans="3:14" ht="11.25" customHeight="1">
      <c r="C134" s="227" t="s">
        <v>45</v>
      </c>
      <c r="D134" s="326">
        <f t="shared" ref="D134:F134" si="48">SUM(D132:D133)</f>
        <v>787.4</v>
      </c>
      <c r="E134" s="326">
        <f t="shared" si="48"/>
        <v>787.4</v>
      </c>
      <c r="F134" s="326">
        <f t="shared" si="48"/>
        <v>787.4</v>
      </c>
      <c r="G134" s="326">
        <f>SUM(G132:G133)</f>
        <v>787.4</v>
      </c>
      <c r="H134" s="326">
        <f>SUM(H132:H133)</f>
        <v>744.8</v>
      </c>
      <c r="I134" s="327">
        <f t="shared" si="47"/>
        <v>-5.4102108204216464</v>
      </c>
      <c r="J134" s="344"/>
      <c r="K134" s="344"/>
      <c r="L134" s="344"/>
      <c r="M134" s="344"/>
      <c r="N134" s="344"/>
    </row>
    <row r="135" spans="3:14" ht="11.25" customHeight="1">
      <c r="C135" s="227" t="s">
        <v>44</v>
      </c>
      <c r="D135" s="326">
        <v>857.95</v>
      </c>
      <c r="E135" s="326">
        <v>857.95</v>
      </c>
      <c r="F135" s="326">
        <v>857.95</v>
      </c>
      <c r="G135" s="326">
        <f>'Data 1'!G54</f>
        <v>857.95</v>
      </c>
      <c r="H135" s="326">
        <f>'Data 1'!G72</f>
        <v>857.95</v>
      </c>
      <c r="I135" s="327">
        <f t="shared" si="47"/>
        <v>0</v>
      </c>
      <c r="J135" s="344"/>
      <c r="K135" s="344"/>
      <c r="L135" s="344"/>
      <c r="M135" s="344"/>
      <c r="N135" s="344"/>
    </row>
    <row r="136" spans="3:14" ht="11.25" customHeight="1">
      <c r="C136" s="227" t="s">
        <v>46</v>
      </c>
      <c r="D136" s="326" t="s">
        <v>0</v>
      </c>
      <c r="E136" s="326" t="s">
        <v>0</v>
      </c>
      <c r="F136" s="326" t="s">
        <v>0</v>
      </c>
      <c r="G136" s="326" t="s">
        <v>0</v>
      </c>
      <c r="H136" s="326" t="s">
        <v>0</v>
      </c>
      <c r="I136" s="326" t="s">
        <v>0</v>
      </c>
      <c r="J136" s="344"/>
      <c r="K136" s="344"/>
      <c r="L136" s="344"/>
      <c r="M136" s="344"/>
      <c r="N136" s="344"/>
    </row>
    <row r="137" spans="3:14" ht="11.25" customHeight="1">
      <c r="C137" s="331" t="s">
        <v>50</v>
      </c>
      <c r="D137" s="326">
        <v>3.6474999999999906</v>
      </c>
      <c r="E137" s="326">
        <v>3.6474999999999906</v>
      </c>
      <c r="F137" s="326">
        <v>3.6474999999999906</v>
      </c>
      <c r="G137" s="326">
        <f>'Data 1'!G56</f>
        <v>3.6374999999999909</v>
      </c>
      <c r="H137" s="326">
        <f>'Data 1'!G74</f>
        <v>3.6374999999999909</v>
      </c>
      <c r="I137" s="327">
        <f t="shared" si="47"/>
        <v>0</v>
      </c>
      <c r="J137" s="344"/>
      <c r="K137" s="344"/>
      <c r="L137" s="344"/>
      <c r="M137" s="344"/>
      <c r="N137" s="344"/>
    </row>
    <row r="138" spans="3:14" ht="11.25" customHeight="1">
      <c r="C138" s="331" t="s">
        <v>51</v>
      </c>
      <c r="D138" s="326">
        <v>78.83145999999978</v>
      </c>
      <c r="E138" s="326">
        <v>79.489214999999774</v>
      </c>
      <c r="F138" s="326">
        <v>80.078084999999845</v>
      </c>
      <c r="G138" s="326">
        <f>'Data 1'!G57</f>
        <v>80.442744999999846</v>
      </c>
      <c r="H138" s="326">
        <f>'Data 1'!G75</f>
        <v>80.871014999999844</v>
      </c>
      <c r="I138" s="327">
        <f t="shared" si="47"/>
        <v>0.53239108138340985</v>
      </c>
      <c r="J138" s="344"/>
      <c r="K138" s="344"/>
      <c r="L138" s="344"/>
      <c r="M138" s="344"/>
      <c r="N138" s="344"/>
    </row>
    <row r="139" spans="3:14" ht="11.25" customHeight="1">
      <c r="C139" s="220" t="s">
        <v>75</v>
      </c>
      <c r="D139" s="326">
        <v>2.13</v>
      </c>
      <c r="E139" s="326">
        <v>2.13</v>
      </c>
      <c r="F139" s="326">
        <v>2.13</v>
      </c>
      <c r="G139" s="326">
        <f>'Data 1'!G59</f>
        <v>2.13</v>
      </c>
      <c r="H139" s="326">
        <f>'Data 1'!G77</f>
        <v>2.13</v>
      </c>
      <c r="I139" s="327">
        <f t="shared" si="47"/>
        <v>0</v>
      </c>
      <c r="J139" s="344"/>
      <c r="K139" s="344"/>
      <c r="L139" s="344"/>
      <c r="M139" s="344"/>
      <c r="N139" s="344"/>
    </row>
    <row r="140" spans="3:14" ht="11.25" customHeight="1">
      <c r="C140" s="220" t="s">
        <v>73</v>
      </c>
      <c r="D140" s="326">
        <v>10.487000000000002</v>
      </c>
      <c r="E140" s="326">
        <v>10.487000000000002</v>
      </c>
      <c r="F140" s="326">
        <v>10.486999999999998</v>
      </c>
      <c r="G140" s="326">
        <f>'Data 1'!G60</f>
        <v>10.486999999999998</v>
      </c>
      <c r="H140" s="326">
        <f>'Data 1'!G78</f>
        <v>10.486999999999998</v>
      </c>
      <c r="I140" s="327">
        <f t="shared" si="47"/>
        <v>0</v>
      </c>
      <c r="J140" s="344"/>
      <c r="K140" s="344"/>
      <c r="L140" s="344"/>
      <c r="M140" s="344"/>
      <c r="N140" s="344"/>
    </row>
    <row r="141" spans="3:14" ht="11.25" customHeight="1">
      <c r="C141" s="220" t="s">
        <v>90</v>
      </c>
      <c r="D141" s="326">
        <v>37.400000000000006</v>
      </c>
      <c r="E141" s="326">
        <v>37.400000000000006</v>
      </c>
      <c r="F141" s="326">
        <v>37.400000000000006</v>
      </c>
      <c r="G141" s="326">
        <f>'Data 1'!G61</f>
        <v>37.400000000000006</v>
      </c>
      <c r="H141" s="326">
        <f>'Data 1'!G79</f>
        <v>37.400000000000006</v>
      </c>
      <c r="I141" s="327">
        <f t="shared" si="47"/>
        <v>0</v>
      </c>
      <c r="J141" s="344"/>
      <c r="K141" s="344"/>
      <c r="L141" s="344"/>
      <c r="M141" s="344"/>
      <c r="N141" s="344"/>
    </row>
    <row r="142" spans="3:14" ht="11.25" customHeight="1">
      <c r="C142" s="220" t="s">
        <v>91</v>
      </c>
      <c r="D142" s="326">
        <v>37.400000000000006</v>
      </c>
      <c r="E142" s="326">
        <v>37.400000000000006</v>
      </c>
      <c r="F142" s="326">
        <v>37.400000000000006</v>
      </c>
      <c r="G142" s="326">
        <f>'Data 1'!G62</f>
        <v>37.400000000000006</v>
      </c>
      <c r="H142" s="326">
        <f>'Data 1'!G80</f>
        <v>37.400000000000006</v>
      </c>
      <c r="I142" s="327">
        <f t="shared" si="47"/>
        <v>0</v>
      </c>
      <c r="J142" s="344"/>
      <c r="K142" s="344"/>
      <c r="L142" s="344"/>
      <c r="M142" s="344"/>
      <c r="N142" s="344"/>
    </row>
    <row r="143" spans="3:14" ht="11.25" customHeight="1">
      <c r="C143" s="228" t="s">
        <v>32</v>
      </c>
      <c r="D143" s="230">
        <f>SUM(D131:D131,D134:D142)</f>
        <v>2283.6459600000003</v>
      </c>
      <c r="E143" s="230">
        <f t="shared" ref="E143:G143" si="49">SUM(E131:E131,E134:E142)</f>
        <v>2284.303715</v>
      </c>
      <c r="F143" s="230">
        <f t="shared" si="49"/>
        <v>2284.8925850000001</v>
      </c>
      <c r="G143" s="230">
        <f t="shared" si="49"/>
        <v>2285.247245</v>
      </c>
      <c r="H143" s="230">
        <f>SUM(H131:H131,H134:H142)</f>
        <v>2243.0755149999995</v>
      </c>
      <c r="I143" s="335">
        <f t="shared" si="47"/>
        <v>-1.8453902566678448</v>
      </c>
      <c r="J143" s="344"/>
      <c r="K143" s="344"/>
      <c r="L143" s="344"/>
      <c r="M143" s="344"/>
      <c r="N143" s="344"/>
    </row>
    <row r="144" spans="3:14" ht="11.25" customHeight="1">
      <c r="G144" s="343">
        <f>G143-'Data 1'!G63</f>
        <v>0</v>
      </c>
      <c r="H144" s="343">
        <f>H143-'Data 1'!G81</f>
        <v>0</v>
      </c>
    </row>
    <row r="145" spans="2:14" ht="11.25" customHeight="1">
      <c r="C145" s="224" t="s">
        <v>318</v>
      </c>
      <c r="D145" s="325"/>
      <c r="E145" s="324"/>
      <c r="F145" s="324"/>
      <c r="G145" s="325"/>
      <c r="H145" s="324"/>
      <c r="I145" s="324"/>
    </row>
    <row r="146" spans="2:14" ht="11.25" customHeight="1">
      <c r="C146" s="225"/>
      <c r="D146" s="222">
        <v>2015</v>
      </c>
      <c r="E146" s="222">
        <v>2016</v>
      </c>
      <c r="F146" s="222">
        <v>2017</v>
      </c>
      <c r="G146" s="222">
        <v>2018</v>
      </c>
      <c r="H146" s="222">
        <v>2019</v>
      </c>
      <c r="I146" s="416" t="s">
        <v>364</v>
      </c>
    </row>
    <row r="147" spans="2:14" ht="11.25" customHeight="1">
      <c r="C147" s="227" t="s">
        <v>26</v>
      </c>
      <c r="D147" s="326">
        <v>2.02</v>
      </c>
      <c r="E147" s="326">
        <v>2.02</v>
      </c>
      <c r="F147" s="326">
        <v>2.02</v>
      </c>
      <c r="G147" s="326">
        <f>'Data 1'!I49</f>
        <v>2.02</v>
      </c>
      <c r="H147" s="326">
        <f>'Data 1'!I67</f>
        <v>2.02</v>
      </c>
      <c r="I147" s="327">
        <f t="shared" ref="I147:I152" si="50">((H147/G147)-1)*100</f>
        <v>0</v>
      </c>
      <c r="J147" s="344"/>
      <c r="K147" s="344"/>
      <c r="L147" s="344"/>
      <c r="M147" s="344"/>
      <c r="N147" s="344"/>
    </row>
    <row r="148" spans="2:14" ht="11.25" customHeight="1">
      <c r="C148" s="328" t="s">
        <v>270</v>
      </c>
      <c r="D148" s="329">
        <v>495.92000000000013</v>
      </c>
      <c r="E148" s="329">
        <v>495.92000000000013</v>
      </c>
      <c r="F148" s="329">
        <v>495.92000000000013</v>
      </c>
      <c r="G148" s="329">
        <v>495.92000000000013</v>
      </c>
      <c r="H148" s="329">
        <v>495.92</v>
      </c>
      <c r="I148" s="330">
        <f t="shared" si="50"/>
        <v>-2.2204460492503131E-14</v>
      </c>
      <c r="J148" s="344"/>
      <c r="K148" s="344"/>
      <c r="L148" s="344"/>
      <c r="M148" s="344"/>
      <c r="N148" s="344"/>
    </row>
    <row r="149" spans="2:14" ht="11.25" customHeight="1">
      <c r="C149" s="328" t="s">
        <v>49</v>
      </c>
      <c r="D149" s="329">
        <v>557.1400000000001</v>
      </c>
      <c r="E149" s="329">
        <v>557.1400000000001</v>
      </c>
      <c r="F149" s="329">
        <v>557.1400000000001</v>
      </c>
      <c r="G149" s="329">
        <v>557.1400000000001</v>
      </c>
      <c r="H149" s="329">
        <v>557.1400000000001</v>
      </c>
      <c r="I149" s="330">
        <f t="shared" si="50"/>
        <v>0</v>
      </c>
      <c r="J149" s="344"/>
      <c r="K149" s="344"/>
      <c r="L149" s="344"/>
      <c r="M149" s="344"/>
      <c r="N149" s="344"/>
    </row>
    <row r="150" spans="2:14" ht="11.25" customHeight="1">
      <c r="C150" s="328" t="s">
        <v>52</v>
      </c>
      <c r="D150" s="329">
        <v>482.64</v>
      </c>
      <c r="E150" s="329">
        <v>482.64</v>
      </c>
      <c r="F150" s="329">
        <v>482.64</v>
      </c>
      <c r="G150" s="329">
        <v>482.64</v>
      </c>
      <c r="H150" s="329">
        <v>482.64</v>
      </c>
      <c r="I150" s="330">
        <f t="shared" si="50"/>
        <v>0</v>
      </c>
      <c r="J150" s="344"/>
      <c r="K150" s="344"/>
      <c r="L150" s="344"/>
      <c r="M150" s="344"/>
      <c r="N150" s="344"/>
    </row>
    <row r="151" spans="2:14" ht="11.25" customHeight="1">
      <c r="C151" s="227" t="s">
        <v>45</v>
      </c>
      <c r="D151" s="326">
        <f t="shared" ref="D151:F151" si="51">SUM(D148:D150)</f>
        <v>1535.7000000000003</v>
      </c>
      <c r="E151" s="326">
        <f t="shared" si="51"/>
        <v>1535.7000000000003</v>
      </c>
      <c r="F151" s="326">
        <f t="shared" si="51"/>
        <v>1535.7000000000003</v>
      </c>
      <c r="G151" s="326">
        <f>SUM(G148:G150)</f>
        <v>1535.7000000000003</v>
      </c>
      <c r="H151" s="326">
        <f>SUM(H148:H150)</f>
        <v>1535.7000000000003</v>
      </c>
      <c r="I151" s="327">
        <f t="shared" si="50"/>
        <v>0</v>
      </c>
      <c r="J151" s="344"/>
      <c r="K151" s="344"/>
      <c r="L151" s="344"/>
      <c r="M151" s="344"/>
      <c r="N151" s="344"/>
    </row>
    <row r="152" spans="2:14" ht="11.25" customHeight="1">
      <c r="C152" s="227" t="s">
        <v>44</v>
      </c>
      <c r="D152" s="326">
        <v>864.2</v>
      </c>
      <c r="E152" s="326">
        <v>864.2</v>
      </c>
      <c r="F152" s="326">
        <v>864.2</v>
      </c>
      <c r="G152" s="326">
        <v>864.2</v>
      </c>
      <c r="H152" s="326">
        <f>'Data 1'!I72</f>
        <v>864.2</v>
      </c>
      <c r="I152" s="327">
        <f t="shared" si="50"/>
        <v>0</v>
      </c>
      <c r="J152" s="344"/>
      <c r="K152" s="344"/>
      <c r="L152" s="344"/>
      <c r="M152" s="344"/>
      <c r="N152" s="344"/>
    </row>
    <row r="153" spans="2:14" ht="11.25" customHeight="1">
      <c r="C153" s="227" t="s">
        <v>46</v>
      </c>
      <c r="D153" s="326" t="s">
        <v>0</v>
      </c>
      <c r="E153" s="326" t="s">
        <v>0</v>
      </c>
      <c r="F153" s="326" t="s">
        <v>0</v>
      </c>
      <c r="G153" s="326" t="s">
        <v>0</v>
      </c>
      <c r="H153" s="326" t="s">
        <v>0</v>
      </c>
      <c r="I153" s="327" t="s">
        <v>0</v>
      </c>
      <c r="J153" s="344"/>
      <c r="K153" s="344"/>
      <c r="L153" s="344"/>
      <c r="M153" s="344"/>
      <c r="N153" s="344"/>
    </row>
    <row r="154" spans="2:14" ht="11.25" customHeight="1">
      <c r="C154" s="227" t="s">
        <v>68</v>
      </c>
      <c r="D154" s="326">
        <v>11.39</v>
      </c>
      <c r="E154" s="326">
        <v>11.39</v>
      </c>
      <c r="F154" s="326">
        <v>11.39</v>
      </c>
      <c r="G154" s="326">
        <v>11.39</v>
      </c>
      <c r="H154" s="326">
        <f>'Data 1'!I73</f>
        <v>11.39</v>
      </c>
      <c r="I154" s="327">
        <f>((H154/G154)-1)*100</f>
        <v>0</v>
      </c>
      <c r="J154" s="344"/>
      <c r="K154" s="344"/>
      <c r="L154" s="344"/>
      <c r="M154" s="344"/>
      <c r="N154" s="344"/>
    </row>
    <row r="155" spans="2:14" ht="11.25" customHeight="1">
      <c r="C155" s="331" t="s">
        <v>50</v>
      </c>
      <c r="D155" s="326">
        <v>152.05499999999998</v>
      </c>
      <c r="E155" s="326">
        <v>152.05499999999998</v>
      </c>
      <c r="F155" s="326">
        <v>206.89999999999995</v>
      </c>
      <c r="G155" s="326">
        <f>'Data 1'!I56</f>
        <v>417.71499999999997</v>
      </c>
      <c r="H155" s="326">
        <f>'Data 1'!I74</f>
        <v>428.71499999999997</v>
      </c>
      <c r="I155" s="327">
        <f>((H155/G155)-1)*100</f>
        <v>2.6333744299342765</v>
      </c>
      <c r="J155" s="344"/>
      <c r="K155" s="344"/>
      <c r="L155" s="344"/>
      <c r="M155" s="344"/>
      <c r="N155" s="344"/>
    </row>
    <row r="156" spans="2:14" ht="11.25" customHeight="1">
      <c r="C156" s="331" t="s">
        <v>51</v>
      </c>
      <c r="D156" s="326">
        <v>167.2116699999996</v>
      </c>
      <c r="E156" s="326">
        <v>167.2166699999996</v>
      </c>
      <c r="F156" s="326">
        <v>167.27616999999961</v>
      </c>
      <c r="G156" s="326">
        <f>'Data 1'!I57</f>
        <v>167.34816999999964</v>
      </c>
      <c r="H156" s="326">
        <f>'Data 1'!I75</f>
        <v>166.65714499999967</v>
      </c>
      <c r="I156" s="327">
        <f>((H156/G156)-1)*100</f>
        <v>-0.41292653513926858</v>
      </c>
      <c r="J156" s="344"/>
      <c r="K156" s="344"/>
      <c r="L156" s="344"/>
      <c r="M156" s="344"/>
      <c r="N156" s="344"/>
    </row>
    <row r="157" spans="2:14" ht="11.25" customHeight="1">
      <c r="C157" s="220" t="s">
        <v>75</v>
      </c>
      <c r="D157" s="326">
        <v>3.6960000000000002</v>
      </c>
      <c r="E157" s="326">
        <v>3.6960000000000002</v>
      </c>
      <c r="F157" s="326">
        <v>3.6960000000000002</v>
      </c>
      <c r="G157" s="326">
        <f>'Data 1'!I59</f>
        <v>3.6960000000000002</v>
      </c>
      <c r="H157" s="326">
        <f>'Data 1'!I77</f>
        <v>3.6960000000000002</v>
      </c>
      <c r="I157" s="327">
        <f>((H157/G157)-1)*100</f>
        <v>0</v>
      </c>
      <c r="J157" s="344"/>
      <c r="K157" s="344"/>
      <c r="L157" s="344"/>
      <c r="M157" s="344"/>
      <c r="N157" s="344"/>
    </row>
    <row r="158" spans="2:14" ht="11.25" customHeight="1">
      <c r="C158" s="220" t="s">
        <v>73</v>
      </c>
      <c r="D158" s="326">
        <v>0</v>
      </c>
      <c r="E158" s="326">
        <v>0</v>
      </c>
      <c r="F158" s="326" t="s">
        <v>0</v>
      </c>
      <c r="G158" s="326" t="s">
        <v>0</v>
      </c>
      <c r="H158" s="326" t="s">
        <v>0</v>
      </c>
      <c r="I158" s="327" t="s">
        <v>0</v>
      </c>
      <c r="J158" s="344"/>
      <c r="K158" s="344"/>
      <c r="L158" s="344"/>
      <c r="M158" s="344"/>
      <c r="N158" s="344"/>
    </row>
    <row r="159" spans="2:14" ht="11.25" customHeight="1">
      <c r="C159" s="228" t="s">
        <v>32</v>
      </c>
      <c r="D159" s="230">
        <f t="shared" ref="D159:G159" si="52">SUM(D147:D147,D151:D158)</f>
        <v>2736.2726699999994</v>
      </c>
      <c r="E159" s="230">
        <f t="shared" si="52"/>
        <v>2736.2776699999995</v>
      </c>
      <c r="F159" s="230">
        <f t="shared" si="52"/>
        <v>2791.1821699999996</v>
      </c>
      <c r="G159" s="230">
        <f t="shared" si="52"/>
        <v>3002.0691699999998</v>
      </c>
      <c r="H159" s="230">
        <f>SUM(H147:H147,H151:H158)</f>
        <v>3012.3781449999997</v>
      </c>
      <c r="I159" s="335">
        <f>((H159/G159)-1)*100</f>
        <v>0.34339565200625088</v>
      </c>
      <c r="J159" s="344"/>
      <c r="K159" s="344"/>
      <c r="L159" s="344"/>
      <c r="M159" s="344"/>
      <c r="N159" s="344"/>
    </row>
    <row r="160" spans="2:14" s="418" customFormat="1" ht="11.25" customHeight="1">
      <c r="B160" s="13"/>
      <c r="C160" s="44"/>
      <c r="D160" s="324"/>
      <c r="E160" s="324"/>
      <c r="F160" s="324"/>
      <c r="G160" s="343">
        <f>G159-'Data 1'!I63</f>
        <v>0</v>
      </c>
      <c r="H160" s="343">
        <f>H159-'Data 1'!I81</f>
        <v>0</v>
      </c>
      <c r="I160" s="325"/>
    </row>
    <row r="161" spans="2:14" ht="11.25" customHeight="1">
      <c r="C161" s="224" t="s">
        <v>319</v>
      </c>
      <c r="D161" s="325"/>
      <c r="E161" s="324"/>
      <c r="F161" s="324"/>
      <c r="G161" s="325"/>
      <c r="H161" s="324"/>
      <c r="I161" s="324"/>
    </row>
    <row r="162" spans="2:14" ht="11.25" customHeight="1">
      <c r="C162" s="225"/>
      <c r="D162" s="222">
        <v>2015</v>
      </c>
      <c r="E162" s="222">
        <v>2016</v>
      </c>
      <c r="F162" s="222">
        <v>2017</v>
      </c>
      <c r="G162" s="222">
        <v>2018</v>
      </c>
      <c r="H162" s="222">
        <v>2019</v>
      </c>
      <c r="I162" s="416" t="s">
        <v>364</v>
      </c>
    </row>
    <row r="163" spans="2:14" ht="11.25" customHeight="1">
      <c r="C163" s="328" t="s">
        <v>270</v>
      </c>
      <c r="D163" s="329">
        <v>77.52</v>
      </c>
      <c r="E163" s="329">
        <v>77.52</v>
      </c>
      <c r="F163" s="329">
        <v>77.52</v>
      </c>
      <c r="G163" s="329">
        <v>77.52</v>
      </c>
      <c r="H163" s="329">
        <v>77.52</v>
      </c>
      <c r="I163" s="330">
        <f>((H163/G163)-1)*100</f>
        <v>0</v>
      </c>
      <c r="J163" s="344"/>
      <c r="K163" s="344"/>
      <c r="L163" s="344"/>
      <c r="M163" s="344"/>
      <c r="N163" s="344"/>
    </row>
    <row r="164" spans="2:14" ht="11.25" customHeight="1">
      <c r="C164" s="328" t="s">
        <v>49</v>
      </c>
      <c r="D164" s="329">
        <v>13.3</v>
      </c>
      <c r="E164" s="329">
        <v>13.3</v>
      </c>
      <c r="F164" s="329">
        <v>13.3</v>
      </c>
      <c r="G164" s="329">
        <v>13.3</v>
      </c>
      <c r="H164" s="329">
        <v>13.3</v>
      </c>
      <c r="I164" s="330">
        <f>((H164/G164)-1)*100</f>
        <v>0</v>
      </c>
      <c r="J164" s="344"/>
      <c r="K164" s="344"/>
      <c r="L164" s="344"/>
      <c r="M164" s="344"/>
      <c r="N164" s="344"/>
    </row>
    <row r="165" spans="2:14" ht="11.25" customHeight="1">
      <c r="C165" s="227" t="s">
        <v>45</v>
      </c>
      <c r="D165" s="326">
        <f t="shared" ref="D165:F165" si="53">SUM(D163:D164)</f>
        <v>90.82</v>
      </c>
      <c r="E165" s="326">
        <f t="shared" si="53"/>
        <v>90.82</v>
      </c>
      <c r="F165" s="326">
        <f t="shared" si="53"/>
        <v>90.82</v>
      </c>
      <c r="G165" s="326">
        <f>SUM(G163:G164)</f>
        <v>90.82</v>
      </c>
      <c r="H165" s="326">
        <f>SUM(H163:H164)</f>
        <v>90.82</v>
      </c>
      <c r="I165" s="327">
        <f>((H165/G165)-1)*100</f>
        <v>0</v>
      </c>
      <c r="J165" s="344"/>
      <c r="K165" s="344"/>
      <c r="L165" s="344"/>
      <c r="M165" s="344"/>
      <c r="N165" s="344"/>
    </row>
    <row r="166" spans="2:14" ht="11.25" customHeight="1">
      <c r="C166" s="228" t="s">
        <v>32</v>
      </c>
      <c r="D166" s="230">
        <f>D165</f>
        <v>90.82</v>
      </c>
      <c r="E166" s="230">
        <f t="shared" ref="E166:H166" si="54">E165</f>
        <v>90.82</v>
      </c>
      <c r="F166" s="230">
        <f t="shared" si="54"/>
        <v>90.82</v>
      </c>
      <c r="G166" s="230">
        <f t="shared" si="54"/>
        <v>90.82</v>
      </c>
      <c r="H166" s="230">
        <f t="shared" si="54"/>
        <v>90.82</v>
      </c>
      <c r="I166" s="335">
        <f>((H166/G166)-1)*100</f>
        <v>0</v>
      </c>
      <c r="J166" s="344"/>
      <c r="K166" s="344"/>
      <c r="L166" s="344"/>
      <c r="M166" s="344"/>
      <c r="N166" s="344"/>
    </row>
    <row r="167" spans="2:14" ht="11.25" customHeight="1">
      <c r="C167" s="44"/>
      <c r="D167" s="325"/>
      <c r="E167" s="324"/>
      <c r="F167" s="324"/>
      <c r="G167" s="343">
        <f>G166-'Data 1'!N63</f>
        <v>0</v>
      </c>
      <c r="H167" s="343">
        <f>H166-'Data 1'!N81</f>
        <v>0</v>
      </c>
      <c r="I167" s="324"/>
    </row>
    <row r="168" spans="2:14" ht="11.25" customHeight="1">
      <c r="C168" s="224" t="s">
        <v>320</v>
      </c>
      <c r="D168" s="325"/>
      <c r="E168" s="324"/>
      <c r="F168" s="324"/>
      <c r="G168" s="325"/>
      <c r="H168" s="324"/>
      <c r="I168" s="324"/>
    </row>
    <row r="169" spans="2:14" ht="11.25" customHeight="1">
      <c r="C169" s="225"/>
      <c r="D169" s="222">
        <v>2015</v>
      </c>
      <c r="E169" s="222">
        <v>2016</v>
      </c>
      <c r="F169" s="222">
        <v>2017</v>
      </c>
      <c r="G169" s="222">
        <v>2018</v>
      </c>
      <c r="H169" s="222">
        <v>2019</v>
      </c>
      <c r="I169" s="416" t="s">
        <v>364</v>
      </c>
    </row>
    <row r="170" spans="2:14" ht="11.25" customHeight="1">
      <c r="C170" s="328" t="s">
        <v>270</v>
      </c>
      <c r="D170" s="329">
        <v>64.64</v>
      </c>
      <c r="E170" s="329">
        <v>64.64</v>
      </c>
      <c r="F170" s="329">
        <v>64.64</v>
      </c>
      <c r="G170" s="329">
        <v>64.64</v>
      </c>
      <c r="H170" s="329">
        <v>64.64</v>
      </c>
      <c r="I170" s="330">
        <f t="shared" ref="I170:I175" si="55">((H170/G170)-1)*100</f>
        <v>0</v>
      </c>
      <c r="J170" s="344"/>
      <c r="K170" s="344"/>
      <c r="L170" s="344"/>
      <c r="M170" s="344"/>
      <c r="N170" s="344"/>
    </row>
    <row r="171" spans="2:14" ht="11.25" customHeight="1">
      <c r="C171" s="328" t="s">
        <v>49</v>
      </c>
      <c r="D171" s="329">
        <v>11.5</v>
      </c>
      <c r="E171" s="329">
        <v>11.5</v>
      </c>
      <c r="F171" s="329">
        <v>11.5</v>
      </c>
      <c r="G171" s="329">
        <v>11.5</v>
      </c>
      <c r="H171" s="329">
        <v>11.5</v>
      </c>
      <c r="I171" s="330">
        <f t="shared" si="55"/>
        <v>0</v>
      </c>
      <c r="J171" s="344"/>
      <c r="K171" s="344"/>
      <c r="L171" s="344"/>
      <c r="M171" s="344"/>
      <c r="N171" s="344"/>
    </row>
    <row r="172" spans="2:14" ht="11.25" customHeight="1">
      <c r="B172" s="145"/>
      <c r="C172" s="227" t="s">
        <v>45</v>
      </c>
      <c r="D172" s="326">
        <f t="shared" ref="D172:F172" si="56">SUM(D170:D171)</f>
        <v>76.14</v>
      </c>
      <c r="E172" s="326">
        <f t="shared" si="56"/>
        <v>76.14</v>
      </c>
      <c r="F172" s="326">
        <f t="shared" si="56"/>
        <v>76.14</v>
      </c>
      <c r="G172" s="326">
        <f>SUM(G170:G171)</f>
        <v>76.14</v>
      </c>
      <c r="H172" s="326">
        <f>SUM(H170:H171)</f>
        <v>76.14</v>
      </c>
      <c r="I172" s="327">
        <f t="shared" si="55"/>
        <v>0</v>
      </c>
      <c r="J172" s="344"/>
      <c r="K172" s="344"/>
      <c r="L172" s="344"/>
      <c r="M172" s="344"/>
      <c r="N172" s="344"/>
    </row>
    <row r="173" spans="2:14" ht="11.25" customHeight="1">
      <c r="B173" s="145"/>
      <c r="C173" s="331" t="s">
        <v>51</v>
      </c>
      <c r="D173" s="326">
        <v>5.9700000000000003E-2</v>
      </c>
      <c r="E173" s="326">
        <v>5.9700000000000003E-2</v>
      </c>
      <c r="F173" s="326">
        <v>5.9700000000000003E-2</v>
      </c>
      <c r="G173" s="326">
        <f>'Data 1'!S57</f>
        <v>5.9700000000000003E-2</v>
      </c>
      <c r="H173" s="326">
        <f>'Data 1'!S75</f>
        <v>5.9700000000000003E-2</v>
      </c>
      <c r="I173" s="327">
        <f t="shared" si="55"/>
        <v>0</v>
      </c>
      <c r="J173" s="344"/>
      <c r="K173" s="344"/>
      <c r="L173" s="344"/>
      <c r="M173" s="344"/>
      <c r="N173" s="344"/>
    </row>
    <row r="174" spans="2:14" ht="11.25" customHeight="1">
      <c r="B174" s="145"/>
      <c r="C174" s="220" t="s">
        <v>90</v>
      </c>
      <c r="D174" s="326">
        <v>1.0840000000000001</v>
      </c>
      <c r="E174" s="326">
        <v>1.0840000000000001</v>
      </c>
      <c r="F174" s="326">
        <v>1.0840000000000001</v>
      </c>
      <c r="G174" s="326">
        <f>'Data 1'!S61</f>
        <v>1.0840000000000001</v>
      </c>
      <c r="H174" s="326">
        <f>'Data 1'!S79</f>
        <v>1.0840000000000001</v>
      </c>
      <c r="I174" s="327">
        <f t="shared" si="55"/>
        <v>0</v>
      </c>
      <c r="J174" s="344"/>
      <c r="K174" s="344"/>
      <c r="L174" s="344"/>
      <c r="M174" s="344"/>
      <c r="N174" s="344"/>
    </row>
    <row r="175" spans="2:14" ht="11.25" customHeight="1">
      <c r="B175" s="145"/>
      <c r="C175" s="220" t="s">
        <v>91</v>
      </c>
      <c r="D175" s="326">
        <v>1.0840000000000001</v>
      </c>
      <c r="E175" s="326">
        <v>1.0840000000000001</v>
      </c>
      <c r="F175" s="326">
        <v>1.0840000000000001</v>
      </c>
      <c r="G175" s="326">
        <f>'Data 1'!S62</f>
        <v>1.0840000000000001</v>
      </c>
      <c r="H175" s="326">
        <f>'Data 1'!S80</f>
        <v>1.0840000000000001</v>
      </c>
      <c r="I175" s="327">
        <f t="shared" si="55"/>
        <v>0</v>
      </c>
      <c r="J175" s="344"/>
      <c r="K175" s="344"/>
      <c r="L175" s="344"/>
      <c r="M175" s="344"/>
      <c r="N175" s="344"/>
    </row>
    <row r="176" spans="2:14" ht="11.25" customHeight="1">
      <c r="B176" s="145"/>
      <c r="C176" s="220" t="s">
        <v>73</v>
      </c>
      <c r="D176" s="326" t="s">
        <v>0</v>
      </c>
      <c r="E176" s="326" t="s">
        <v>0</v>
      </c>
      <c r="F176" s="326" t="s">
        <v>0</v>
      </c>
      <c r="G176" s="326" t="s">
        <v>0</v>
      </c>
      <c r="H176" s="326" t="s">
        <v>0</v>
      </c>
      <c r="I176" s="326" t="s">
        <v>0</v>
      </c>
      <c r="J176" s="344"/>
      <c r="K176" s="344"/>
      <c r="L176" s="344"/>
      <c r="M176" s="344"/>
      <c r="N176" s="344"/>
    </row>
    <row r="177" spans="2:14" ht="11.25" customHeight="1">
      <c r="B177" s="145"/>
      <c r="C177" s="228" t="s">
        <v>32</v>
      </c>
      <c r="D177" s="230">
        <f>SUM(D172:D176)</f>
        <v>78.367700000000013</v>
      </c>
      <c r="E177" s="230">
        <f t="shared" ref="E177:H177" si="57">SUM(E172:E176)</f>
        <v>78.367700000000013</v>
      </c>
      <c r="F177" s="230">
        <f t="shared" si="57"/>
        <v>78.367700000000013</v>
      </c>
      <c r="G177" s="230">
        <f t="shared" si="57"/>
        <v>78.367700000000013</v>
      </c>
      <c r="H177" s="230">
        <f t="shared" si="57"/>
        <v>78.367700000000013</v>
      </c>
      <c r="I177" s="335">
        <f>((H177/G177)-1)*100</f>
        <v>0</v>
      </c>
      <c r="J177" s="344"/>
      <c r="K177" s="344"/>
      <c r="L177" s="344"/>
      <c r="M177" s="344"/>
      <c r="N177" s="344"/>
    </row>
    <row r="178" spans="2:14" s="418" customFormat="1" ht="11.25" customHeight="1">
      <c r="B178" s="145"/>
      <c r="C178" s="44"/>
      <c r="D178" s="324"/>
      <c r="E178" s="324"/>
      <c r="F178" s="324"/>
      <c r="G178" s="343">
        <f>G177-'Data 1'!S63</f>
        <v>0</v>
      </c>
      <c r="H178" s="343">
        <f>H177-'Data 1'!S81</f>
        <v>0</v>
      </c>
      <c r="I178" s="325"/>
    </row>
    <row r="179" spans="2:14" s="418" customFormat="1" ht="11.25" customHeight="1">
      <c r="B179" s="145"/>
      <c r="C179" s="224" t="s">
        <v>321</v>
      </c>
      <c r="D179" s="324"/>
      <c r="E179" s="324"/>
      <c r="F179" s="324"/>
      <c r="G179" s="324"/>
      <c r="H179" s="324"/>
      <c r="I179" s="325"/>
    </row>
    <row r="180" spans="2:14" s="418" customFormat="1" ht="11.25" customHeight="1">
      <c r="B180" s="145"/>
      <c r="C180" s="225"/>
      <c r="D180" s="222">
        <v>2015</v>
      </c>
      <c r="E180" s="222">
        <v>2016</v>
      </c>
      <c r="F180" s="222">
        <v>2017</v>
      </c>
      <c r="G180" s="222">
        <v>2018</v>
      </c>
      <c r="H180" s="222">
        <v>2019</v>
      </c>
      <c r="I180" s="416" t="s">
        <v>364</v>
      </c>
      <c r="J180"/>
      <c r="K180"/>
      <c r="L180"/>
      <c r="M180"/>
      <c r="N180"/>
    </row>
    <row r="181" spans="2:14" s="418" customFormat="1" ht="11.25" customHeight="1">
      <c r="B181" s="145"/>
      <c r="C181" s="220" t="s">
        <v>26</v>
      </c>
      <c r="D181" s="223">
        <f>D147</f>
        <v>2.02</v>
      </c>
      <c r="E181" s="223">
        <f t="shared" ref="E181:H181" si="58">E147</f>
        <v>2.02</v>
      </c>
      <c r="F181" s="223">
        <f t="shared" si="58"/>
        <v>2.02</v>
      </c>
      <c r="G181" s="223">
        <f t="shared" si="58"/>
        <v>2.02</v>
      </c>
      <c r="H181" s="223">
        <f t="shared" si="58"/>
        <v>2.02</v>
      </c>
      <c r="I181" s="417">
        <f t="shared" ref="I181:I196" si="59">((H181/G181)-1)*100</f>
        <v>0</v>
      </c>
    </row>
    <row r="182" spans="2:14" s="418" customFormat="1" ht="11.25" customHeight="1">
      <c r="B182" s="145"/>
      <c r="C182" s="220" t="s">
        <v>28</v>
      </c>
      <c r="D182" s="223">
        <f>D131</f>
        <v>468.4</v>
      </c>
      <c r="E182" s="223">
        <f t="shared" ref="E182:H182" si="60">E131</f>
        <v>468.4</v>
      </c>
      <c r="F182" s="223">
        <f t="shared" si="60"/>
        <v>468.4</v>
      </c>
      <c r="G182" s="223">
        <f t="shared" si="60"/>
        <v>468.4</v>
      </c>
      <c r="H182" s="223">
        <f t="shared" si="60"/>
        <v>468.4</v>
      </c>
      <c r="I182" s="417">
        <f t="shared" si="59"/>
        <v>0</v>
      </c>
    </row>
    <row r="183" spans="2:14" s="418" customFormat="1" ht="11.25" customHeight="1">
      <c r="B183" s="145"/>
      <c r="C183" s="328" t="s">
        <v>270</v>
      </c>
      <c r="D183" s="329">
        <f>SUM(D132,D148,D163,D170)</f>
        <v>820.08</v>
      </c>
      <c r="E183" s="329">
        <f t="shared" ref="E183:H183" si="61">SUM(E132,E148,E163,E170)</f>
        <v>820.08</v>
      </c>
      <c r="F183" s="329">
        <f t="shared" si="61"/>
        <v>820.08</v>
      </c>
      <c r="G183" s="329">
        <f t="shared" si="61"/>
        <v>820.08</v>
      </c>
      <c r="H183" s="329">
        <f t="shared" si="61"/>
        <v>777.48</v>
      </c>
      <c r="I183" s="330">
        <f t="shared" si="59"/>
        <v>-5.1946151594966405</v>
      </c>
    </row>
    <row r="184" spans="2:14" s="418" customFormat="1" ht="11.25" customHeight="1">
      <c r="B184" s="145"/>
      <c r="C184" s="328" t="s">
        <v>49</v>
      </c>
      <c r="D184" s="329">
        <f>SUM(D133,D149,D164,D171)</f>
        <v>1187.3399999999999</v>
      </c>
      <c r="E184" s="329">
        <f t="shared" ref="E184:H184" si="62">SUM(E133,E149,E164,E171)</f>
        <v>1187.3399999999999</v>
      </c>
      <c r="F184" s="329">
        <f t="shared" si="62"/>
        <v>1187.3399999999999</v>
      </c>
      <c r="G184" s="329">
        <f t="shared" si="62"/>
        <v>1187.3399999999999</v>
      </c>
      <c r="H184" s="329">
        <f t="shared" si="62"/>
        <v>1187.3399999999999</v>
      </c>
      <c r="I184" s="330">
        <f t="shared" si="59"/>
        <v>0</v>
      </c>
    </row>
    <row r="185" spans="2:14" s="418" customFormat="1" ht="11.25" customHeight="1">
      <c r="B185" s="145"/>
      <c r="C185" s="328" t="s">
        <v>52</v>
      </c>
      <c r="D185" s="329">
        <f>D150</f>
        <v>482.64</v>
      </c>
      <c r="E185" s="329">
        <f t="shared" ref="E185:H185" si="63">E150</f>
        <v>482.64</v>
      </c>
      <c r="F185" s="329">
        <f t="shared" si="63"/>
        <v>482.64</v>
      </c>
      <c r="G185" s="329">
        <f t="shared" si="63"/>
        <v>482.64</v>
      </c>
      <c r="H185" s="329">
        <f t="shared" si="63"/>
        <v>482.64</v>
      </c>
      <c r="I185" s="330">
        <f t="shared" si="59"/>
        <v>0</v>
      </c>
    </row>
    <row r="186" spans="2:14" s="418" customFormat="1" ht="11.25" customHeight="1">
      <c r="B186" s="145"/>
      <c r="C186" s="220" t="s">
        <v>98</v>
      </c>
      <c r="D186" s="223">
        <f>SUM(D183:D185)</f>
        <v>2490.06</v>
      </c>
      <c r="E186" s="223">
        <f t="shared" ref="E186:H186" si="64">SUM(E183:E185)</f>
        <v>2490.06</v>
      </c>
      <c r="F186" s="223">
        <f t="shared" si="64"/>
        <v>2490.06</v>
      </c>
      <c r="G186" s="223">
        <f t="shared" si="64"/>
        <v>2490.06</v>
      </c>
      <c r="H186" s="223">
        <f t="shared" si="64"/>
        <v>2447.46</v>
      </c>
      <c r="I186" s="417">
        <f t="shared" si="59"/>
        <v>-1.7108021493457914</v>
      </c>
    </row>
    <row r="187" spans="2:14" s="418" customFormat="1" ht="11.25" customHeight="1">
      <c r="B187" s="145"/>
      <c r="C187" s="220" t="s">
        <v>44</v>
      </c>
      <c r="D187" s="223">
        <f>SUM(D135,D152)</f>
        <v>1722.15</v>
      </c>
      <c r="E187" s="223">
        <f t="shared" ref="E187:H187" si="65">SUM(E135,E152)</f>
        <v>1722.15</v>
      </c>
      <c r="F187" s="223">
        <f t="shared" si="65"/>
        <v>1722.15</v>
      </c>
      <c r="G187" s="223">
        <f t="shared" si="65"/>
        <v>1722.15</v>
      </c>
      <c r="H187" s="223">
        <f t="shared" si="65"/>
        <v>1722.15</v>
      </c>
      <c r="I187" s="417">
        <f t="shared" si="59"/>
        <v>0</v>
      </c>
    </row>
    <row r="188" spans="2:14" s="418" customFormat="1" ht="11.25" customHeight="1">
      <c r="B188" s="145"/>
      <c r="C188" s="227" t="s">
        <v>46</v>
      </c>
      <c r="D188" s="223">
        <f>SUM(D136,D153)</f>
        <v>0</v>
      </c>
      <c r="E188" s="223">
        <f t="shared" ref="E188:H188" si="66">SUM(E136,E153)</f>
        <v>0</v>
      </c>
      <c r="F188" s="223">
        <f t="shared" si="66"/>
        <v>0</v>
      </c>
      <c r="G188" s="223">
        <f t="shared" si="66"/>
        <v>0</v>
      </c>
      <c r="H188" s="223">
        <f t="shared" si="66"/>
        <v>0</v>
      </c>
      <c r="I188" s="417" t="s">
        <v>0</v>
      </c>
    </row>
    <row r="189" spans="2:14" s="418" customFormat="1" ht="11.25" customHeight="1">
      <c r="B189" s="145"/>
      <c r="C189" s="220" t="s">
        <v>68</v>
      </c>
      <c r="D189" s="223">
        <f>D154</f>
        <v>11.39</v>
      </c>
      <c r="E189" s="223">
        <f t="shared" ref="E189:H189" si="67">E154</f>
        <v>11.39</v>
      </c>
      <c r="F189" s="223">
        <f t="shared" si="67"/>
        <v>11.39</v>
      </c>
      <c r="G189" s="223">
        <f t="shared" si="67"/>
        <v>11.39</v>
      </c>
      <c r="H189" s="223">
        <f t="shared" si="67"/>
        <v>11.39</v>
      </c>
      <c r="I189" s="417">
        <f t="shared" si="59"/>
        <v>0</v>
      </c>
    </row>
    <row r="190" spans="2:14" s="418" customFormat="1" ht="11.25" customHeight="1">
      <c r="B190" s="145"/>
      <c r="C190" s="220" t="s">
        <v>50</v>
      </c>
      <c r="D190" s="223">
        <f>SUM(D137,D155)</f>
        <v>155.70249999999996</v>
      </c>
      <c r="E190" s="223">
        <f t="shared" ref="E190:H190" si="68">SUM(E137,E155)</f>
        <v>155.70249999999996</v>
      </c>
      <c r="F190" s="223">
        <f t="shared" si="68"/>
        <v>210.54749999999993</v>
      </c>
      <c r="G190" s="223">
        <f t="shared" si="68"/>
        <v>421.35249999999996</v>
      </c>
      <c r="H190" s="223">
        <f t="shared" si="68"/>
        <v>432.35249999999996</v>
      </c>
      <c r="I190" s="417">
        <f t="shared" si="59"/>
        <v>2.6106407343020388</v>
      </c>
    </row>
    <row r="191" spans="2:14" s="418" customFormat="1" ht="11.25" customHeight="1">
      <c r="B191" s="145"/>
      <c r="C191" s="220" t="s">
        <v>51</v>
      </c>
      <c r="D191" s="223">
        <f>SUM(D138,D156,D173)</f>
        <v>246.10282999999939</v>
      </c>
      <c r="E191" s="223">
        <f t="shared" ref="E191:H191" si="69">SUM(E138,E156,E173)</f>
        <v>246.76558499999936</v>
      </c>
      <c r="F191" s="223">
        <f t="shared" si="69"/>
        <v>247.41395499999945</v>
      </c>
      <c r="G191" s="223">
        <f t="shared" si="69"/>
        <v>247.85061499999946</v>
      </c>
      <c r="H191" s="223">
        <f t="shared" si="69"/>
        <v>247.58785999999949</v>
      </c>
      <c r="I191" s="417">
        <f t="shared" si="59"/>
        <v>-0.106013454919196</v>
      </c>
    </row>
    <row r="192" spans="2:14" s="418" customFormat="1" ht="11.25" customHeight="1">
      <c r="B192" s="145"/>
      <c r="C192" s="220" t="s">
        <v>75</v>
      </c>
      <c r="D192" s="223">
        <f>SUM(D139,D157)</f>
        <v>5.8260000000000005</v>
      </c>
      <c r="E192" s="223">
        <f t="shared" ref="E192:H192" si="70">SUM(E139,E157)</f>
        <v>5.8260000000000005</v>
      </c>
      <c r="F192" s="223">
        <f t="shared" si="70"/>
        <v>5.8260000000000005</v>
      </c>
      <c r="G192" s="223">
        <f t="shared" si="70"/>
        <v>5.8260000000000005</v>
      </c>
      <c r="H192" s="223">
        <f t="shared" si="70"/>
        <v>5.8260000000000005</v>
      </c>
      <c r="I192" s="417">
        <f t="shared" si="59"/>
        <v>0</v>
      </c>
    </row>
    <row r="193" spans="1:9" s="418" customFormat="1" ht="11.25" customHeight="1">
      <c r="B193" s="145"/>
      <c r="C193" s="220" t="s">
        <v>73</v>
      </c>
      <c r="D193" s="223">
        <f>SUM(D140,D158,D176)</f>
        <v>10.487000000000002</v>
      </c>
      <c r="E193" s="223">
        <f t="shared" ref="E193:H193" si="71">SUM(E140,E158,E176)</f>
        <v>10.487000000000002</v>
      </c>
      <c r="F193" s="223">
        <f t="shared" si="71"/>
        <v>10.486999999999998</v>
      </c>
      <c r="G193" s="223">
        <f t="shared" si="71"/>
        <v>10.486999999999998</v>
      </c>
      <c r="H193" s="223">
        <f t="shared" si="71"/>
        <v>10.486999999999998</v>
      </c>
      <c r="I193" s="417">
        <f t="shared" si="59"/>
        <v>0</v>
      </c>
    </row>
    <row r="194" spans="1:9" s="418" customFormat="1" ht="11.25" customHeight="1">
      <c r="B194" s="145"/>
      <c r="C194" s="220" t="s">
        <v>90</v>
      </c>
      <c r="D194" s="223">
        <f>SUM(D141,D175)</f>
        <v>38.484000000000009</v>
      </c>
      <c r="E194" s="223">
        <f t="shared" ref="E194:H194" si="72">SUM(E141,E175)</f>
        <v>38.484000000000009</v>
      </c>
      <c r="F194" s="223">
        <f t="shared" si="72"/>
        <v>38.484000000000009</v>
      </c>
      <c r="G194" s="223">
        <f t="shared" si="72"/>
        <v>38.484000000000009</v>
      </c>
      <c r="H194" s="223">
        <f t="shared" si="72"/>
        <v>38.484000000000009</v>
      </c>
      <c r="I194" s="417">
        <f t="shared" si="59"/>
        <v>0</v>
      </c>
    </row>
    <row r="195" spans="1:9" s="418" customFormat="1" ht="11.25" customHeight="1">
      <c r="B195" s="145"/>
      <c r="C195" s="220" t="s">
        <v>91</v>
      </c>
      <c r="D195" s="223">
        <f>SUM(D142,D175)</f>
        <v>38.484000000000009</v>
      </c>
      <c r="E195" s="223">
        <f t="shared" ref="E195:H195" si="73">SUM(E142,E175)</f>
        <v>38.484000000000009</v>
      </c>
      <c r="F195" s="223">
        <f t="shared" si="73"/>
        <v>38.484000000000009</v>
      </c>
      <c r="G195" s="223">
        <f t="shared" si="73"/>
        <v>38.484000000000009</v>
      </c>
      <c r="H195" s="223">
        <f t="shared" si="73"/>
        <v>38.484000000000009</v>
      </c>
      <c r="I195" s="417">
        <f t="shared" si="59"/>
        <v>0</v>
      </c>
    </row>
    <row r="196" spans="1:9" s="418" customFormat="1" ht="11.25" customHeight="1">
      <c r="B196" s="145"/>
      <c r="C196" s="228" t="s">
        <v>32</v>
      </c>
      <c r="D196" s="230">
        <f>SUM(D181:D182,D186:D195)</f>
        <v>5189.1063300000014</v>
      </c>
      <c r="E196" s="230">
        <f t="shared" ref="E196:H196" si="74">SUM(E181:E182,E186:E195)</f>
        <v>5189.7690850000008</v>
      </c>
      <c r="F196" s="230">
        <f t="shared" si="74"/>
        <v>5245.262455</v>
      </c>
      <c r="G196" s="230">
        <f t="shared" si="74"/>
        <v>5456.5041150000006</v>
      </c>
      <c r="H196" s="230">
        <f t="shared" si="74"/>
        <v>5424.6413600000014</v>
      </c>
      <c r="I196" s="335">
        <f t="shared" si="59"/>
        <v>-0.58394082233729216</v>
      </c>
    </row>
    <row r="197" spans="1:9" s="418" customFormat="1" ht="11.25" customHeight="1">
      <c r="B197" s="145"/>
      <c r="C197" s="44"/>
      <c r="D197" s="324"/>
      <c r="E197" s="324"/>
      <c r="F197" s="324"/>
      <c r="G197" s="324"/>
      <c r="H197" s="324"/>
      <c r="I197" s="325"/>
    </row>
    <row r="198" spans="1:9" ht="11.25" customHeight="1">
      <c r="B198" s="17"/>
      <c r="C198" s="157" t="s">
        <v>275</v>
      </c>
      <c r="D198" s="17"/>
      <c r="E198" s="17"/>
    </row>
    <row r="199" spans="1:9" ht="11.25" customHeight="1">
      <c r="B199" s="17"/>
      <c r="C199" s="155"/>
      <c r="D199" s="156" t="s">
        <v>48</v>
      </c>
      <c r="E199" s="156" t="s">
        <v>77</v>
      </c>
    </row>
    <row r="200" spans="1:9" ht="11.25" customHeight="1">
      <c r="A200" s="458"/>
      <c r="B200" s="33">
        <v>2015</v>
      </c>
      <c r="C200" s="150" t="s">
        <v>17</v>
      </c>
      <c r="D200" s="158">
        <v>-0.76900000000000002</v>
      </c>
      <c r="E200" s="158">
        <v>-1.3708100000000001</v>
      </c>
      <c r="F200" s="468"/>
      <c r="G200" s="468"/>
    </row>
    <row r="201" spans="1:9" ht="11.25" customHeight="1">
      <c r="A201" s="458"/>
      <c r="B201" s="33"/>
      <c r="C201" s="150" t="s">
        <v>18</v>
      </c>
      <c r="D201" s="158">
        <v>0.77200000000000002</v>
      </c>
      <c r="E201" s="158">
        <v>-0.71404999999999996</v>
      </c>
      <c r="F201" s="468"/>
      <c r="G201" s="468"/>
    </row>
    <row r="202" spans="1:9" ht="11.25" customHeight="1">
      <c r="A202" s="458"/>
      <c r="B202" s="33"/>
      <c r="C202" s="150" t="s">
        <v>19</v>
      </c>
      <c r="D202" s="158">
        <v>1.377</v>
      </c>
      <c r="E202" s="158">
        <v>-0.25041000000000002</v>
      </c>
      <c r="F202" s="468"/>
      <c r="G202" s="468"/>
    </row>
    <row r="203" spans="1:9" ht="11.25" customHeight="1">
      <c r="A203" s="458"/>
      <c r="B203" s="33"/>
      <c r="C203" s="150" t="s">
        <v>20</v>
      </c>
      <c r="D203" s="158">
        <v>1.661</v>
      </c>
      <c r="E203" s="158">
        <v>-5.6340000000000001E-2</v>
      </c>
      <c r="F203" s="468"/>
      <c r="G203" s="468"/>
    </row>
    <row r="204" spans="1:9" ht="11.25" customHeight="1">
      <c r="A204" s="458"/>
      <c r="B204" s="33"/>
      <c r="C204" s="150" t="s">
        <v>19</v>
      </c>
      <c r="D204" s="158">
        <v>1.9849999999999999</v>
      </c>
      <c r="E204" s="158">
        <v>-3.1999999999999997E-4</v>
      </c>
      <c r="F204" s="468"/>
      <c r="G204" s="468"/>
    </row>
    <row r="205" spans="1:9" ht="11.25" customHeight="1">
      <c r="A205" s="458"/>
      <c r="B205" s="33"/>
      <c r="C205" s="150" t="s">
        <v>21</v>
      </c>
      <c r="D205" s="158">
        <v>1.7370000000000001</v>
      </c>
      <c r="E205" s="158">
        <v>6.9970000000000004E-2</v>
      </c>
      <c r="F205" s="468"/>
      <c r="G205" s="468"/>
    </row>
    <row r="206" spans="1:9" ht="11.25" customHeight="1">
      <c r="A206" s="458"/>
      <c r="B206" s="33"/>
      <c r="C206" s="150" t="s">
        <v>21</v>
      </c>
      <c r="D206" s="158">
        <v>3.8440000000000003</v>
      </c>
      <c r="E206" s="158">
        <v>1.6307399999999999</v>
      </c>
      <c r="F206" s="468"/>
      <c r="G206" s="468"/>
    </row>
    <row r="207" spans="1:9" ht="11.25" customHeight="1">
      <c r="A207" s="458"/>
      <c r="B207" s="33"/>
      <c r="C207" s="150" t="s">
        <v>20</v>
      </c>
      <c r="D207" s="158">
        <v>4.43</v>
      </c>
      <c r="E207" s="158">
        <v>2.2188599999999998</v>
      </c>
      <c r="F207" s="468"/>
      <c r="G207" s="468"/>
    </row>
    <row r="208" spans="1:9" ht="11.25" customHeight="1">
      <c r="A208" s="458"/>
      <c r="B208" s="461"/>
      <c r="C208" s="150" t="s">
        <v>22</v>
      </c>
      <c r="D208" s="158">
        <v>2.5579999999999998</v>
      </c>
      <c r="E208" s="158">
        <v>1.0337099999999999</v>
      </c>
      <c r="F208" s="468"/>
      <c r="G208" s="468"/>
    </row>
    <row r="209" spans="1:7" ht="11.25" customHeight="1">
      <c r="A209" s="458"/>
      <c r="B209" s="33"/>
      <c r="C209" s="150" t="s">
        <v>23</v>
      </c>
      <c r="D209" s="158">
        <v>2.556</v>
      </c>
      <c r="E209" s="158">
        <v>1.48061</v>
      </c>
      <c r="F209" s="468"/>
      <c r="G209" s="468"/>
    </row>
    <row r="210" spans="1:7" ht="11.25" customHeight="1">
      <c r="A210" s="458"/>
      <c r="B210" s="33"/>
      <c r="C210" s="150" t="s">
        <v>24</v>
      </c>
      <c r="D210" s="158">
        <v>3.544</v>
      </c>
      <c r="E210" s="158">
        <v>1.9552900000000002</v>
      </c>
      <c r="F210" s="468"/>
      <c r="G210" s="468"/>
    </row>
    <row r="211" spans="1:7" ht="11.25" customHeight="1">
      <c r="A211" s="458"/>
      <c r="B211" s="33"/>
      <c r="C211" s="150" t="s">
        <v>25</v>
      </c>
      <c r="D211" s="158">
        <v>3.7740000000000005</v>
      </c>
      <c r="E211" s="158">
        <v>2.66099</v>
      </c>
      <c r="F211" s="468"/>
      <c r="G211" s="468"/>
    </row>
    <row r="212" spans="1:7" ht="11.25" customHeight="1">
      <c r="A212" s="458"/>
      <c r="B212" s="33">
        <v>2016</v>
      </c>
      <c r="C212" s="150" t="s">
        <v>17</v>
      </c>
      <c r="D212" s="158">
        <v>2.5790000000000002</v>
      </c>
      <c r="E212" s="158">
        <v>2.1698300000000001</v>
      </c>
      <c r="F212" s="468"/>
      <c r="G212" s="468"/>
    </row>
    <row r="213" spans="1:7" ht="11.25" customHeight="1">
      <c r="A213" s="458"/>
      <c r="B213" s="33"/>
      <c r="C213" s="150" t="s">
        <v>18</v>
      </c>
      <c r="D213" s="158">
        <v>1.1910000000000001</v>
      </c>
      <c r="E213" s="158">
        <v>2.0270699999999997</v>
      </c>
      <c r="F213" s="468"/>
      <c r="G213" s="468"/>
    </row>
    <row r="214" spans="1:7" ht="11.25" customHeight="1">
      <c r="A214" s="458"/>
      <c r="B214" s="33"/>
      <c r="C214" s="150" t="s">
        <v>19</v>
      </c>
      <c r="D214" s="158">
        <v>0.95300000000000007</v>
      </c>
      <c r="E214" s="158">
        <v>2.1329899999999999</v>
      </c>
      <c r="F214" s="468"/>
      <c r="G214" s="468"/>
    </row>
    <row r="215" spans="1:7" ht="11.25" customHeight="1">
      <c r="A215" s="458"/>
      <c r="B215" s="33"/>
      <c r="C215" s="150" t="s">
        <v>20</v>
      </c>
      <c r="D215" s="158">
        <v>1.115</v>
      </c>
      <c r="E215" s="158">
        <v>2.2030500000000002</v>
      </c>
      <c r="F215" s="468"/>
      <c r="G215" s="468"/>
    </row>
    <row r="216" spans="1:7" ht="11.25" customHeight="1">
      <c r="A216" s="458"/>
      <c r="B216" s="33"/>
      <c r="C216" s="150" t="s">
        <v>19</v>
      </c>
      <c r="D216" s="158">
        <v>1.252</v>
      </c>
      <c r="E216" s="158">
        <v>2.7943599999999997</v>
      </c>
      <c r="F216" s="468"/>
      <c r="G216" s="468"/>
    </row>
    <row r="217" spans="1:7" ht="11.25" customHeight="1">
      <c r="A217" s="458"/>
      <c r="B217" s="33"/>
      <c r="C217" s="150" t="s">
        <v>21</v>
      </c>
      <c r="D217" s="158">
        <v>1.1659999999999999</v>
      </c>
      <c r="E217" s="158">
        <v>3.0374600000000003</v>
      </c>
      <c r="F217" s="468"/>
      <c r="G217" s="468"/>
    </row>
    <row r="218" spans="1:7" ht="11.25" customHeight="1">
      <c r="A218" s="458"/>
      <c r="B218" s="33"/>
      <c r="C218" s="150" t="s">
        <v>21</v>
      </c>
      <c r="D218" s="158">
        <v>-1.425</v>
      </c>
      <c r="E218" s="158">
        <v>1.5188999999999999</v>
      </c>
      <c r="F218" s="468"/>
      <c r="G218" s="468"/>
    </row>
    <row r="219" spans="1:7" ht="11.25" customHeight="1">
      <c r="A219" s="458"/>
      <c r="B219" s="33"/>
      <c r="C219" s="150" t="s">
        <v>20</v>
      </c>
      <c r="D219" s="158">
        <v>-2.0030000000000001</v>
      </c>
      <c r="E219" s="158">
        <v>1.2387900000000001</v>
      </c>
      <c r="F219" s="468"/>
      <c r="G219" s="468"/>
    </row>
    <row r="220" spans="1:7" ht="11.25" customHeight="1">
      <c r="A220" s="458"/>
      <c r="B220" s="33"/>
      <c r="C220" s="150" t="s">
        <v>22</v>
      </c>
      <c r="D220" s="158">
        <v>-0.437</v>
      </c>
      <c r="E220" s="158">
        <v>2.5015099999999997</v>
      </c>
      <c r="F220" s="468"/>
      <c r="G220" s="468"/>
    </row>
    <row r="221" spans="1:7" ht="11.25" customHeight="1">
      <c r="A221" s="458"/>
      <c r="B221" s="33"/>
      <c r="C221" s="150" t="s">
        <v>23</v>
      </c>
      <c r="D221" s="158">
        <v>0.22300000000000003</v>
      </c>
      <c r="E221" s="158">
        <v>2.7688299999999999</v>
      </c>
      <c r="F221" s="468"/>
      <c r="G221" s="468"/>
    </row>
    <row r="222" spans="1:7" ht="11.25" customHeight="1">
      <c r="A222" s="458"/>
      <c r="B222" s="33"/>
      <c r="C222" s="150" t="s">
        <v>24</v>
      </c>
      <c r="D222" s="158">
        <v>0.26</v>
      </c>
      <c r="E222" s="158">
        <v>2.8652099999999998</v>
      </c>
      <c r="F222" s="468"/>
      <c r="G222" s="468"/>
    </row>
    <row r="223" spans="1:7" ht="11.25" customHeight="1">
      <c r="A223" s="458"/>
      <c r="B223" s="33"/>
      <c r="C223" s="150" t="s">
        <v>25</v>
      </c>
      <c r="D223" s="158">
        <v>0.60899999999999999</v>
      </c>
      <c r="E223" s="158">
        <v>2.30124</v>
      </c>
      <c r="F223" s="468"/>
      <c r="G223" s="468"/>
    </row>
    <row r="224" spans="1:7" ht="11.25" customHeight="1">
      <c r="A224" s="458"/>
      <c r="B224" s="33">
        <v>2017</v>
      </c>
      <c r="C224" s="150" t="s">
        <v>17</v>
      </c>
      <c r="D224" s="158">
        <v>2.4910000000000001</v>
      </c>
      <c r="E224" s="158">
        <v>3.0247000000000002</v>
      </c>
      <c r="F224" s="468"/>
      <c r="G224" s="468"/>
    </row>
    <row r="225" spans="1:7" ht="11.25" customHeight="1">
      <c r="A225" s="458"/>
      <c r="B225" s="33"/>
      <c r="C225" s="150" t="s">
        <v>18</v>
      </c>
      <c r="D225" s="158">
        <v>2.879</v>
      </c>
      <c r="E225" s="158">
        <v>2.7402299999999999</v>
      </c>
      <c r="F225" s="468"/>
      <c r="G225" s="468"/>
    </row>
    <row r="226" spans="1:7" ht="11.25" customHeight="1">
      <c r="A226" s="458"/>
      <c r="B226" s="33"/>
      <c r="C226" s="150" t="s">
        <v>19</v>
      </c>
      <c r="D226" s="158">
        <v>1.992</v>
      </c>
      <c r="E226" s="158">
        <v>2.0333299999999999</v>
      </c>
      <c r="F226" s="468"/>
      <c r="G226" s="468"/>
    </row>
    <row r="227" spans="1:7" ht="11.25" customHeight="1">
      <c r="A227" s="458"/>
      <c r="B227" s="33"/>
      <c r="C227" s="150" t="s">
        <v>20</v>
      </c>
      <c r="D227" s="158">
        <v>1.7290000000000001</v>
      </c>
      <c r="E227" s="158">
        <v>2.0105599999999999</v>
      </c>
      <c r="F227" s="468"/>
      <c r="G227" s="468"/>
    </row>
    <row r="228" spans="1:7" ht="11.25" customHeight="1">
      <c r="A228" s="458"/>
      <c r="B228" s="33"/>
      <c r="C228" s="150" t="s">
        <v>19</v>
      </c>
      <c r="D228" s="158">
        <v>1.5429999999999999</v>
      </c>
      <c r="E228" s="158">
        <v>1.45166</v>
      </c>
      <c r="F228" s="468"/>
      <c r="G228" s="468"/>
    </row>
    <row r="229" spans="1:7" ht="11.25" customHeight="1">
      <c r="A229" s="458"/>
      <c r="B229" s="33"/>
      <c r="C229" s="150" t="s">
        <v>21</v>
      </c>
      <c r="D229" s="158">
        <v>2.137</v>
      </c>
      <c r="E229" s="158">
        <v>1.6652199999999999</v>
      </c>
      <c r="F229" s="468"/>
      <c r="G229" s="468"/>
    </row>
    <row r="230" spans="1:7" ht="11.25" customHeight="1">
      <c r="A230" s="458"/>
      <c r="B230" s="33"/>
      <c r="C230" s="150" t="s">
        <v>21</v>
      </c>
      <c r="D230" s="158">
        <v>3.702</v>
      </c>
      <c r="E230" s="158">
        <v>2.7310600000000003</v>
      </c>
      <c r="F230" s="468"/>
      <c r="G230" s="468"/>
    </row>
    <row r="231" spans="1:7" ht="11.25" customHeight="1">
      <c r="A231" s="458"/>
      <c r="B231" s="33"/>
      <c r="C231" s="150" t="s">
        <v>20</v>
      </c>
      <c r="D231" s="158">
        <v>4.7839999999999998</v>
      </c>
      <c r="E231" s="158">
        <v>3.2076699999999998</v>
      </c>
      <c r="F231" s="468"/>
      <c r="G231" s="468"/>
    </row>
    <row r="232" spans="1:7" ht="11.25" customHeight="1">
      <c r="A232" s="458"/>
      <c r="B232" s="33"/>
      <c r="C232" s="150" t="s">
        <v>22</v>
      </c>
      <c r="D232" s="158">
        <v>3.3860000000000001</v>
      </c>
      <c r="E232" s="158">
        <v>2.27399</v>
      </c>
      <c r="F232" s="468"/>
      <c r="G232" s="468"/>
    </row>
    <row r="233" spans="1:7" ht="11.25" customHeight="1">
      <c r="A233" s="458"/>
      <c r="B233" s="33"/>
      <c r="C233" s="150" t="s">
        <v>23</v>
      </c>
      <c r="D233" s="158">
        <v>2.7909999999999999</v>
      </c>
      <c r="E233" s="158">
        <v>1.8916499999999998</v>
      </c>
      <c r="F233" s="468"/>
      <c r="G233" s="468"/>
    </row>
    <row r="234" spans="1:7" ht="11.25" customHeight="1">
      <c r="A234" s="458"/>
      <c r="B234" s="33"/>
      <c r="C234" s="150" t="s">
        <v>24</v>
      </c>
      <c r="D234" s="158">
        <v>2.8289999999999997</v>
      </c>
      <c r="E234" s="158">
        <v>1.9488100000000002</v>
      </c>
      <c r="F234" s="468"/>
      <c r="G234" s="468"/>
    </row>
    <row r="235" spans="1:7" ht="11.25" customHeight="1">
      <c r="A235" s="458"/>
      <c r="B235" s="33"/>
      <c r="C235" s="150" t="s">
        <v>25</v>
      </c>
      <c r="D235" s="158">
        <v>3.3180000000000001</v>
      </c>
      <c r="E235" s="158">
        <v>2.6702300000000001</v>
      </c>
      <c r="F235" s="468"/>
      <c r="G235" s="468"/>
    </row>
    <row r="236" spans="1:7" ht="11.25" customHeight="1">
      <c r="A236" s="458"/>
      <c r="B236" s="33">
        <v>2018</v>
      </c>
      <c r="C236" s="150" t="s">
        <v>17</v>
      </c>
      <c r="D236" s="158">
        <v>1.4409999999999998</v>
      </c>
      <c r="E236" s="158">
        <v>1.8800000000000001</v>
      </c>
      <c r="F236" s="468"/>
      <c r="G236" s="468"/>
    </row>
    <row r="237" spans="1:7" ht="11.25" customHeight="1">
      <c r="A237" s="458"/>
      <c r="B237" s="33"/>
      <c r="C237" s="150" t="s">
        <v>18</v>
      </c>
      <c r="D237" s="158">
        <v>2.629</v>
      </c>
      <c r="E237" s="158">
        <v>2.234</v>
      </c>
      <c r="F237" s="468"/>
      <c r="G237" s="468"/>
    </row>
    <row r="238" spans="1:7" ht="11.25" customHeight="1">
      <c r="A238" s="458"/>
      <c r="B238" s="33"/>
      <c r="C238" s="150" t="s">
        <v>19</v>
      </c>
      <c r="D238" s="158">
        <v>4.2329999999999997</v>
      </c>
      <c r="E238" s="158">
        <v>3.1789999999999998</v>
      </c>
      <c r="F238" s="468"/>
      <c r="G238" s="468"/>
    </row>
    <row r="239" spans="1:7" ht="11.25" customHeight="1">
      <c r="A239" s="458"/>
      <c r="B239" s="33"/>
      <c r="C239" s="150" t="s">
        <v>20</v>
      </c>
      <c r="D239" s="158">
        <v>4.3929999999999998</v>
      </c>
      <c r="E239" s="158">
        <v>2.9610000000000003</v>
      </c>
      <c r="F239" s="468"/>
      <c r="G239" s="468"/>
    </row>
    <row r="240" spans="1:7" ht="11.25" customHeight="1">
      <c r="A240" s="458"/>
      <c r="B240" s="33"/>
      <c r="C240" s="150" t="s">
        <v>19</v>
      </c>
      <c r="D240" s="158">
        <v>4.0890000000000004</v>
      </c>
      <c r="E240" s="158">
        <v>2.9649999999999999</v>
      </c>
      <c r="F240" s="468"/>
      <c r="G240" s="468"/>
    </row>
    <row r="241" spans="1:7" ht="11.25" customHeight="1">
      <c r="A241" s="458"/>
      <c r="B241" s="33"/>
      <c r="C241" s="150" t="s">
        <v>21</v>
      </c>
      <c r="D241" s="158">
        <v>2.585</v>
      </c>
      <c r="E241" s="158">
        <v>2.06</v>
      </c>
      <c r="F241" s="468"/>
      <c r="G241" s="468"/>
    </row>
    <row r="242" spans="1:7" ht="11.25" customHeight="1">
      <c r="A242" s="458"/>
      <c r="B242" s="33"/>
      <c r="C242" s="150" t="s">
        <v>21</v>
      </c>
      <c r="D242" s="158">
        <v>2.1069999999999998</v>
      </c>
      <c r="E242" s="158">
        <v>1.6400000000000001</v>
      </c>
      <c r="F242" s="468"/>
      <c r="G242" s="468"/>
    </row>
    <row r="243" spans="1:7" ht="11.25" customHeight="1">
      <c r="A243" s="458"/>
      <c r="B243" s="33"/>
      <c r="C243" s="150" t="s">
        <v>20</v>
      </c>
      <c r="D243" s="158">
        <v>1.1079999999999999</v>
      </c>
      <c r="E243" s="158">
        <v>1.2109999999999999</v>
      </c>
      <c r="F243" s="468"/>
      <c r="G243" s="468"/>
    </row>
    <row r="244" spans="1:7" ht="11.25" customHeight="1">
      <c r="A244" s="458"/>
      <c r="B244" s="33"/>
      <c r="C244" s="150" t="s">
        <v>22</v>
      </c>
      <c r="D244" s="158">
        <v>2.3539999999999996</v>
      </c>
      <c r="E244" s="158">
        <v>1.8919999999999999</v>
      </c>
      <c r="F244" s="468"/>
      <c r="G244" s="468"/>
    </row>
    <row r="245" spans="1:7" ht="11.25" customHeight="1">
      <c r="A245" s="458"/>
      <c r="B245" s="33"/>
      <c r="C245" s="150" t="s">
        <v>23</v>
      </c>
      <c r="D245" s="158">
        <v>2.42</v>
      </c>
      <c r="E245" s="158">
        <v>1.7409999999999999</v>
      </c>
      <c r="F245" s="468"/>
      <c r="G245" s="468"/>
    </row>
    <row r="246" spans="1:7" ht="11.25" customHeight="1">
      <c r="A246" s="458"/>
      <c r="B246" s="33"/>
      <c r="C246" s="150" t="s">
        <v>24</v>
      </c>
      <c r="D246" s="158">
        <v>1.9789999999999999</v>
      </c>
      <c r="E246" s="158">
        <v>1.353</v>
      </c>
      <c r="F246" s="468"/>
      <c r="G246" s="468"/>
    </row>
    <row r="247" spans="1:7" ht="11.25" customHeight="1">
      <c r="A247" s="458"/>
      <c r="B247" s="33"/>
      <c r="C247" s="150" t="s">
        <v>25</v>
      </c>
      <c r="D247" s="158">
        <v>0.68100000000000005</v>
      </c>
      <c r="E247" s="158">
        <v>0.309</v>
      </c>
      <c r="F247" s="468"/>
      <c r="G247" s="468"/>
    </row>
    <row r="248" spans="1:7" ht="11.25" customHeight="1">
      <c r="A248" s="458"/>
      <c r="B248" s="33">
        <v>2019</v>
      </c>
      <c r="C248" s="150" t="s">
        <v>17</v>
      </c>
      <c r="D248" s="158">
        <v>2.0590000000000002</v>
      </c>
      <c r="E248" s="158">
        <v>0.78499999999999992</v>
      </c>
      <c r="F248" s="468"/>
      <c r="G248" s="468"/>
    </row>
    <row r="249" spans="1:7" ht="11.25" customHeight="1">
      <c r="A249" s="458"/>
      <c r="B249" s="461"/>
      <c r="C249" s="150" t="s">
        <v>18</v>
      </c>
      <c r="D249" s="158">
        <v>0.312</v>
      </c>
      <c r="E249" s="158">
        <v>0.42599999999999999</v>
      </c>
      <c r="F249" s="468"/>
      <c r="G249" s="468"/>
    </row>
    <row r="250" spans="1:7" ht="11.25" customHeight="1">
      <c r="A250" s="458"/>
      <c r="B250" s="461"/>
      <c r="C250" s="150" t="s">
        <v>19</v>
      </c>
      <c r="D250" s="158">
        <v>-0.96799999999999997</v>
      </c>
      <c r="E250" s="158">
        <v>-0.27299999999999996</v>
      </c>
      <c r="F250" s="468"/>
      <c r="G250" s="468"/>
    </row>
    <row r="251" spans="1:7" ht="11.25" customHeight="1">
      <c r="A251" s="458"/>
      <c r="B251" s="461"/>
      <c r="C251" s="150" t="s">
        <v>20</v>
      </c>
      <c r="D251" s="158">
        <v>-0.83499999999999996</v>
      </c>
      <c r="E251" s="158">
        <v>0.107</v>
      </c>
      <c r="F251" s="468"/>
      <c r="G251" s="468"/>
    </row>
    <row r="252" spans="1:7" ht="11.25" customHeight="1">
      <c r="A252" s="458"/>
      <c r="B252" s="461"/>
      <c r="C252" s="150" t="s">
        <v>19</v>
      </c>
      <c r="D252" s="158">
        <v>-0.72700000000000009</v>
      </c>
      <c r="E252" s="158">
        <v>6.0000000000000001E-3</v>
      </c>
      <c r="F252" s="468"/>
      <c r="G252" s="468"/>
    </row>
    <row r="253" spans="1:7" ht="11.25" customHeight="1">
      <c r="A253" s="458"/>
      <c r="B253" s="461"/>
      <c r="C253" s="150" t="s">
        <v>21</v>
      </c>
      <c r="D253" s="158">
        <v>1.7000000000000001E-2</v>
      </c>
      <c r="E253" s="158">
        <v>0.41799999999999998</v>
      </c>
      <c r="F253" s="468"/>
      <c r="G253" s="468"/>
    </row>
    <row r="254" spans="1:7" ht="11.25" customHeight="1">
      <c r="A254" s="458"/>
      <c r="B254" s="33"/>
      <c r="C254" s="150" t="s">
        <v>21</v>
      </c>
      <c r="D254" s="158">
        <v>0.44700000000000001</v>
      </c>
      <c r="E254" s="158">
        <v>0.36499999999999999</v>
      </c>
      <c r="F254" s="468"/>
      <c r="G254" s="468"/>
    </row>
    <row r="255" spans="1:7" ht="11.25" customHeight="1">
      <c r="A255" s="458"/>
      <c r="B255" s="33"/>
      <c r="C255" s="150" t="s">
        <v>20</v>
      </c>
      <c r="D255" s="158">
        <v>0.505</v>
      </c>
      <c r="E255" s="158">
        <v>0.52600000000000002</v>
      </c>
      <c r="F255" s="468"/>
      <c r="G255" s="468"/>
    </row>
    <row r="256" spans="1:7" ht="11.25" customHeight="1">
      <c r="A256" s="458"/>
      <c r="B256" s="33"/>
      <c r="C256" s="150" t="s">
        <v>22</v>
      </c>
      <c r="D256" s="158">
        <v>-0.26200000000000001</v>
      </c>
      <c r="E256" s="158">
        <v>0.17600000000000002</v>
      </c>
      <c r="F256" s="468"/>
      <c r="G256" s="468"/>
    </row>
    <row r="257" spans="1:7" ht="11.25" customHeight="1">
      <c r="A257" s="458"/>
      <c r="B257" s="33"/>
      <c r="C257" s="150" t="s">
        <v>23</v>
      </c>
      <c r="D257" s="158">
        <v>-4.8000000000000001E-2</v>
      </c>
      <c r="E257" s="158">
        <v>0.47899999999999998</v>
      </c>
      <c r="F257" s="468"/>
      <c r="G257" s="468"/>
    </row>
    <row r="258" spans="1:7" ht="11.25" customHeight="1">
      <c r="A258" s="458"/>
      <c r="B258" s="33"/>
      <c r="C258" s="150" t="s">
        <v>24</v>
      </c>
      <c r="D258" s="158">
        <v>0.32800000000000001</v>
      </c>
      <c r="E258" s="158">
        <v>0.57899999999999996</v>
      </c>
      <c r="F258" s="468"/>
      <c r="G258" s="468"/>
    </row>
    <row r="259" spans="1:7" ht="11.25" customHeight="1">
      <c r="A259" s="458"/>
      <c r="B259" s="33"/>
      <c r="C259" s="152" t="s">
        <v>25</v>
      </c>
      <c r="D259" s="159">
        <v>0.93600000000000005</v>
      </c>
      <c r="E259" s="159">
        <v>0.92300000000000004</v>
      </c>
      <c r="F259" s="468"/>
      <c r="G259" s="468"/>
    </row>
    <row r="260" spans="1:7" ht="11.25" customHeight="1">
      <c r="B260" s="17"/>
    </row>
    <row r="261" spans="1:7" ht="11.25" customHeight="1">
      <c r="B261" s="17"/>
      <c r="C261" s="157" t="s">
        <v>276</v>
      </c>
      <c r="D261" s="17"/>
      <c r="E261" s="17"/>
    </row>
    <row r="262" spans="1:7" ht="11.25" customHeight="1">
      <c r="B262" s="17"/>
      <c r="C262" s="155"/>
      <c r="D262" s="156" t="s">
        <v>48</v>
      </c>
      <c r="E262" s="156" t="s">
        <v>77</v>
      </c>
    </row>
    <row r="263" spans="1:7" ht="11.25" customHeight="1">
      <c r="A263" s="400"/>
      <c r="B263" s="33">
        <v>2015</v>
      </c>
      <c r="C263" s="150" t="s">
        <v>17</v>
      </c>
      <c r="D263" s="158">
        <v>-0.41900000000000004</v>
      </c>
      <c r="E263" s="158">
        <v>0.69452999999999998</v>
      </c>
      <c r="F263" s="468"/>
      <c r="G263" s="468"/>
    </row>
    <row r="264" spans="1:7" ht="11.25" customHeight="1">
      <c r="A264" s="400"/>
      <c r="B264" s="33"/>
      <c r="C264" s="150" t="s">
        <v>18</v>
      </c>
      <c r="D264" s="158">
        <v>-0.34899999999999998</v>
      </c>
      <c r="E264" s="158">
        <v>0.82065999999999995</v>
      </c>
      <c r="F264" s="468"/>
      <c r="G264" s="468"/>
    </row>
    <row r="265" spans="1:7" ht="11.25" customHeight="1">
      <c r="A265" s="400"/>
      <c r="B265" s="33"/>
      <c r="C265" s="150" t="s">
        <v>19</v>
      </c>
      <c r="D265" s="158">
        <v>-0.20799999999999999</v>
      </c>
      <c r="E265" s="158">
        <v>0.95004000000000011</v>
      </c>
      <c r="F265" s="468"/>
      <c r="G265" s="468"/>
    </row>
    <row r="266" spans="1:7" ht="11.25" customHeight="1">
      <c r="A266" s="400"/>
      <c r="B266" s="33"/>
      <c r="C266" s="150" t="s">
        <v>20</v>
      </c>
      <c r="D266" s="158">
        <v>2.4E-2</v>
      </c>
      <c r="E266" s="158">
        <v>1.02406</v>
      </c>
      <c r="F266" s="468"/>
      <c r="G266" s="468"/>
    </row>
    <row r="267" spans="1:7" ht="11.25" customHeight="1">
      <c r="A267" s="400"/>
      <c r="B267" s="33"/>
      <c r="C267" s="150" t="s">
        <v>19</v>
      </c>
      <c r="D267" s="158">
        <v>0.188</v>
      </c>
      <c r="E267" s="158">
        <v>1.1477899999999999</v>
      </c>
      <c r="F267" s="468"/>
      <c r="G267" s="468"/>
    </row>
    <row r="268" spans="1:7" ht="11.25" customHeight="1">
      <c r="A268" s="400"/>
      <c r="B268" s="33"/>
      <c r="C268" s="150" t="s">
        <v>21</v>
      </c>
      <c r="D268" s="158">
        <v>0.105</v>
      </c>
      <c r="E268" s="158">
        <v>0.95926999999999996</v>
      </c>
      <c r="F268" s="468"/>
      <c r="G268" s="468"/>
    </row>
    <row r="269" spans="1:7" ht="11.25" customHeight="1">
      <c r="A269" s="400"/>
      <c r="B269" s="33"/>
      <c r="C269" s="150" t="s">
        <v>21</v>
      </c>
      <c r="D269" s="158">
        <v>0.71099999999999997</v>
      </c>
      <c r="E269" s="158">
        <v>1.2239500000000001</v>
      </c>
      <c r="F269" s="468"/>
      <c r="G269" s="468"/>
    </row>
    <row r="270" spans="1:7" ht="11.25" customHeight="1">
      <c r="A270" s="400"/>
      <c r="B270" s="33"/>
      <c r="C270" s="150" t="s">
        <v>20</v>
      </c>
      <c r="D270" s="158">
        <v>1.196</v>
      </c>
      <c r="E270" s="158">
        <v>1.29806</v>
      </c>
      <c r="F270" s="468"/>
      <c r="G270" s="468"/>
    </row>
    <row r="271" spans="1:7" ht="11.25" customHeight="1">
      <c r="A271" s="400"/>
      <c r="B271" s="461"/>
      <c r="C271" s="150" t="s">
        <v>22</v>
      </c>
      <c r="D271" s="158">
        <v>0.91299999999999992</v>
      </c>
      <c r="E271" s="158">
        <v>0.80981000000000003</v>
      </c>
      <c r="F271" s="468"/>
      <c r="G271" s="468"/>
    </row>
    <row r="272" spans="1:7" ht="11.25" customHeight="1">
      <c r="A272" s="400"/>
      <c r="B272" s="33"/>
      <c r="C272" s="150" t="s">
        <v>23</v>
      </c>
      <c r="D272" s="158">
        <v>0.73299999999999998</v>
      </c>
      <c r="E272" s="158">
        <v>0.55697000000000008</v>
      </c>
      <c r="F272" s="468"/>
      <c r="G272" s="468"/>
    </row>
    <row r="273" spans="1:7" ht="11.25" customHeight="1">
      <c r="A273" s="400"/>
      <c r="B273" s="33"/>
      <c r="C273" s="150" t="s">
        <v>24</v>
      </c>
      <c r="D273" s="158">
        <v>0.85499999999999998</v>
      </c>
      <c r="E273" s="158">
        <v>0.57972000000000001</v>
      </c>
      <c r="F273" s="468"/>
      <c r="G273" s="468"/>
    </row>
    <row r="274" spans="1:7" ht="11.25" customHeight="1">
      <c r="A274" s="400"/>
      <c r="B274" s="33"/>
      <c r="C274" s="150" t="s">
        <v>25</v>
      </c>
      <c r="D274" s="158">
        <v>1.022</v>
      </c>
      <c r="E274" s="158">
        <v>0.83715000000000006</v>
      </c>
      <c r="F274" s="468"/>
      <c r="G274" s="468"/>
    </row>
    <row r="275" spans="1:7" ht="11.25" customHeight="1">
      <c r="A275" s="400"/>
      <c r="B275" s="33">
        <v>2016</v>
      </c>
      <c r="C275" s="150" t="s">
        <v>17</v>
      </c>
      <c r="D275" s="158">
        <v>0.90100000000000002</v>
      </c>
      <c r="E275" s="158">
        <v>0.77482000000000006</v>
      </c>
      <c r="F275" s="468"/>
      <c r="G275" s="468"/>
    </row>
    <row r="276" spans="1:7" ht="11.25" customHeight="1">
      <c r="A276" s="400"/>
      <c r="B276" s="33"/>
      <c r="C276" s="150" t="s">
        <v>18</v>
      </c>
      <c r="D276" s="158">
        <v>1.105</v>
      </c>
      <c r="E276" s="158">
        <v>0.98951999999999996</v>
      </c>
      <c r="F276" s="468"/>
      <c r="G276" s="468"/>
    </row>
    <row r="277" spans="1:7" ht="11.25" customHeight="1">
      <c r="A277" s="400"/>
      <c r="B277" s="33"/>
      <c r="C277" s="150" t="s">
        <v>19</v>
      </c>
      <c r="D277" s="158">
        <v>1.097</v>
      </c>
      <c r="E277" s="158">
        <v>1.0038500000000001</v>
      </c>
      <c r="F277" s="468"/>
      <c r="G277" s="468"/>
    </row>
    <row r="278" spans="1:7" ht="11.25" customHeight="1">
      <c r="A278" s="400"/>
      <c r="B278" s="33"/>
      <c r="C278" s="150" t="s">
        <v>20</v>
      </c>
      <c r="D278" s="158">
        <v>1.32</v>
      </c>
      <c r="E278" s="158">
        <v>1.25746</v>
      </c>
      <c r="F278" s="468"/>
      <c r="G278" s="468"/>
    </row>
    <row r="279" spans="1:7" ht="11.25" customHeight="1">
      <c r="A279" s="400"/>
      <c r="B279" s="33"/>
      <c r="C279" s="150" t="s">
        <v>19</v>
      </c>
      <c r="D279" s="158">
        <v>1.2130000000000001</v>
      </c>
      <c r="E279" s="158">
        <v>1.12019</v>
      </c>
      <c r="F279" s="468"/>
      <c r="G279" s="468"/>
    </row>
    <row r="280" spans="1:7" ht="11.25" customHeight="1">
      <c r="A280" s="400"/>
      <c r="B280" s="33"/>
      <c r="C280" s="150" t="s">
        <v>21</v>
      </c>
      <c r="D280" s="158">
        <v>1.532</v>
      </c>
      <c r="E280" s="158">
        <v>1.4767300000000001</v>
      </c>
      <c r="F280" s="468"/>
      <c r="G280" s="468"/>
    </row>
    <row r="281" spans="1:7" ht="11.25" customHeight="1">
      <c r="A281" s="400"/>
      <c r="B281" s="33"/>
      <c r="C281" s="150" t="s">
        <v>21</v>
      </c>
      <c r="D281" s="158">
        <v>1.103</v>
      </c>
      <c r="E281" s="158">
        <v>1.1836800000000001</v>
      </c>
      <c r="F281" s="468"/>
      <c r="G281" s="468"/>
    </row>
    <row r="282" spans="1:7" ht="11.25" customHeight="1">
      <c r="A282" s="400"/>
      <c r="B282" s="33"/>
      <c r="C282" s="150" t="s">
        <v>20</v>
      </c>
      <c r="D282" s="158">
        <v>1.1990000000000001</v>
      </c>
      <c r="E282" s="158">
        <v>1.2676700000000001</v>
      </c>
      <c r="F282" s="468"/>
      <c r="G282" s="468"/>
    </row>
    <row r="283" spans="1:7" ht="11.25" customHeight="1">
      <c r="A283" s="400"/>
      <c r="B283" s="33"/>
      <c r="C283" s="150" t="s">
        <v>22</v>
      </c>
      <c r="D283" s="158">
        <v>1.2050000000000001</v>
      </c>
      <c r="E283" s="158">
        <v>1.30139</v>
      </c>
      <c r="F283" s="468"/>
      <c r="G283" s="468"/>
    </row>
    <row r="284" spans="1:7" ht="11.25" customHeight="1">
      <c r="A284" s="400"/>
      <c r="B284" s="33"/>
      <c r="C284" s="150" t="s">
        <v>23</v>
      </c>
      <c r="D284" s="158">
        <v>1.2919999999999998</v>
      </c>
      <c r="E284" s="158">
        <v>1.37599</v>
      </c>
      <c r="F284" s="468"/>
      <c r="G284" s="468"/>
    </row>
    <row r="285" spans="1:7" ht="11.25" customHeight="1">
      <c r="A285" s="400"/>
      <c r="B285" s="33"/>
      <c r="C285" s="150" t="s">
        <v>24</v>
      </c>
      <c r="D285" s="158">
        <v>1.3069999999999999</v>
      </c>
      <c r="E285" s="158">
        <v>1.4064399999999999</v>
      </c>
      <c r="F285" s="468"/>
      <c r="G285" s="468"/>
    </row>
    <row r="286" spans="1:7" ht="11.25" customHeight="1">
      <c r="A286" s="400"/>
      <c r="B286" s="33"/>
      <c r="C286" s="150" t="s">
        <v>25</v>
      </c>
      <c r="D286" s="158">
        <v>1.284</v>
      </c>
      <c r="E286" s="158">
        <v>1.35226</v>
      </c>
      <c r="F286" s="468"/>
      <c r="G286" s="468"/>
    </row>
    <row r="287" spans="1:7" ht="11.25" customHeight="1">
      <c r="A287" s="400"/>
      <c r="B287" s="33">
        <v>2017</v>
      </c>
      <c r="C287" s="150" t="s">
        <v>17</v>
      </c>
      <c r="D287" s="158">
        <v>1.5620000000000001</v>
      </c>
      <c r="E287" s="158">
        <v>1.50997</v>
      </c>
      <c r="F287" s="468"/>
      <c r="G287" s="468"/>
    </row>
    <row r="288" spans="1:7" ht="11.25" customHeight="1">
      <c r="A288" s="400"/>
      <c r="B288" s="33"/>
      <c r="C288" s="150" t="s">
        <v>18</v>
      </c>
      <c r="D288" s="158">
        <v>1.1619999999999999</v>
      </c>
      <c r="E288" s="158">
        <v>1.1430400000000001</v>
      </c>
      <c r="F288" s="468"/>
      <c r="G288" s="468"/>
    </row>
    <row r="289" spans="1:7" ht="11.25" customHeight="1">
      <c r="A289" s="400"/>
      <c r="B289" s="33"/>
      <c r="C289" s="150" t="s">
        <v>19</v>
      </c>
      <c r="D289" s="158">
        <v>1.298</v>
      </c>
      <c r="E289" s="158">
        <v>1.3009899999999999</v>
      </c>
      <c r="F289" s="468"/>
      <c r="G289" s="468"/>
    </row>
    <row r="290" spans="1:7" ht="11.25" customHeight="1">
      <c r="A290" s="400"/>
      <c r="B290" s="33"/>
      <c r="C290" s="150" t="s">
        <v>20</v>
      </c>
      <c r="D290" s="158">
        <v>1.294</v>
      </c>
      <c r="E290" s="158">
        <v>1.42188</v>
      </c>
      <c r="F290" s="468"/>
      <c r="G290" s="468"/>
    </row>
    <row r="291" spans="1:7" ht="11.25" customHeight="1">
      <c r="A291" s="400"/>
      <c r="B291" s="33"/>
      <c r="C291" s="150" t="s">
        <v>19</v>
      </c>
      <c r="D291" s="158">
        <v>1.677</v>
      </c>
      <c r="E291" s="158">
        <v>1.8173000000000001</v>
      </c>
      <c r="F291" s="468"/>
      <c r="G291" s="468"/>
    </row>
    <row r="292" spans="1:7" ht="11.25" customHeight="1">
      <c r="A292" s="400"/>
      <c r="B292" s="33"/>
      <c r="C292" s="150" t="s">
        <v>21</v>
      </c>
      <c r="D292" s="158">
        <v>1.675</v>
      </c>
      <c r="E292" s="158">
        <v>1.8162799999999999</v>
      </c>
      <c r="F292" s="468"/>
      <c r="G292" s="468"/>
    </row>
    <row r="293" spans="1:7" ht="11.25" customHeight="1">
      <c r="A293" s="400"/>
      <c r="B293" s="33"/>
      <c r="C293" s="150" t="s">
        <v>21</v>
      </c>
      <c r="D293" s="158">
        <v>1.7919999999999998</v>
      </c>
      <c r="E293" s="158">
        <v>1.8806300000000002</v>
      </c>
      <c r="F293" s="468"/>
      <c r="G293" s="468"/>
    </row>
    <row r="294" spans="1:7" ht="11.25" customHeight="1">
      <c r="A294" s="400"/>
      <c r="B294" s="33"/>
      <c r="C294" s="150" t="s">
        <v>20</v>
      </c>
      <c r="D294" s="158">
        <v>1.659</v>
      </c>
      <c r="E294" s="158">
        <v>1.78888</v>
      </c>
      <c r="F294" s="468"/>
      <c r="G294" s="468"/>
    </row>
    <row r="295" spans="1:7" ht="11.25" customHeight="1">
      <c r="A295" s="400"/>
      <c r="B295" s="33"/>
      <c r="C295" s="150" t="s">
        <v>22</v>
      </c>
      <c r="D295" s="158">
        <v>1.764</v>
      </c>
      <c r="E295" s="158">
        <v>1.9259900000000001</v>
      </c>
      <c r="F295" s="468"/>
      <c r="G295" s="468"/>
    </row>
    <row r="296" spans="1:7" ht="11.25" customHeight="1">
      <c r="A296" s="400"/>
      <c r="B296" s="33"/>
      <c r="C296" s="150" t="s">
        <v>23</v>
      </c>
      <c r="D296" s="158">
        <v>2.0420000000000003</v>
      </c>
      <c r="E296" s="158">
        <v>2.1127600000000002</v>
      </c>
      <c r="F296" s="468"/>
      <c r="G296" s="468"/>
    </row>
    <row r="297" spans="1:7" ht="11.25" customHeight="1">
      <c r="A297" s="400"/>
      <c r="B297" s="33"/>
      <c r="C297" s="150" t="s">
        <v>24</v>
      </c>
      <c r="D297" s="158">
        <v>2.202</v>
      </c>
      <c r="E297" s="158">
        <v>2.2874599999999998</v>
      </c>
      <c r="F297" s="468"/>
      <c r="G297" s="468"/>
    </row>
    <row r="298" spans="1:7" ht="11.25" customHeight="1">
      <c r="A298" s="400"/>
      <c r="B298" s="33"/>
      <c r="C298" s="150" t="s">
        <v>25</v>
      </c>
      <c r="D298" s="158">
        <v>2.1379999999999999</v>
      </c>
      <c r="E298" s="158">
        <v>2.31318</v>
      </c>
      <c r="F298" s="468"/>
      <c r="G298" s="468"/>
    </row>
    <row r="299" spans="1:7" ht="11.25" customHeight="1">
      <c r="A299" s="400"/>
      <c r="B299" s="33">
        <v>2018</v>
      </c>
      <c r="C299" s="150" t="s">
        <v>17</v>
      </c>
      <c r="D299" s="158">
        <v>2.012</v>
      </c>
      <c r="E299" s="158">
        <v>2.2319999999999998</v>
      </c>
      <c r="F299" s="468"/>
      <c r="G299" s="468"/>
    </row>
    <row r="300" spans="1:7" ht="11.25" customHeight="1">
      <c r="A300" s="400"/>
      <c r="B300" s="33"/>
      <c r="C300" s="150" t="s">
        <v>18</v>
      </c>
      <c r="D300" s="158">
        <v>2.3730000000000002</v>
      </c>
      <c r="E300" s="158">
        <v>2.5309999999999997</v>
      </c>
      <c r="F300" s="468"/>
      <c r="G300" s="468"/>
    </row>
    <row r="301" spans="1:7" ht="11.25" customHeight="1">
      <c r="A301" s="400"/>
      <c r="B301" s="33"/>
      <c r="C301" s="150" t="s">
        <v>19</v>
      </c>
      <c r="D301" s="158">
        <v>2.0830000000000002</v>
      </c>
      <c r="E301" s="158">
        <v>2.3640000000000003</v>
      </c>
      <c r="F301" s="468"/>
      <c r="G301" s="468"/>
    </row>
    <row r="302" spans="1:7" ht="11.25" customHeight="1">
      <c r="A302" s="400"/>
      <c r="B302" s="33"/>
      <c r="C302" s="150" t="s">
        <v>20</v>
      </c>
      <c r="D302" s="158">
        <v>1.8599999999999999</v>
      </c>
      <c r="E302" s="158">
        <v>1.9300000000000002</v>
      </c>
      <c r="F302" s="468"/>
      <c r="G302" s="468"/>
    </row>
    <row r="303" spans="1:7" ht="11.25" customHeight="1">
      <c r="A303" s="400"/>
      <c r="B303" s="33"/>
      <c r="C303" s="150" t="s">
        <v>19</v>
      </c>
      <c r="D303" s="158">
        <v>1.3599999999999999</v>
      </c>
      <c r="E303" s="158">
        <v>1.4379999999999999</v>
      </c>
      <c r="F303" s="468"/>
      <c r="G303" s="468"/>
    </row>
    <row r="304" spans="1:7" ht="11.25" customHeight="1">
      <c r="A304" s="400"/>
      <c r="B304" s="33"/>
      <c r="C304" s="150" t="s">
        <v>21</v>
      </c>
      <c r="D304" s="158">
        <v>0.82900000000000007</v>
      </c>
      <c r="E304" s="158">
        <v>0.94400000000000006</v>
      </c>
      <c r="F304" s="468"/>
      <c r="G304" s="468"/>
    </row>
    <row r="305" spans="1:7" ht="11.25" customHeight="1">
      <c r="A305" s="400"/>
      <c r="B305" s="33"/>
      <c r="C305" s="150" t="s">
        <v>21</v>
      </c>
      <c r="D305" s="158">
        <v>0.61799999999999999</v>
      </c>
      <c r="E305" s="158">
        <v>0.69399999999999995</v>
      </c>
      <c r="F305" s="468"/>
      <c r="G305" s="468"/>
    </row>
    <row r="306" spans="1:7" ht="11.25" customHeight="1">
      <c r="A306" s="400"/>
      <c r="B306" s="33"/>
      <c r="C306" s="150" t="s">
        <v>20</v>
      </c>
      <c r="D306" s="158">
        <v>0.157</v>
      </c>
      <c r="E306" s="158">
        <v>0.23400000000000001</v>
      </c>
      <c r="F306" s="468"/>
      <c r="G306" s="468"/>
    </row>
    <row r="307" spans="1:7" ht="11.25" customHeight="1">
      <c r="A307" s="400"/>
      <c r="B307" s="33"/>
      <c r="C307" s="150" t="s">
        <v>22</v>
      </c>
      <c r="D307" s="158">
        <v>9.9000000000000005E-2</v>
      </c>
      <c r="E307" s="158">
        <v>0.16600000000000001</v>
      </c>
      <c r="F307" s="468"/>
      <c r="G307" s="468"/>
    </row>
    <row r="308" spans="1:7" ht="11.25" customHeight="1">
      <c r="A308" s="400"/>
      <c r="B308" s="33"/>
      <c r="C308" s="150" t="s">
        <v>23</v>
      </c>
      <c r="D308" s="158">
        <v>-0.34799999999999998</v>
      </c>
      <c r="E308" s="158">
        <v>-0.28800000000000003</v>
      </c>
      <c r="F308" s="468"/>
      <c r="G308" s="468"/>
    </row>
    <row r="309" spans="1:7" ht="11.25" customHeight="1">
      <c r="A309" s="400"/>
      <c r="B309" s="33"/>
      <c r="C309" s="150" t="s">
        <v>24</v>
      </c>
      <c r="D309" s="158">
        <v>-0.85400000000000009</v>
      </c>
      <c r="E309" s="158">
        <v>-0.84899999999999998</v>
      </c>
      <c r="F309" s="468"/>
      <c r="G309" s="468"/>
    </row>
    <row r="310" spans="1:7" ht="11.25" customHeight="1">
      <c r="A310" s="400"/>
      <c r="B310" s="33"/>
      <c r="C310" s="150" t="s">
        <v>25</v>
      </c>
      <c r="D310" s="158">
        <v>-1.0009999999999999</v>
      </c>
      <c r="E310" s="158">
        <v>-1.089</v>
      </c>
      <c r="F310" s="468"/>
      <c r="G310" s="468"/>
    </row>
    <row r="311" spans="1:7" ht="11.25" customHeight="1">
      <c r="A311" s="400"/>
      <c r="B311" s="33">
        <v>2019</v>
      </c>
      <c r="C311" s="150" t="s">
        <v>17</v>
      </c>
      <c r="D311" s="158">
        <v>-1.1100000000000001</v>
      </c>
      <c r="E311" s="158">
        <v>-1.244</v>
      </c>
      <c r="F311" s="468"/>
      <c r="G311" s="468"/>
    </row>
    <row r="312" spans="1:7" ht="11.25" customHeight="1">
      <c r="A312" s="400"/>
      <c r="B312" s="461"/>
      <c r="C312" s="150" t="s">
        <v>18</v>
      </c>
      <c r="D312" s="158">
        <v>-1.343</v>
      </c>
      <c r="E312" s="158">
        <v>-1.5230000000000001</v>
      </c>
      <c r="F312" s="468"/>
      <c r="G312" s="468"/>
    </row>
    <row r="313" spans="1:7" ht="11.25" customHeight="1">
      <c r="A313" s="400"/>
      <c r="B313" s="461"/>
      <c r="C313" s="150" t="s">
        <v>19</v>
      </c>
      <c r="D313" s="158">
        <v>-1.167</v>
      </c>
      <c r="E313" s="158">
        <v>-1.518</v>
      </c>
      <c r="F313" s="468"/>
      <c r="G313" s="468"/>
    </row>
    <row r="314" spans="1:7" ht="11.25" customHeight="1">
      <c r="A314" s="400"/>
      <c r="B314" s="461"/>
      <c r="C314" s="150" t="s">
        <v>20</v>
      </c>
      <c r="D314" s="158">
        <v>-1.161</v>
      </c>
      <c r="E314" s="158">
        <v>-1.444</v>
      </c>
      <c r="F314" s="468"/>
      <c r="G314" s="468"/>
    </row>
    <row r="315" spans="1:7" ht="11.25" customHeight="1">
      <c r="A315" s="400"/>
      <c r="B315" s="461"/>
      <c r="C315" s="150" t="s">
        <v>19</v>
      </c>
      <c r="D315" s="158">
        <v>-0.92200000000000004</v>
      </c>
      <c r="E315" s="158">
        <v>-1.236</v>
      </c>
      <c r="F315" s="468"/>
      <c r="G315" s="468"/>
    </row>
    <row r="316" spans="1:7" ht="11.25" customHeight="1">
      <c r="A316" s="400"/>
      <c r="B316" s="461"/>
      <c r="C316" s="150" t="s">
        <v>21</v>
      </c>
      <c r="D316" s="158">
        <v>-0.58799999999999997</v>
      </c>
      <c r="E316" s="158">
        <v>-0.94000000000000006</v>
      </c>
      <c r="F316" s="468"/>
      <c r="G316" s="468"/>
    </row>
    <row r="317" spans="1:7" ht="11.25" customHeight="1">
      <c r="A317" s="400"/>
      <c r="B317" s="33"/>
      <c r="C317" s="150" t="s">
        <v>21</v>
      </c>
      <c r="D317" s="158">
        <v>-0.4</v>
      </c>
      <c r="E317" s="158">
        <v>-0.80300000000000005</v>
      </c>
      <c r="F317" s="468"/>
      <c r="G317" s="468"/>
    </row>
    <row r="318" spans="1:7" ht="11.25" customHeight="1">
      <c r="A318" s="400"/>
      <c r="B318" s="33"/>
      <c r="C318" s="150" t="s">
        <v>20</v>
      </c>
      <c r="D318" s="158">
        <v>-5.1999999999999998E-2</v>
      </c>
      <c r="E318" s="158">
        <v>-0.51200000000000001</v>
      </c>
      <c r="F318" s="468"/>
      <c r="G318" s="468"/>
    </row>
    <row r="319" spans="1:7" ht="11.25" customHeight="1">
      <c r="A319" s="400"/>
      <c r="B319" s="33"/>
      <c r="C319" s="150" t="s">
        <v>22</v>
      </c>
      <c r="D319" s="158">
        <v>-0.25</v>
      </c>
      <c r="E319" s="158">
        <v>-0.78499999999999992</v>
      </c>
      <c r="F319" s="468"/>
      <c r="G319" s="468"/>
    </row>
    <row r="320" spans="1:7" ht="11.25" customHeight="1">
      <c r="A320" s="400"/>
      <c r="B320" s="33"/>
      <c r="C320" s="150" t="s">
        <v>23</v>
      </c>
      <c r="D320" s="158">
        <v>-0.184</v>
      </c>
      <c r="E320" s="158">
        <v>-0.77400000000000002</v>
      </c>
      <c r="F320" s="468"/>
      <c r="G320" s="468"/>
    </row>
    <row r="321" spans="1:8" ht="11.25" customHeight="1">
      <c r="A321" s="400"/>
      <c r="B321" s="33"/>
      <c r="C321" s="150" t="s">
        <v>24</v>
      </c>
      <c r="D321" s="158">
        <v>0.22599999999999998</v>
      </c>
      <c r="E321" s="158">
        <v>-0.29899999999999999</v>
      </c>
      <c r="F321" s="468"/>
      <c r="G321" s="468"/>
    </row>
    <row r="322" spans="1:8" ht="11.25" customHeight="1">
      <c r="A322" s="400"/>
      <c r="B322" s="33"/>
      <c r="C322" s="152" t="s">
        <v>25</v>
      </c>
      <c r="D322" s="159">
        <v>0.374</v>
      </c>
      <c r="E322" s="159">
        <v>-0.20300000000000001</v>
      </c>
      <c r="F322" s="468"/>
      <c r="G322" s="468"/>
    </row>
    <row r="323" spans="1:8" ht="11.25" customHeight="1">
      <c r="B323" s="17"/>
    </row>
    <row r="324" spans="1:8" ht="11.25" customHeight="1">
      <c r="B324" s="17"/>
      <c r="C324" s="157" t="s">
        <v>381</v>
      </c>
      <c r="D324" s="17"/>
      <c r="E324" s="17"/>
      <c r="F324" s="17"/>
      <c r="G324" s="17"/>
    </row>
    <row r="325" spans="1:8" ht="11.25" customHeight="1">
      <c r="B325" s="17"/>
      <c r="C325" s="155"/>
      <c r="D325" s="156" t="s">
        <v>124</v>
      </c>
      <c r="E325" s="156" t="s">
        <v>15</v>
      </c>
      <c r="F325" s="156" t="s">
        <v>16</v>
      </c>
      <c r="G325" s="165" t="s">
        <v>76</v>
      </c>
    </row>
    <row r="326" spans="1:8" ht="11.25" customHeight="1">
      <c r="B326" s="17"/>
      <c r="C326" s="150" t="s">
        <v>2</v>
      </c>
      <c r="D326" s="166">
        <v>9.4469999999999992</v>
      </c>
      <c r="E326" s="166">
        <v>0.83800000000000008</v>
      </c>
      <c r="F326" s="166">
        <v>5.048</v>
      </c>
      <c r="G326" s="166">
        <v>3.5610000000000004</v>
      </c>
      <c r="H326" s="399">
        <f>D326-SUM(E326:G326)</f>
        <v>0</v>
      </c>
    </row>
    <row r="327" spans="1:8" ht="11.25" customHeight="1">
      <c r="B327" s="17"/>
      <c r="C327" s="150" t="s">
        <v>3</v>
      </c>
      <c r="D327" s="166">
        <v>-9.234</v>
      </c>
      <c r="E327" s="166">
        <v>0.53499999999999992</v>
      </c>
      <c r="F327" s="166">
        <v>-8.5849999999999991</v>
      </c>
      <c r="G327" s="166">
        <v>-1.1839999999999999</v>
      </c>
      <c r="H327" s="399">
        <f t="shared" ref="H327:H337" si="75">D327-SUM(E327:G327)</f>
        <v>0</v>
      </c>
    </row>
    <row r="328" spans="1:8" ht="11.25" customHeight="1">
      <c r="B328" s="17"/>
      <c r="C328" s="150" t="s">
        <v>4</v>
      </c>
      <c r="D328" s="166">
        <v>-5.3979999999999997</v>
      </c>
      <c r="E328" s="166">
        <v>0.8630000000000001</v>
      </c>
      <c r="F328" s="166">
        <v>-4.3369999999999997</v>
      </c>
      <c r="G328" s="166">
        <v>-1.9239999999999999</v>
      </c>
      <c r="H328" s="399">
        <f t="shared" si="75"/>
        <v>0</v>
      </c>
    </row>
    <row r="329" spans="1:8" ht="11.25" customHeight="1">
      <c r="B329" s="17"/>
      <c r="C329" s="150" t="s">
        <v>5</v>
      </c>
      <c r="D329" s="166">
        <v>4.5880000000000001</v>
      </c>
      <c r="E329" s="166">
        <v>5.2999999999999999E-2</v>
      </c>
      <c r="F329" s="166">
        <v>-0.66299999999999992</v>
      </c>
      <c r="G329" s="166">
        <v>5.1979999999999995</v>
      </c>
      <c r="H329" s="399">
        <f t="shared" si="75"/>
        <v>0</v>
      </c>
    </row>
    <row r="330" spans="1:8" ht="11.25" customHeight="1">
      <c r="B330" s="17"/>
      <c r="C330" s="150" t="s">
        <v>6</v>
      </c>
      <c r="D330" s="166">
        <v>6.7000000000000004E-2</v>
      </c>
      <c r="E330" s="166">
        <v>0.57899999999999996</v>
      </c>
      <c r="F330" s="166">
        <v>0.123</v>
      </c>
      <c r="G330" s="166">
        <v>-0.63500000000000001</v>
      </c>
      <c r="H330" s="399">
        <f t="shared" si="75"/>
        <v>0</v>
      </c>
    </row>
    <row r="331" spans="1:8" ht="11.25" customHeight="1">
      <c r="B331" s="17"/>
      <c r="C331" s="150" t="s">
        <v>7</v>
      </c>
      <c r="D331" s="166">
        <v>0.627</v>
      </c>
      <c r="E331" s="166">
        <v>-8.0000000000000002E-3</v>
      </c>
      <c r="F331" s="166">
        <v>4.8000000000000001E-2</v>
      </c>
      <c r="G331" s="166">
        <v>0.58699999999999997</v>
      </c>
      <c r="H331" s="399">
        <f t="shared" si="75"/>
        <v>0</v>
      </c>
    </row>
    <row r="332" spans="1:8" ht="11.25" customHeight="1">
      <c r="B332" s="17"/>
      <c r="C332" s="150" t="s">
        <v>8</v>
      </c>
      <c r="D332" s="166">
        <v>4.9450000000000003</v>
      </c>
      <c r="E332" s="166">
        <v>0.86399999999999999</v>
      </c>
      <c r="F332" s="166">
        <v>3.177</v>
      </c>
      <c r="G332" s="166">
        <v>0.90399999999999991</v>
      </c>
      <c r="H332" s="399">
        <f t="shared" si="75"/>
        <v>0</v>
      </c>
    </row>
    <row r="333" spans="1:8" ht="11.25" customHeight="1">
      <c r="B333" s="17"/>
      <c r="C333" s="150" t="s">
        <v>9</v>
      </c>
      <c r="D333" s="166">
        <v>0.13699999999999998</v>
      </c>
      <c r="E333" s="166">
        <v>0.10300000000000001</v>
      </c>
      <c r="F333" s="166">
        <v>-1.9380000000000002</v>
      </c>
      <c r="G333" s="166">
        <v>1.9720000000000002</v>
      </c>
      <c r="H333" s="399">
        <f t="shared" si="75"/>
        <v>0</v>
      </c>
    </row>
    <row r="334" spans="1:8" ht="11.25" customHeight="1">
      <c r="B334" s="17"/>
      <c r="C334" s="150" t="s">
        <v>10</v>
      </c>
      <c r="D334" s="166">
        <v>-0.92800000000000005</v>
      </c>
      <c r="E334" s="166">
        <v>0.53800000000000003</v>
      </c>
      <c r="F334" s="166">
        <v>-1.851</v>
      </c>
      <c r="G334" s="166">
        <v>0.38500000000000001</v>
      </c>
      <c r="H334" s="399">
        <f t="shared" si="75"/>
        <v>0</v>
      </c>
    </row>
    <row r="335" spans="1:8" ht="11.25" customHeight="1">
      <c r="B335" s="17"/>
      <c r="C335" s="150" t="s">
        <v>11</v>
      </c>
      <c r="D335" s="166">
        <v>2.9780000000000002</v>
      </c>
      <c r="E335" s="166">
        <v>0.97199999999999998</v>
      </c>
      <c r="F335" s="166">
        <v>-0.51100000000000001</v>
      </c>
      <c r="G335" s="166">
        <v>2.5170000000000003</v>
      </c>
      <c r="H335" s="399">
        <f t="shared" si="75"/>
        <v>0</v>
      </c>
    </row>
    <row r="336" spans="1:8" ht="11.25" customHeight="1">
      <c r="B336" s="17"/>
      <c r="C336" s="150" t="s">
        <v>12</v>
      </c>
      <c r="D336" s="166">
        <v>4.0209999999999999</v>
      </c>
      <c r="E336" s="166">
        <v>-6.4000000000000001E-2</v>
      </c>
      <c r="F336" s="166">
        <v>3.6179999999999999</v>
      </c>
      <c r="G336" s="166">
        <v>0.46699999999999997</v>
      </c>
      <c r="H336" s="399">
        <f t="shared" si="75"/>
        <v>0</v>
      </c>
    </row>
    <row r="337" spans="2:9" ht="11.25" customHeight="1">
      <c r="B337" s="17"/>
      <c r="C337" s="152" t="s">
        <v>13</v>
      </c>
      <c r="D337" s="167">
        <v>-6.4000000000000001E-2</v>
      </c>
      <c r="E337" s="167">
        <v>0.64100000000000001</v>
      </c>
      <c r="F337" s="167">
        <v>0.34899999999999998</v>
      </c>
      <c r="G337" s="167">
        <v>-1.054</v>
      </c>
      <c r="H337" s="399">
        <f t="shared" si="75"/>
        <v>0</v>
      </c>
    </row>
    <row r="338" spans="2:9" ht="11.25" customHeight="1">
      <c r="B338" s="17"/>
    </row>
    <row r="339" spans="2:9" ht="11.25" customHeight="1">
      <c r="B339" s="17"/>
      <c r="C339" s="157" t="s">
        <v>382</v>
      </c>
      <c r="D339" s="17"/>
      <c r="E339" s="17"/>
      <c r="F339" s="17"/>
      <c r="G339" s="17"/>
    </row>
    <row r="340" spans="2:9" ht="11.25" customHeight="1">
      <c r="B340" s="17"/>
      <c r="C340" s="155"/>
      <c r="D340" s="156" t="s">
        <v>124</v>
      </c>
      <c r="E340" s="156" t="s">
        <v>15</v>
      </c>
      <c r="F340" s="156" t="s">
        <v>16</v>
      </c>
      <c r="G340" s="165" t="s">
        <v>76</v>
      </c>
      <c r="I340" s="469"/>
    </row>
    <row r="341" spans="2:9" ht="11.25" customHeight="1">
      <c r="B341" s="17"/>
      <c r="C341" s="150" t="s">
        <v>2</v>
      </c>
      <c r="D341" s="166">
        <v>8.0000000000000002E-3</v>
      </c>
      <c r="E341" s="166">
        <v>0.59300000000000008</v>
      </c>
      <c r="F341" s="166">
        <v>0.125</v>
      </c>
      <c r="G341" s="166">
        <v>-0.71000000000000008</v>
      </c>
      <c r="H341" s="399">
        <f t="shared" ref="H341:H352" si="76">D341-SUM(E341:G341)</f>
        <v>0</v>
      </c>
    </row>
    <row r="342" spans="2:9" ht="11.25" customHeight="1">
      <c r="B342" s="17"/>
      <c r="C342" s="150" t="s">
        <v>3</v>
      </c>
      <c r="D342" s="166">
        <v>-0.56400000000000006</v>
      </c>
      <c r="E342" s="166">
        <v>1.081</v>
      </c>
      <c r="F342" s="166">
        <v>-0.22</v>
      </c>
      <c r="G342" s="166">
        <v>-1.425</v>
      </c>
      <c r="H342" s="399">
        <f t="shared" si="76"/>
        <v>0</v>
      </c>
    </row>
    <row r="343" spans="2:9" ht="11.25" customHeight="1">
      <c r="B343" s="17"/>
      <c r="C343" s="150" t="s">
        <v>4</v>
      </c>
      <c r="D343" s="166">
        <v>1.2309999999999999</v>
      </c>
      <c r="E343" s="166">
        <v>0.69799999999999995</v>
      </c>
      <c r="F343" s="166">
        <v>7.6999999999999999E-2</v>
      </c>
      <c r="G343" s="166">
        <v>0.45599999999999996</v>
      </c>
      <c r="H343" s="399">
        <f t="shared" si="76"/>
        <v>0</v>
      </c>
    </row>
    <row r="344" spans="2:9" ht="11.25" customHeight="1">
      <c r="B344" s="17"/>
      <c r="C344" s="150" t="s">
        <v>5</v>
      </c>
      <c r="D344" s="166">
        <v>-0.26100000000000001</v>
      </c>
      <c r="E344" s="166">
        <v>0.249</v>
      </c>
      <c r="F344" s="166">
        <v>0.02</v>
      </c>
      <c r="G344" s="166">
        <v>-0.53</v>
      </c>
      <c r="H344" s="399">
        <f t="shared" si="76"/>
        <v>0</v>
      </c>
    </row>
    <row r="345" spans="2:9" ht="11.25" customHeight="1">
      <c r="B345" s="17"/>
      <c r="C345" s="150" t="s">
        <v>6</v>
      </c>
      <c r="D345" s="166">
        <v>1.1839999999999999</v>
      </c>
      <c r="E345" s="166">
        <v>0.38200000000000001</v>
      </c>
      <c r="F345" s="166">
        <v>1.2999999999999999E-2</v>
      </c>
      <c r="G345" s="166">
        <v>0.78899999999999992</v>
      </c>
      <c r="H345" s="399">
        <f t="shared" si="76"/>
        <v>0</v>
      </c>
    </row>
    <row r="346" spans="2:9" ht="11.25" customHeight="1">
      <c r="B346" s="17"/>
      <c r="C346" s="150" t="s">
        <v>7</v>
      </c>
      <c r="D346" s="166">
        <v>1.0250000000000001</v>
      </c>
      <c r="E346" s="166">
        <v>-2.3E-2</v>
      </c>
      <c r="F346" s="166">
        <v>0.121</v>
      </c>
      <c r="G346" s="166">
        <v>0.92700000000000005</v>
      </c>
      <c r="H346" s="399">
        <f t="shared" si="76"/>
        <v>0</v>
      </c>
    </row>
    <row r="347" spans="2:9" ht="11.25" customHeight="1">
      <c r="B347" s="17"/>
      <c r="C347" s="150" t="s">
        <v>8</v>
      </c>
      <c r="D347" s="166">
        <v>0.79200000000000004</v>
      </c>
      <c r="E347" s="166">
        <v>0.79299999999999993</v>
      </c>
      <c r="F347" s="166">
        <v>-6.0000000000000001E-3</v>
      </c>
      <c r="G347" s="166">
        <v>5.0000000000000001E-3</v>
      </c>
      <c r="H347" s="399">
        <f t="shared" si="76"/>
        <v>0</v>
      </c>
    </row>
    <row r="348" spans="2:9" ht="11.25" customHeight="1">
      <c r="B348" s="17"/>
      <c r="C348" s="150" t="s">
        <v>9</v>
      </c>
      <c r="D348" s="166">
        <v>0.79399999999999993</v>
      </c>
      <c r="E348" s="166">
        <v>4.2999999999999997E-2</v>
      </c>
      <c r="F348" s="166">
        <v>0.54200000000000004</v>
      </c>
      <c r="G348" s="166">
        <v>0.20899999999999999</v>
      </c>
      <c r="H348" s="399">
        <f t="shared" si="76"/>
        <v>0</v>
      </c>
    </row>
    <row r="349" spans="2:9" ht="11.25" customHeight="1">
      <c r="B349" s="17"/>
      <c r="C349" s="150" t="s">
        <v>10</v>
      </c>
      <c r="D349" s="166">
        <v>-1.5650000000000002</v>
      </c>
      <c r="E349" s="166">
        <v>0.57999999999999996</v>
      </c>
      <c r="F349" s="166">
        <v>-9.0000000000000011E-3</v>
      </c>
      <c r="G349" s="166">
        <v>-2.1360000000000001</v>
      </c>
      <c r="H349" s="399">
        <f t="shared" si="76"/>
        <v>0</v>
      </c>
    </row>
    <row r="350" spans="2:9" ht="11.25" customHeight="1">
      <c r="B350" s="17"/>
      <c r="C350" s="150" t="s">
        <v>11</v>
      </c>
      <c r="D350" s="166">
        <v>-0.67700000000000005</v>
      </c>
      <c r="E350" s="166">
        <v>0.97800000000000009</v>
      </c>
      <c r="F350" s="166">
        <v>9.7000000000000003E-2</v>
      </c>
      <c r="G350" s="166">
        <v>-1.752</v>
      </c>
      <c r="H350" s="399">
        <f t="shared" si="76"/>
        <v>0</v>
      </c>
    </row>
    <row r="351" spans="2:9" ht="11.25" customHeight="1">
      <c r="B351" s="17"/>
      <c r="C351" s="150" t="s">
        <v>12</v>
      </c>
      <c r="D351" s="166">
        <v>1.8620000000000001</v>
      </c>
      <c r="E351" s="166">
        <v>-0.26600000000000001</v>
      </c>
      <c r="F351" s="166">
        <v>6.2E-2</v>
      </c>
      <c r="G351" s="166">
        <v>2.0660000000000003</v>
      </c>
      <c r="H351" s="399">
        <f t="shared" si="76"/>
        <v>0</v>
      </c>
    </row>
    <row r="352" spans="2:9" ht="11.25" customHeight="1">
      <c r="B352" s="17"/>
      <c r="C352" s="152" t="s">
        <v>13</v>
      </c>
      <c r="D352" s="167">
        <v>0.746</v>
      </c>
      <c r="E352" s="167">
        <v>0.80800000000000005</v>
      </c>
      <c r="F352" s="167">
        <v>8.6999999999999994E-2</v>
      </c>
      <c r="G352" s="167">
        <v>-0.14899999999999999</v>
      </c>
      <c r="H352" s="399">
        <f t="shared" si="76"/>
        <v>0</v>
      </c>
    </row>
    <row r="353" spans="2:15" ht="11.25" customHeight="1">
      <c r="B353" s="17"/>
    </row>
    <row r="354" spans="2:15" ht="11.25" customHeight="1">
      <c r="B354" s="17"/>
      <c r="C354" s="524" t="s">
        <v>282</v>
      </c>
      <c r="D354" s="524"/>
      <c r="E354" s="524"/>
      <c r="F354" s="524"/>
      <c r="G354" s="17"/>
      <c r="H354" s="17"/>
      <c r="I354" s="17"/>
    </row>
    <row r="355" spans="2:15" ht="11.25" customHeight="1">
      <c r="B355" s="17"/>
      <c r="C355" s="151"/>
      <c r="D355" s="526">
        <v>2018</v>
      </c>
      <c r="E355" s="526"/>
      <c r="F355" s="526"/>
      <c r="G355" s="526"/>
      <c r="H355" s="526">
        <v>2019</v>
      </c>
      <c r="I355" s="526"/>
      <c r="J355" s="526"/>
      <c r="K355" s="526"/>
      <c r="L355" s="526" t="s">
        <v>383</v>
      </c>
      <c r="M355" s="526"/>
      <c r="N355" s="526"/>
      <c r="O355" s="526"/>
    </row>
    <row r="356" spans="2:15" ht="11.25" customHeight="1">
      <c r="C356" s="150"/>
      <c r="D356" s="153" t="s">
        <v>267</v>
      </c>
      <c r="E356" s="153" t="s">
        <v>36</v>
      </c>
      <c r="F356" s="153" t="s">
        <v>42</v>
      </c>
      <c r="G356" s="153" t="s">
        <v>39</v>
      </c>
      <c r="H356" s="153" t="s">
        <v>267</v>
      </c>
      <c r="I356" s="153" t="s">
        <v>36</v>
      </c>
      <c r="J356" s="153" t="s">
        <v>42</v>
      </c>
      <c r="K356" s="153" t="s">
        <v>39</v>
      </c>
      <c r="L356" s="153" t="s">
        <v>267</v>
      </c>
      <c r="M356" s="153" t="s">
        <v>36</v>
      </c>
      <c r="N356" s="153" t="s">
        <v>42</v>
      </c>
      <c r="O356" s="153" t="s">
        <v>39</v>
      </c>
    </row>
    <row r="357" spans="2:15" ht="11.25" customHeight="1">
      <c r="C357" s="152"/>
      <c r="D357" s="154" t="s">
        <v>89</v>
      </c>
      <c r="E357" s="154" t="s">
        <v>89</v>
      </c>
      <c r="F357" s="154" t="s">
        <v>89</v>
      </c>
      <c r="G357" s="154" t="s">
        <v>89</v>
      </c>
      <c r="H357" s="154" t="s">
        <v>89</v>
      </c>
      <c r="I357" s="154" t="s">
        <v>89</v>
      </c>
      <c r="J357" s="154" t="s">
        <v>89</v>
      </c>
      <c r="K357" s="154" t="s">
        <v>89</v>
      </c>
      <c r="L357" s="154"/>
      <c r="M357" s="154"/>
      <c r="N357" s="154"/>
      <c r="O357" s="154"/>
    </row>
    <row r="358" spans="2:15" ht="11.25" customHeight="1">
      <c r="C358" s="150" t="s">
        <v>2</v>
      </c>
      <c r="D358" s="470">
        <v>436.553899</v>
      </c>
      <c r="E358" s="470">
        <v>755.28721099999996</v>
      </c>
      <c r="F358" s="470">
        <v>18.544061000000003</v>
      </c>
      <c r="G358" s="470">
        <v>18.185973000000001</v>
      </c>
      <c r="H358" s="470">
        <v>477.795703</v>
      </c>
      <c r="I358" s="470">
        <v>755.34934400000009</v>
      </c>
      <c r="J358" s="470">
        <v>17.830239000000002</v>
      </c>
      <c r="K358" s="470">
        <v>18.530186</v>
      </c>
      <c r="L358" s="158">
        <f>((H358/D358)-1)*100</f>
        <v>9.4471276271890439</v>
      </c>
      <c r="M358" s="158">
        <f>((I358/E358)-1)*100</f>
        <v>8.2264070005777512E-3</v>
      </c>
      <c r="N358" s="158">
        <f t="shared" ref="N358:O358" si="77">((J358/F358)-1)*100</f>
        <v>-3.8493294429952529</v>
      </c>
      <c r="O358" s="158">
        <f t="shared" si="77"/>
        <v>1.892738980751818</v>
      </c>
    </row>
    <row r="359" spans="2:15" ht="11.25" customHeight="1">
      <c r="C359" s="150" t="s">
        <v>3</v>
      </c>
      <c r="D359" s="470">
        <v>457.59976899999998</v>
      </c>
      <c r="E359" s="470">
        <v>682.423585</v>
      </c>
      <c r="F359" s="470">
        <v>17.099066000000001</v>
      </c>
      <c r="G359" s="470">
        <v>17.029637999999998</v>
      </c>
      <c r="H359" s="470">
        <v>415.344403</v>
      </c>
      <c r="I359" s="470">
        <v>678.5724009999999</v>
      </c>
      <c r="J359" s="470">
        <v>16.019527</v>
      </c>
      <c r="K359" s="470">
        <v>15.963179999999999</v>
      </c>
      <c r="L359" s="158">
        <f t="shared" ref="L359:L369" si="78">((H359/D359)-1)*100</f>
        <v>-9.2341318467754725</v>
      </c>
      <c r="M359" s="158">
        <f t="shared" ref="M359:M369" si="79">((I359/E359)-1)*100</f>
        <v>-0.56433922927797697</v>
      </c>
      <c r="N359" s="158">
        <f t="shared" ref="N359:N369" si="80">((J359/F359)-1)*100</f>
        <v>-6.3134384065188121</v>
      </c>
      <c r="O359" s="158">
        <f t="shared" ref="O359:O368" si="81">((K359/G359)-1)*100</f>
        <v>-6.2623644730439914</v>
      </c>
    </row>
    <row r="360" spans="2:15" ht="11.25" customHeight="1">
      <c r="C360" s="150" t="s">
        <v>4</v>
      </c>
      <c r="D360" s="470">
        <v>461.73011599999995</v>
      </c>
      <c r="E360" s="470">
        <v>729.89672999999993</v>
      </c>
      <c r="F360" s="470">
        <v>17.584973999999999</v>
      </c>
      <c r="G360" s="470">
        <v>16.701991999999997</v>
      </c>
      <c r="H360" s="470">
        <v>436.80689899999999</v>
      </c>
      <c r="I360" s="470">
        <v>738.88205099999993</v>
      </c>
      <c r="J360" s="470">
        <v>16.598234999999999</v>
      </c>
      <c r="K360" s="470">
        <v>16.622098999999999</v>
      </c>
      <c r="L360" s="158">
        <f t="shared" si="78"/>
        <v>-5.3977889109576687</v>
      </c>
      <c r="M360" s="158">
        <f t="shared" si="79"/>
        <v>1.2310400404177635</v>
      </c>
      <c r="N360" s="158">
        <f t="shared" si="80"/>
        <v>-5.6112622060174751</v>
      </c>
      <c r="O360" s="158">
        <f t="shared" si="81"/>
        <v>-0.47834414002831949</v>
      </c>
    </row>
    <row r="361" spans="2:15" ht="11.25" customHeight="1">
      <c r="B361" s="17"/>
      <c r="C361" s="150" t="s">
        <v>5</v>
      </c>
      <c r="D361" s="470">
        <v>426.81654900000001</v>
      </c>
      <c r="E361" s="470">
        <v>703.22569900000008</v>
      </c>
      <c r="F361" s="470">
        <v>16.315666</v>
      </c>
      <c r="G361" s="470">
        <v>15.85464</v>
      </c>
      <c r="H361" s="470">
        <v>446.40039100000001</v>
      </c>
      <c r="I361" s="470">
        <v>701.39151800000002</v>
      </c>
      <c r="J361" s="470">
        <v>15.221093999999999</v>
      </c>
      <c r="K361" s="470">
        <v>15.384124999999999</v>
      </c>
      <c r="L361" s="158">
        <f t="shared" si="78"/>
        <v>4.5883511419328782</v>
      </c>
      <c r="M361" s="158">
        <f t="shared" si="79"/>
        <v>-0.26082394352314742</v>
      </c>
      <c r="N361" s="158">
        <f t="shared" si="80"/>
        <v>-6.7087178666197289</v>
      </c>
      <c r="O361" s="158">
        <f t="shared" si="81"/>
        <v>-2.9676801239258754</v>
      </c>
    </row>
    <row r="362" spans="2:15" ht="11.25" customHeight="1">
      <c r="B362" s="17"/>
      <c r="C362" s="150" t="s">
        <v>6</v>
      </c>
      <c r="D362" s="470">
        <v>475.87750599999998</v>
      </c>
      <c r="E362" s="470">
        <v>715.94839200000001</v>
      </c>
      <c r="F362" s="470">
        <v>16.342903</v>
      </c>
      <c r="G362" s="470">
        <v>16.50142</v>
      </c>
      <c r="H362" s="470">
        <v>476.195583</v>
      </c>
      <c r="I362" s="470">
        <v>724.42296900000008</v>
      </c>
      <c r="J362" s="470">
        <v>16.753540000000001</v>
      </c>
      <c r="K362" s="470">
        <v>16.956697999999999</v>
      </c>
      <c r="L362" s="158">
        <f t="shared" si="78"/>
        <v>6.6840099813414433E-2</v>
      </c>
      <c r="M362" s="158">
        <f t="shared" si="79"/>
        <v>1.1836854575965061</v>
      </c>
      <c r="N362" s="158">
        <f t="shared" si="80"/>
        <v>2.5126319357093418</v>
      </c>
      <c r="O362" s="158">
        <f t="shared" si="81"/>
        <v>2.7590231628550788</v>
      </c>
    </row>
    <row r="363" spans="2:15" ht="11.25" customHeight="1">
      <c r="B363" s="17"/>
      <c r="C363" s="150" t="s">
        <v>7</v>
      </c>
      <c r="D363" s="470">
        <v>536.31809499999997</v>
      </c>
      <c r="E363" s="470">
        <v>707.39982900000007</v>
      </c>
      <c r="F363" s="470">
        <v>15.983727</v>
      </c>
      <c r="G363" s="470">
        <v>17.017004</v>
      </c>
      <c r="H363" s="470">
        <v>539.67884600000002</v>
      </c>
      <c r="I363" s="470">
        <v>714.65338499999996</v>
      </c>
      <c r="J363" s="470">
        <v>16.642239</v>
      </c>
      <c r="K363" s="470">
        <v>17.069632000000002</v>
      </c>
      <c r="L363" s="158">
        <f t="shared" si="78"/>
        <v>0.62663390091286519</v>
      </c>
      <c r="M363" s="158">
        <f t="shared" si="79"/>
        <v>1.0253827754317824</v>
      </c>
      <c r="N363" s="158">
        <f t="shared" si="80"/>
        <v>4.119890185812114</v>
      </c>
      <c r="O363" s="158">
        <f t="shared" si="81"/>
        <v>0.30926713068881728</v>
      </c>
    </row>
    <row r="364" spans="2:15" ht="11.25" customHeight="1">
      <c r="B364" s="17"/>
      <c r="C364" s="150" t="s">
        <v>8</v>
      </c>
      <c r="D364" s="470">
        <v>685.54093599999999</v>
      </c>
      <c r="E364" s="470">
        <v>759.04316000000006</v>
      </c>
      <c r="F364" s="470">
        <v>17.164591000000001</v>
      </c>
      <c r="G364" s="470">
        <v>19.115601999999999</v>
      </c>
      <c r="H364" s="470">
        <v>719.443579</v>
      </c>
      <c r="I364" s="470">
        <v>765.05430200000001</v>
      </c>
      <c r="J364" s="470">
        <v>18.185252000000002</v>
      </c>
      <c r="K364" s="470">
        <v>19.981724999999997</v>
      </c>
      <c r="L364" s="158">
        <f t="shared" si="78"/>
        <v>4.9453856392319029</v>
      </c>
      <c r="M364" s="158">
        <f t="shared" si="79"/>
        <v>0.7919367852547321</v>
      </c>
      <c r="N364" s="158">
        <f t="shared" si="80"/>
        <v>5.9463170430335444</v>
      </c>
      <c r="O364" s="158">
        <f t="shared" si="81"/>
        <v>4.5309742272306996</v>
      </c>
    </row>
    <row r="365" spans="2:15" ht="11.25" customHeight="1">
      <c r="B365" s="17"/>
      <c r="C365" s="150" t="s">
        <v>9</v>
      </c>
      <c r="D365" s="470">
        <v>704.13257599999997</v>
      </c>
      <c r="E365" s="470">
        <v>782.33435199999997</v>
      </c>
      <c r="F365" s="470">
        <v>17.711763999999999</v>
      </c>
      <c r="G365" s="470">
        <v>21.420526000000002</v>
      </c>
      <c r="H365" s="470">
        <v>705.09889499999997</v>
      </c>
      <c r="I365" s="470">
        <v>788.54499800000008</v>
      </c>
      <c r="J365" s="470">
        <v>18.65652</v>
      </c>
      <c r="K365" s="470">
        <v>21.285859000000002</v>
      </c>
      <c r="L365" s="158">
        <f t="shared" si="78"/>
        <v>0.13723537767409422</v>
      </c>
      <c r="M365" s="158">
        <f t="shared" si="79"/>
        <v>0.79386083253571993</v>
      </c>
      <c r="N365" s="158">
        <f t="shared" si="80"/>
        <v>5.3340593291554717</v>
      </c>
      <c r="O365" s="158">
        <f t="shared" si="81"/>
        <v>-0.62868204076781398</v>
      </c>
    </row>
    <row r="366" spans="2:15" ht="11.25" customHeight="1">
      <c r="B366" s="17"/>
      <c r="C366" s="150" t="s">
        <v>10</v>
      </c>
      <c r="D366" s="470">
        <v>577.98334699999998</v>
      </c>
      <c r="E366" s="470">
        <v>764.565744</v>
      </c>
      <c r="F366" s="470">
        <v>18.075437000000001</v>
      </c>
      <c r="G366" s="470">
        <v>19.431863</v>
      </c>
      <c r="H366" s="470">
        <v>572.62083700000005</v>
      </c>
      <c r="I366" s="470">
        <v>752.60181699999998</v>
      </c>
      <c r="J366" s="470">
        <v>17.603891999999998</v>
      </c>
      <c r="K366" s="470">
        <v>18.638026</v>
      </c>
      <c r="L366" s="158">
        <f t="shared" si="78"/>
        <v>-0.92779662733084578</v>
      </c>
      <c r="M366" s="158">
        <f t="shared" si="79"/>
        <v>-1.56480029270053</v>
      </c>
      <c r="N366" s="158">
        <f t="shared" si="80"/>
        <v>-2.6087612708893482</v>
      </c>
      <c r="O366" s="158">
        <f t="shared" si="81"/>
        <v>-4.0852336186190659</v>
      </c>
    </row>
    <row r="367" spans="2:15" ht="11.25" customHeight="1">
      <c r="B367" s="17"/>
      <c r="C367" s="150" t="s">
        <v>11</v>
      </c>
      <c r="D367" s="470">
        <v>476.15714100000002</v>
      </c>
      <c r="E367" s="470">
        <v>778.70841900000005</v>
      </c>
      <c r="F367" s="470">
        <v>17.854131000000002</v>
      </c>
      <c r="G367" s="470">
        <v>17.666249000000001</v>
      </c>
      <c r="H367" s="470">
        <v>490.33820600000001</v>
      </c>
      <c r="I367" s="470">
        <v>773.43527399999994</v>
      </c>
      <c r="J367" s="470">
        <v>17.669151999999997</v>
      </c>
      <c r="K367" s="470">
        <v>17.507116000000003</v>
      </c>
      <c r="L367" s="158">
        <f t="shared" si="78"/>
        <v>2.9782321378647447</v>
      </c>
      <c r="M367" s="158">
        <f t="shared" si="79"/>
        <v>-0.67716553094054888</v>
      </c>
      <c r="N367" s="158">
        <f t="shared" si="80"/>
        <v>-1.0360571455424239</v>
      </c>
      <c r="O367" s="158">
        <f t="shared" si="81"/>
        <v>-0.9007741258486579</v>
      </c>
    </row>
    <row r="368" spans="2:15" ht="11.25" customHeight="1">
      <c r="C368" s="150" t="s">
        <v>12</v>
      </c>
      <c r="D368" s="470">
        <v>396.69547799999998</v>
      </c>
      <c r="E368" s="470">
        <v>720.88531699999999</v>
      </c>
      <c r="F368" s="470">
        <v>17.385027999999998</v>
      </c>
      <c r="G368" s="470">
        <v>16.615788000000002</v>
      </c>
      <c r="H368" s="470">
        <v>412.64576</v>
      </c>
      <c r="I368" s="470">
        <v>734.30644600000005</v>
      </c>
      <c r="J368" s="470">
        <v>17.157330999999999</v>
      </c>
      <c r="K368" s="470">
        <v>16.251094999999999</v>
      </c>
      <c r="L368" s="158">
        <f t="shared" si="78"/>
        <v>4.020787451476826</v>
      </c>
      <c r="M368" s="158">
        <f t="shared" si="79"/>
        <v>1.8617564657652741</v>
      </c>
      <c r="N368" s="158">
        <f t="shared" si="80"/>
        <v>-1.3097304186107661</v>
      </c>
      <c r="O368" s="158">
        <f t="shared" si="81"/>
        <v>-2.1948582877923228</v>
      </c>
    </row>
    <row r="369" spans="3:15" ht="11.25" customHeight="1">
      <c r="C369" s="152" t="s">
        <v>13</v>
      </c>
      <c r="D369" s="361">
        <v>422.002883</v>
      </c>
      <c r="E369" s="361">
        <v>741.92871200000002</v>
      </c>
      <c r="F369" s="361">
        <v>17.294875999999999</v>
      </c>
      <c r="G369" s="361">
        <v>17.408360999999999</v>
      </c>
      <c r="H369" s="361">
        <v>421.73418300000003</v>
      </c>
      <c r="I369" s="361">
        <v>747.4601899999999</v>
      </c>
      <c r="J369" s="361">
        <v>17.711219</v>
      </c>
      <c r="K369" s="361">
        <v>16.714883999999998</v>
      </c>
      <c r="L369" s="159">
        <f t="shared" si="78"/>
        <v>-6.3672550786808557E-2</v>
      </c>
      <c r="M369" s="159">
        <f t="shared" si="79"/>
        <v>0.74555383967940259</v>
      </c>
      <c r="N369" s="159">
        <f t="shared" si="80"/>
        <v>2.4073199484055285</v>
      </c>
      <c r="O369" s="159">
        <f>((K369/G369)-1)*100</f>
        <v>-3.9835858183317807</v>
      </c>
    </row>
    <row r="370" spans="3:15" ht="11.25" customHeight="1">
      <c r="D370" s="471">
        <f>SUM(D358:D369)-G21</f>
        <v>0</v>
      </c>
      <c r="E370" s="471">
        <f>SUM(E358:E369)-G38</f>
        <v>0</v>
      </c>
      <c r="F370" s="471">
        <f>SUM(F358:F369)-G46</f>
        <v>0</v>
      </c>
      <c r="G370" s="471">
        <f>SUM(G358:G369)-G58</f>
        <v>0</v>
      </c>
      <c r="H370" s="471">
        <f>SUM(H358:H369)-H21</f>
        <v>0</v>
      </c>
      <c r="I370" s="471">
        <f>SUM(I358:I369)-H38</f>
        <v>0</v>
      </c>
      <c r="J370" s="471">
        <f>SUM(J358:J369)-H46</f>
        <v>0</v>
      </c>
      <c r="K370" s="471">
        <f>SUM(K358:K369)-H58</f>
        <v>0</v>
      </c>
    </row>
    <row r="371" spans="3:15" ht="11.25" customHeight="1">
      <c r="C371" s="197" t="s">
        <v>384</v>
      </c>
      <c r="D371" s="197"/>
      <c r="E371" s="197"/>
      <c r="F371" s="197"/>
      <c r="G371" s="17"/>
    </row>
    <row r="372" spans="3:15" ht="11.25" customHeight="1">
      <c r="C372" s="198"/>
      <c r="D372" s="199"/>
      <c r="E372" s="200" t="s">
        <v>31</v>
      </c>
      <c r="F372" s="200" t="s">
        <v>14</v>
      </c>
      <c r="G372" s="17"/>
    </row>
    <row r="373" spans="3:15" ht="11.25" customHeight="1">
      <c r="C373" s="201" t="s">
        <v>28</v>
      </c>
      <c r="D373" s="202"/>
      <c r="E373" s="203">
        <f>H131</f>
        <v>468.4</v>
      </c>
      <c r="F373" s="204">
        <f>100-SUM(F374:F383)</f>
        <v>20.799999999999997</v>
      </c>
      <c r="G373" s="17"/>
    </row>
    <row r="374" spans="3:15" ht="11.25" customHeight="1">
      <c r="C374" s="205" t="s">
        <v>270</v>
      </c>
      <c r="D374" s="206"/>
      <c r="E374" s="203">
        <f>H132</f>
        <v>139.4</v>
      </c>
      <c r="F374" s="204">
        <f t="shared" ref="F374:F382" si="82">ROUND(E374/$E$384*100,1)</f>
        <v>6.2</v>
      </c>
      <c r="G374" s="17"/>
    </row>
    <row r="375" spans="3:15" ht="11.25" customHeight="1">
      <c r="C375" s="205" t="s">
        <v>49</v>
      </c>
      <c r="D375" s="206"/>
      <c r="E375" s="203">
        <f>H133</f>
        <v>605.4</v>
      </c>
      <c r="F375" s="204">
        <f t="shared" si="82"/>
        <v>27</v>
      </c>
      <c r="G375" s="17"/>
    </row>
    <row r="376" spans="3:15" ht="11.25" customHeight="1">
      <c r="C376" s="205" t="s">
        <v>44</v>
      </c>
      <c r="D376" s="206"/>
      <c r="E376" s="203">
        <f>H135</f>
        <v>857.95</v>
      </c>
      <c r="F376" s="204">
        <f t="shared" si="82"/>
        <v>38.200000000000003</v>
      </c>
      <c r="G376" s="17"/>
    </row>
    <row r="377" spans="3:15" ht="11.25" customHeight="1">
      <c r="C377" s="205" t="s">
        <v>46</v>
      </c>
      <c r="D377" s="206"/>
      <c r="E377" s="203"/>
      <c r="F377" s="204">
        <f t="shared" si="82"/>
        <v>0</v>
      </c>
      <c r="G377" s="17"/>
    </row>
    <row r="378" spans="3:15" ht="11.25" customHeight="1">
      <c r="C378" s="205" t="s">
        <v>73</v>
      </c>
      <c r="D378" s="206"/>
      <c r="E378" s="203">
        <f>H140</f>
        <v>10.486999999999998</v>
      </c>
      <c r="F378" s="204">
        <f t="shared" si="82"/>
        <v>0.5</v>
      </c>
      <c r="G378" s="17"/>
    </row>
    <row r="379" spans="3:15" ht="11.25" customHeight="1">
      <c r="C379" s="205" t="s">
        <v>90</v>
      </c>
      <c r="D379" s="206"/>
      <c r="E379" s="203">
        <f>H141</f>
        <v>37.400000000000006</v>
      </c>
      <c r="F379" s="204">
        <f t="shared" si="82"/>
        <v>1.7</v>
      </c>
      <c r="G379" s="17"/>
    </row>
    <row r="380" spans="3:15" ht="11.25" customHeight="1">
      <c r="C380" s="205" t="s">
        <v>91</v>
      </c>
      <c r="D380" s="206"/>
      <c r="E380" s="203">
        <f>H142</f>
        <v>37.400000000000006</v>
      </c>
      <c r="F380" s="204">
        <f t="shared" si="82"/>
        <v>1.7</v>
      </c>
      <c r="G380" s="17"/>
    </row>
    <row r="381" spans="3:15" ht="11.25" customHeight="1">
      <c r="C381" s="205" t="s">
        <v>50</v>
      </c>
      <c r="D381" s="206"/>
      <c r="E381" s="203">
        <f>H137</f>
        <v>3.6374999999999909</v>
      </c>
      <c r="F381" s="204">
        <f>ROUND(E381/$E$384*100,1)</f>
        <v>0.2</v>
      </c>
      <c r="G381" s="17"/>
    </row>
    <row r="382" spans="3:15" ht="11.25" customHeight="1">
      <c r="C382" s="205" t="s">
        <v>51</v>
      </c>
      <c r="D382" s="206"/>
      <c r="E382" s="203">
        <f>H138</f>
        <v>80.871014999999844</v>
      </c>
      <c r="F382" s="204">
        <f t="shared" si="82"/>
        <v>3.6</v>
      </c>
      <c r="G382" s="17"/>
    </row>
    <row r="383" spans="3:15" ht="11.25" customHeight="1">
      <c r="C383" s="205" t="s">
        <v>75</v>
      </c>
      <c r="D383" s="206"/>
      <c r="E383" s="203">
        <f>H139</f>
        <v>2.13</v>
      </c>
      <c r="F383" s="204">
        <f>ROUND(E383/$E$384*100,1)</f>
        <v>0.1</v>
      </c>
      <c r="G383" s="17"/>
    </row>
    <row r="384" spans="3:15" ht="11.25" customHeight="1">
      <c r="C384" s="207" t="s">
        <v>32</v>
      </c>
      <c r="D384" s="208"/>
      <c r="E384" s="209">
        <f>SUM(E373:E383)</f>
        <v>2243.0755149999995</v>
      </c>
      <c r="F384" s="210">
        <f>SUM(F373:F383)</f>
        <v>100</v>
      </c>
      <c r="G384" s="17"/>
    </row>
    <row r="385" spans="3:7" ht="11.25" customHeight="1">
      <c r="C385" s="17"/>
      <c r="D385" s="17"/>
      <c r="E385" s="359"/>
      <c r="F385" s="17"/>
      <c r="G385" s="17"/>
    </row>
    <row r="386" spans="3:7" ht="11.25" customHeight="1">
      <c r="C386" s="197" t="s">
        <v>307</v>
      </c>
      <c r="D386" s="197"/>
      <c r="E386" s="197"/>
      <c r="F386" s="197"/>
      <c r="G386" s="17"/>
    </row>
    <row r="387" spans="3:7" ht="11.25" customHeight="1">
      <c r="C387" s="198"/>
      <c r="D387" s="199"/>
      <c r="E387" s="200" t="s">
        <v>1</v>
      </c>
      <c r="F387" s="200" t="s">
        <v>14</v>
      </c>
      <c r="G387" s="17"/>
    </row>
    <row r="388" spans="3:7" ht="11.25" customHeight="1">
      <c r="C388" s="201" t="s">
        <v>28</v>
      </c>
      <c r="D388" s="202"/>
      <c r="E388" s="203">
        <f>G7</f>
        <v>2395.770931</v>
      </c>
      <c r="F388" s="204">
        <f>100-SUM(F389:F399)</f>
        <v>39.599999999999994</v>
      </c>
      <c r="G388" s="395">
        <f>E388/SUM($E$388:$E$398)*100</f>
        <v>49.663060188337987</v>
      </c>
    </row>
    <row r="389" spans="3:7" ht="11.25" customHeight="1">
      <c r="C389" s="205" t="s">
        <v>270</v>
      </c>
      <c r="D389" s="206"/>
      <c r="E389" s="203">
        <f>G8</f>
        <v>634.8807240000001</v>
      </c>
      <c r="F389" s="204">
        <f t="shared" ref="F389:F399" si="83">ROUND(E389/$E$400*100,1)</f>
        <v>10.5</v>
      </c>
      <c r="G389" s="395">
        <f t="shared" ref="G389:G398" si="84">E389/SUM($E$388:$E$398)*100</f>
        <v>13.160740536770293</v>
      </c>
    </row>
    <row r="390" spans="3:7" ht="11.25" customHeight="1">
      <c r="C390" s="205" t="s">
        <v>49</v>
      </c>
      <c r="D390" s="206"/>
      <c r="E390" s="203">
        <f>G9</f>
        <v>764.99901499999896</v>
      </c>
      <c r="F390" s="204">
        <f t="shared" si="83"/>
        <v>12.6</v>
      </c>
      <c r="G390" s="395">
        <f t="shared" si="84"/>
        <v>15.85802366760757</v>
      </c>
    </row>
    <row r="391" spans="3:7" ht="11.25" customHeight="1">
      <c r="C391" s="205" t="s">
        <v>44</v>
      </c>
      <c r="D391" s="206"/>
      <c r="E391" s="203">
        <f>G11</f>
        <v>590.52251799999999</v>
      </c>
      <c r="F391" s="204">
        <f t="shared" si="83"/>
        <v>9.6999999999999993</v>
      </c>
      <c r="G391" s="395">
        <f t="shared" si="84"/>
        <v>12.241218463136493</v>
      </c>
    </row>
    <row r="392" spans="3:7" ht="11.25" customHeight="1">
      <c r="C392" s="205" t="s">
        <v>46</v>
      </c>
      <c r="D392" s="206"/>
      <c r="E392" s="203">
        <f>G12</f>
        <v>12.813724000000001</v>
      </c>
      <c r="F392" s="204">
        <f t="shared" si="83"/>
        <v>0.2</v>
      </c>
      <c r="G392" s="395">
        <f t="shared" si="84"/>
        <v>0.26562169947655612</v>
      </c>
    </row>
    <row r="393" spans="3:7" ht="11.25" customHeight="1">
      <c r="C393" s="205" t="s">
        <v>73</v>
      </c>
      <c r="D393" s="206"/>
      <c r="E393" s="203">
        <f>G16</f>
        <v>34.974446</v>
      </c>
      <c r="F393" s="204">
        <f t="shared" si="83"/>
        <v>0.6</v>
      </c>
      <c r="G393" s="395">
        <f t="shared" si="84"/>
        <v>0.72500170791653074</v>
      </c>
    </row>
    <row r="394" spans="3:7" ht="11.25" customHeight="1">
      <c r="C394" s="205" t="s">
        <v>90</v>
      </c>
      <c r="D394" s="206"/>
      <c r="E394" s="203">
        <f>G17</f>
        <v>135.7577445</v>
      </c>
      <c r="F394" s="204">
        <f t="shared" si="83"/>
        <v>2.2000000000000002</v>
      </c>
      <c r="G394" s="395">
        <f t="shared" si="84"/>
        <v>2.8141860095624103</v>
      </c>
    </row>
    <row r="395" spans="3:7" ht="11.25" customHeight="1">
      <c r="C395" s="205" t="s">
        <v>91</v>
      </c>
      <c r="D395" s="206"/>
      <c r="E395" s="203">
        <f>G18</f>
        <v>135.7577445</v>
      </c>
      <c r="F395" s="204">
        <f t="shared" si="83"/>
        <v>2.2000000000000002</v>
      </c>
      <c r="G395" s="395">
        <f t="shared" si="84"/>
        <v>2.8141860095624103</v>
      </c>
    </row>
    <row r="396" spans="3:7" ht="11.25" customHeight="1">
      <c r="C396" s="205" t="s">
        <v>50</v>
      </c>
      <c r="D396" s="206"/>
      <c r="E396" s="203">
        <f>G13</f>
        <v>3.757171</v>
      </c>
      <c r="F396" s="204">
        <f t="shared" si="83"/>
        <v>0.1</v>
      </c>
      <c r="G396" s="395">
        <f t="shared" si="84"/>
        <v>7.7884161251173492E-2</v>
      </c>
    </row>
    <row r="397" spans="3:7" ht="11.25" customHeight="1">
      <c r="C397" s="205" t="s">
        <v>51</v>
      </c>
      <c r="D397" s="206"/>
      <c r="E397" s="203">
        <f>G14</f>
        <v>113.48353999999999</v>
      </c>
      <c r="F397" s="204">
        <f t="shared" si="83"/>
        <v>1.9</v>
      </c>
      <c r="G397" s="395">
        <f t="shared" si="84"/>
        <v>2.3524535691119715</v>
      </c>
    </row>
    <row r="398" spans="3:7" ht="11.25" customHeight="1">
      <c r="C398" s="205" t="s">
        <v>75</v>
      </c>
      <c r="D398" s="206"/>
      <c r="E398" s="203">
        <f>G15</f>
        <v>1.332595</v>
      </c>
      <c r="F398" s="204">
        <f t="shared" si="83"/>
        <v>0</v>
      </c>
      <c r="G398" s="395">
        <f t="shared" si="84"/>
        <v>2.76239872666183E-2</v>
      </c>
    </row>
    <row r="399" spans="3:7" ht="11.25" customHeight="1">
      <c r="C399" s="205" t="s">
        <v>63</v>
      </c>
      <c r="D399" s="206"/>
      <c r="E399" s="203">
        <f>G20</f>
        <v>1233.358142</v>
      </c>
      <c r="F399" s="204">
        <f t="shared" si="83"/>
        <v>20.399999999999999</v>
      </c>
      <c r="G399" s="462"/>
    </row>
    <row r="400" spans="3:7" ht="11.25" customHeight="1">
      <c r="C400" s="213" t="s">
        <v>32</v>
      </c>
      <c r="D400" s="208"/>
      <c r="E400" s="209">
        <f>SUM(E388:E399)</f>
        <v>6057.4082949999984</v>
      </c>
      <c r="F400" s="210">
        <f>SUM(F388:F399)</f>
        <v>100</v>
      </c>
      <c r="G400" s="43"/>
    </row>
    <row r="401" spans="3:8" ht="11.25" customHeight="1">
      <c r="C401" s="17"/>
      <c r="D401" s="17"/>
      <c r="E401" s="359"/>
      <c r="F401" s="17"/>
      <c r="G401" s="17"/>
    </row>
    <row r="402" spans="3:8" ht="11.25" customHeight="1">
      <c r="C402" s="197" t="s">
        <v>385</v>
      </c>
      <c r="D402" s="197"/>
      <c r="E402" s="197"/>
      <c r="F402" s="197"/>
      <c r="G402" s="17"/>
    </row>
    <row r="403" spans="3:8" ht="11.25" customHeight="1">
      <c r="C403" s="198"/>
      <c r="D403" s="199"/>
      <c r="E403" s="200" t="s">
        <v>1</v>
      </c>
      <c r="F403" s="200" t="s">
        <v>14</v>
      </c>
      <c r="G403" s="17"/>
    </row>
    <row r="404" spans="3:8" ht="11.25" customHeight="1">
      <c r="C404" s="201" t="s">
        <v>28</v>
      </c>
      <c r="D404" s="202"/>
      <c r="E404" s="203">
        <f>H7</f>
        <v>1999.1343879999999</v>
      </c>
      <c r="F404" s="204">
        <f>100-SUM(F405:F415)</f>
        <v>32.599999999999994</v>
      </c>
      <c r="G404" s="395">
        <f>E404/SUM($E$404:$E$414)*100</f>
        <v>45.236830105184673</v>
      </c>
      <c r="H404" s="427"/>
    </row>
    <row r="405" spans="3:8" ht="11.25" customHeight="1">
      <c r="C405" s="205" t="s">
        <v>270</v>
      </c>
      <c r="D405" s="206"/>
      <c r="E405" s="203">
        <f>H8</f>
        <v>463.23890799999998</v>
      </c>
      <c r="F405" s="204">
        <f t="shared" ref="F405:F415" si="85">ROUND(E405/$E$416*100,1)</f>
        <v>7.6</v>
      </c>
      <c r="G405" s="395">
        <f t="shared" ref="G405:G414" si="86">E405/SUM($E$404:$E$414)*100</f>
        <v>10.482266677565287</v>
      </c>
      <c r="H405" s="427"/>
    </row>
    <row r="406" spans="3:8" ht="11.25" customHeight="1">
      <c r="C406" s="205" t="s">
        <v>49</v>
      </c>
      <c r="D406" s="206"/>
      <c r="E406" s="203">
        <f>H9</f>
        <v>441.49035700000002</v>
      </c>
      <c r="F406" s="204">
        <f t="shared" si="85"/>
        <v>7.2</v>
      </c>
      <c r="G406" s="395">
        <f t="shared" si="86"/>
        <v>9.9901359271132364</v>
      </c>
      <c r="H406" s="427"/>
    </row>
    <row r="407" spans="3:8" ht="11.25" customHeight="1">
      <c r="C407" s="205" t="s">
        <v>44</v>
      </c>
      <c r="D407" s="206"/>
      <c r="E407" s="203">
        <f>H11</f>
        <v>1045.1915770000001</v>
      </c>
      <c r="F407" s="204">
        <f t="shared" si="85"/>
        <v>17.100000000000001</v>
      </c>
      <c r="G407" s="395">
        <f t="shared" si="86"/>
        <v>23.650813111879224</v>
      </c>
      <c r="H407" s="427"/>
    </row>
    <row r="408" spans="3:8" ht="11.25" customHeight="1">
      <c r="C408" s="205" t="s">
        <v>46</v>
      </c>
      <c r="D408" s="206"/>
      <c r="E408" s="203">
        <f>H12</f>
        <v>16.827499</v>
      </c>
      <c r="F408" s="204">
        <f>ROUND(E408/$E$416*100,1)</f>
        <v>0.3</v>
      </c>
      <c r="G408" s="395">
        <f t="shared" si="86"/>
        <v>0.38077615888530503</v>
      </c>
      <c r="H408" s="427"/>
    </row>
    <row r="409" spans="3:8" ht="11.25" customHeight="1">
      <c r="C409" s="205" t="s">
        <v>73</v>
      </c>
      <c r="D409" s="206"/>
      <c r="E409" s="203">
        <f>H16</f>
        <v>34.425885000000001</v>
      </c>
      <c r="F409" s="204">
        <f t="shared" si="85"/>
        <v>0.6</v>
      </c>
      <c r="G409" s="395">
        <f t="shared" si="86"/>
        <v>0.77899610967305599</v>
      </c>
      <c r="H409" s="427"/>
    </row>
    <row r="410" spans="3:8" ht="11.25" customHeight="1">
      <c r="C410" s="205" t="s">
        <v>90</v>
      </c>
      <c r="D410" s="206"/>
      <c r="E410" s="203">
        <f>H17</f>
        <v>145.46326099999999</v>
      </c>
      <c r="F410" s="204">
        <f t="shared" si="85"/>
        <v>2.4</v>
      </c>
      <c r="G410" s="395">
        <f t="shared" si="86"/>
        <v>3.2915730247561203</v>
      </c>
      <c r="H410" s="427"/>
    </row>
    <row r="411" spans="3:8" ht="11.25" customHeight="1">
      <c r="C411" s="205" t="s">
        <v>91</v>
      </c>
      <c r="D411" s="206"/>
      <c r="E411" s="203">
        <f>H18</f>
        <v>145.46326099999999</v>
      </c>
      <c r="F411" s="204">
        <f t="shared" si="85"/>
        <v>2.4</v>
      </c>
      <c r="G411" s="395">
        <f t="shared" si="86"/>
        <v>3.2915730247561203</v>
      </c>
      <c r="H411" s="427"/>
    </row>
    <row r="412" spans="3:8" ht="11.25" customHeight="1">
      <c r="C412" s="205" t="s">
        <v>50</v>
      </c>
      <c r="D412" s="206"/>
      <c r="E412" s="203">
        <f>H13</f>
        <v>6.0848199999999997</v>
      </c>
      <c r="F412" s="204">
        <f t="shared" si="85"/>
        <v>0.1</v>
      </c>
      <c r="G412" s="395">
        <f t="shared" si="86"/>
        <v>0.13768857672245186</v>
      </c>
      <c r="H412" s="427"/>
    </row>
    <row r="413" spans="3:8" ht="11.25" customHeight="1">
      <c r="C413" s="205" t="s">
        <v>51</v>
      </c>
      <c r="D413" s="206"/>
      <c r="E413" s="203">
        <f>H14</f>
        <v>120.80344000000001</v>
      </c>
      <c r="F413" s="204">
        <f t="shared" si="85"/>
        <v>2</v>
      </c>
      <c r="G413" s="395">
        <f t="shared" si="86"/>
        <v>2.7335654492287547</v>
      </c>
      <c r="H413" s="427"/>
    </row>
    <row r="414" spans="3:8" ht="11.25" customHeight="1">
      <c r="C414" s="205" t="s">
        <v>75</v>
      </c>
      <c r="D414" s="206"/>
      <c r="E414" s="203">
        <f>H15</f>
        <v>1.139367</v>
      </c>
      <c r="F414" s="204">
        <f t="shared" si="85"/>
        <v>0</v>
      </c>
      <c r="G414" s="395">
        <f t="shared" si="86"/>
        <v>2.5781834235775222E-2</v>
      </c>
      <c r="H414" s="427"/>
    </row>
    <row r="415" spans="3:8" ht="11.25" customHeight="1">
      <c r="C415" s="205" t="s">
        <v>63</v>
      </c>
      <c r="D415" s="206"/>
      <c r="E415" s="203">
        <f>H20</f>
        <v>1694.8405220000002</v>
      </c>
      <c r="F415" s="204">
        <f t="shared" si="85"/>
        <v>27.7</v>
      </c>
      <c r="G415" s="462"/>
      <c r="H415" s="427"/>
    </row>
    <row r="416" spans="3:8" ht="11.25" customHeight="1">
      <c r="C416" s="213" t="s">
        <v>32</v>
      </c>
      <c r="D416" s="208"/>
      <c r="E416" s="209">
        <f>SUM(E404:E415)</f>
        <v>6114.1032850000001</v>
      </c>
      <c r="F416" s="210">
        <f>SUM(F404:F415)</f>
        <v>100</v>
      </c>
      <c r="G416" s="43"/>
      <c r="H416" s="427"/>
    </row>
    <row r="417" spans="3:6" ht="11.25" customHeight="1"/>
    <row r="418" spans="3:6" ht="11.25" customHeight="1">
      <c r="C418" s="197" t="s">
        <v>386</v>
      </c>
      <c r="D418" s="197"/>
      <c r="E418" s="197"/>
      <c r="F418" s="197"/>
    </row>
    <row r="419" spans="3:6" ht="11.25" customHeight="1">
      <c r="C419" s="198"/>
      <c r="D419" s="199"/>
      <c r="E419" s="200" t="s">
        <v>31</v>
      </c>
      <c r="F419" s="200" t="s">
        <v>14</v>
      </c>
    </row>
    <row r="420" spans="3:6" ht="11.25" customHeight="1">
      <c r="C420" s="205" t="s">
        <v>270</v>
      </c>
      <c r="D420" s="206"/>
      <c r="E420" s="203">
        <v>495.92000000000013</v>
      </c>
      <c r="F420" s="204">
        <f t="shared" ref="F420:F429" si="87">ROUND(E420/$E$430*100,1)</f>
        <v>16.5</v>
      </c>
    </row>
    <row r="421" spans="3:6" ht="11.25" customHeight="1">
      <c r="C421" s="205" t="s">
        <v>49</v>
      </c>
      <c r="D421" s="206"/>
      <c r="E421" s="203">
        <v>557.1400000000001</v>
      </c>
      <c r="F421" s="204">
        <f t="shared" si="87"/>
        <v>18.5</v>
      </c>
    </row>
    <row r="422" spans="3:6" ht="11.25" customHeight="1">
      <c r="C422" s="205" t="s">
        <v>52</v>
      </c>
      <c r="D422" s="206"/>
      <c r="E422" s="203">
        <v>482.64</v>
      </c>
      <c r="F422" s="204">
        <f t="shared" si="87"/>
        <v>16</v>
      </c>
    </row>
    <row r="423" spans="3:6" ht="11.25" customHeight="1">
      <c r="C423" s="205" t="s">
        <v>44</v>
      </c>
      <c r="D423" s="206"/>
      <c r="E423" s="203">
        <f>'Data 1'!I72</f>
        <v>864.2</v>
      </c>
      <c r="F423" s="204">
        <f t="shared" si="87"/>
        <v>28.7</v>
      </c>
    </row>
    <row r="424" spans="3:6" ht="11.25" customHeight="1">
      <c r="C424" s="205" t="s">
        <v>73</v>
      </c>
      <c r="D424" s="206"/>
      <c r="E424" s="203"/>
      <c r="F424" s="204">
        <f t="shared" si="87"/>
        <v>0</v>
      </c>
    </row>
    <row r="425" spans="3:6" ht="11.25" customHeight="1">
      <c r="C425" s="201" t="s">
        <v>26</v>
      </c>
      <c r="D425" s="202"/>
      <c r="E425" s="203">
        <f>'Data 1'!I67</f>
        <v>2.02</v>
      </c>
      <c r="F425" s="204">
        <f t="shared" si="87"/>
        <v>0.1</v>
      </c>
    </row>
    <row r="426" spans="3:6" ht="11.25" customHeight="1">
      <c r="C426" s="205" t="s">
        <v>68</v>
      </c>
      <c r="D426" s="206"/>
      <c r="E426" s="203">
        <f>'Data 1'!I73</f>
        <v>11.39</v>
      </c>
      <c r="F426" s="204">
        <f t="shared" si="87"/>
        <v>0.4</v>
      </c>
    </row>
    <row r="427" spans="3:6" ht="11.25" customHeight="1">
      <c r="C427" s="205" t="s">
        <v>50</v>
      </c>
      <c r="D427" s="206"/>
      <c r="E427" s="203">
        <f>'Data 1'!I74</f>
        <v>428.71499999999997</v>
      </c>
      <c r="F427" s="204">
        <f t="shared" si="87"/>
        <v>14.2</v>
      </c>
    </row>
    <row r="428" spans="3:6" ht="11.25" customHeight="1">
      <c r="C428" s="205" t="s">
        <v>51</v>
      </c>
      <c r="D428" s="206"/>
      <c r="E428" s="203">
        <f>'Data 1'!I75</f>
        <v>166.65714499999967</v>
      </c>
      <c r="F428" s="204">
        <f t="shared" si="87"/>
        <v>5.5</v>
      </c>
    </row>
    <row r="429" spans="3:6" ht="11.25" customHeight="1">
      <c r="C429" s="205" t="s">
        <v>75</v>
      </c>
      <c r="D429" s="206"/>
      <c r="E429" s="203">
        <f>'Data 1'!I77</f>
        <v>3.6960000000000002</v>
      </c>
      <c r="F429" s="204">
        <f t="shared" si="87"/>
        <v>0.1</v>
      </c>
    </row>
    <row r="430" spans="3:6" ht="11.25" customHeight="1">
      <c r="C430" s="207" t="s">
        <v>32</v>
      </c>
      <c r="D430" s="208"/>
      <c r="E430" s="209">
        <f>SUM(E420:E429)</f>
        <v>3012.3781450000001</v>
      </c>
      <c r="F430" s="210">
        <f>SUM(F420:F429)</f>
        <v>100</v>
      </c>
    </row>
    <row r="431" spans="3:6" ht="11.25" customHeight="1"/>
    <row r="432" spans="3:6" ht="11.25" customHeight="1">
      <c r="C432" s="197" t="s">
        <v>308</v>
      </c>
    </row>
    <row r="433" spans="3:7" ht="11.25" customHeight="1">
      <c r="C433" s="198"/>
      <c r="D433" s="199"/>
      <c r="E433" s="200" t="s">
        <v>1</v>
      </c>
      <c r="F433" s="200" t="s">
        <v>14</v>
      </c>
    </row>
    <row r="434" spans="3:7" ht="11.25" customHeight="1">
      <c r="C434" s="205" t="s">
        <v>270</v>
      </c>
      <c r="D434" s="206"/>
      <c r="E434" s="203">
        <f>G26</f>
        <v>2121.1348889999999</v>
      </c>
      <c r="F434" s="204">
        <f>ROUND(E434/$E$444*100,1)</f>
        <v>24</v>
      </c>
    </row>
    <row r="435" spans="3:7" ht="11.25" customHeight="1">
      <c r="C435" s="205" t="s">
        <v>49</v>
      </c>
      <c r="D435" s="206"/>
      <c r="E435" s="203">
        <f>G27</f>
        <v>284.09280899999999</v>
      </c>
      <c r="F435" s="204">
        <f t="shared" ref="F435:F443" si="88">ROUND(E435/$E$444*100,1)</f>
        <v>3.2</v>
      </c>
    </row>
    <row r="436" spans="3:7" ht="11.25" customHeight="1">
      <c r="C436" s="205" t="s">
        <v>52</v>
      </c>
      <c r="D436" s="206"/>
      <c r="E436" s="203">
        <f>G28</f>
        <v>2455.4322969999998</v>
      </c>
      <c r="F436" s="204">
        <f t="shared" si="88"/>
        <v>27.8</v>
      </c>
    </row>
    <row r="437" spans="3:7" ht="11.25" customHeight="1">
      <c r="C437" s="205" t="s">
        <v>44</v>
      </c>
      <c r="D437" s="206"/>
      <c r="E437" s="203">
        <f>G30</f>
        <v>3051.021608</v>
      </c>
      <c r="F437" s="204">
        <f>100-SUM(F434:F436,F438:F443)</f>
        <v>34.500000000000014</v>
      </c>
    </row>
    <row r="438" spans="3:7" ht="11.25" customHeight="1">
      <c r="C438" s="205" t="s">
        <v>73</v>
      </c>
      <c r="D438" s="206"/>
      <c r="E438" s="203"/>
      <c r="F438" s="204">
        <f t="shared" si="88"/>
        <v>0</v>
      </c>
    </row>
    <row r="439" spans="3:7" ht="11.25" customHeight="1">
      <c r="C439" s="201" t="s">
        <v>26</v>
      </c>
      <c r="D439" s="202"/>
      <c r="E439" s="203">
        <f>G25</f>
        <v>3.2771120000000002</v>
      </c>
      <c r="F439" s="204">
        <f t="shared" si="88"/>
        <v>0</v>
      </c>
    </row>
    <row r="440" spans="3:7" ht="11.25" customHeight="1">
      <c r="C440" s="205" t="s">
        <v>68</v>
      </c>
      <c r="D440" s="206"/>
      <c r="E440" s="203">
        <f>G32</f>
        <v>23.655544000000003</v>
      </c>
      <c r="F440" s="204">
        <f t="shared" si="88"/>
        <v>0.3</v>
      </c>
    </row>
    <row r="441" spans="3:7" ht="11.25" customHeight="1">
      <c r="C441" s="205" t="s">
        <v>50</v>
      </c>
      <c r="D441" s="206"/>
      <c r="E441" s="203">
        <f>G33</f>
        <v>622.02860199999907</v>
      </c>
      <c r="F441" s="204">
        <f t="shared" si="88"/>
        <v>7</v>
      </c>
    </row>
    <row r="442" spans="3:7" ht="11.25" customHeight="1">
      <c r="C442" s="205" t="s">
        <v>51</v>
      </c>
      <c r="D442" s="206"/>
      <c r="E442" s="203">
        <f>G34</f>
        <v>272.07269199999996</v>
      </c>
      <c r="F442" s="204">
        <f t="shared" si="88"/>
        <v>3.1</v>
      </c>
    </row>
    <row r="443" spans="3:7" ht="11.25" customHeight="1">
      <c r="C443" s="205" t="s">
        <v>75</v>
      </c>
      <c r="D443" s="206"/>
      <c r="E443" s="203">
        <f>G35</f>
        <v>8.9315969999999911</v>
      </c>
      <c r="F443" s="204">
        <f t="shared" si="88"/>
        <v>0.1</v>
      </c>
    </row>
    <row r="444" spans="3:7" ht="11.25" customHeight="1">
      <c r="C444" s="207" t="s">
        <v>32</v>
      </c>
      <c r="D444" s="208"/>
      <c r="E444" s="209">
        <f>SUM(E434:E443)</f>
        <v>8841.6471499999989</v>
      </c>
      <c r="F444" s="210">
        <f>SUM(F434:F443)</f>
        <v>100</v>
      </c>
    </row>
    <row r="445" spans="3:7" ht="11.25" customHeight="1"/>
    <row r="446" spans="3:7" ht="11.25" customHeight="1">
      <c r="C446" s="197" t="s">
        <v>387</v>
      </c>
    </row>
    <row r="447" spans="3:7" ht="11.25" customHeight="1">
      <c r="C447" s="198"/>
      <c r="D447" s="199"/>
      <c r="E447" s="200" t="s">
        <v>1</v>
      </c>
      <c r="F447" s="200" t="s">
        <v>14</v>
      </c>
    </row>
    <row r="448" spans="3:7" ht="11.25" customHeight="1">
      <c r="C448" s="205" t="s">
        <v>270</v>
      </c>
      <c r="D448" s="206"/>
      <c r="E448" s="203">
        <f>H26</f>
        <v>1949.9451159999999</v>
      </c>
      <c r="F448" s="204">
        <f t="shared" ref="F448:F457" si="89">ROUND(E448/$E$458*100,1)</f>
        <v>22</v>
      </c>
      <c r="G448" s="427"/>
    </row>
    <row r="449" spans="3:7" ht="11.25" customHeight="1">
      <c r="C449" s="205" t="s">
        <v>49</v>
      </c>
      <c r="D449" s="206"/>
      <c r="E449" s="203">
        <f>H27</f>
        <v>229.48684400000002</v>
      </c>
      <c r="F449" s="204">
        <f t="shared" si="89"/>
        <v>2.6</v>
      </c>
      <c r="G449" s="427"/>
    </row>
    <row r="450" spans="3:7" ht="11.25" customHeight="1">
      <c r="C450" s="205" t="s">
        <v>52</v>
      </c>
      <c r="D450" s="206"/>
      <c r="E450" s="203">
        <f>H28</f>
        <v>2189.0106679999999</v>
      </c>
      <c r="F450" s="204">
        <f t="shared" si="89"/>
        <v>24.7</v>
      </c>
      <c r="G450" s="427"/>
    </row>
    <row r="451" spans="3:7" ht="11.25" customHeight="1">
      <c r="C451" s="205" t="s">
        <v>44</v>
      </c>
      <c r="D451" s="206"/>
      <c r="E451" s="203">
        <f>H30</f>
        <v>3053.51755</v>
      </c>
      <c r="F451" s="204">
        <f t="shared" si="89"/>
        <v>34.4</v>
      </c>
      <c r="G451" s="427"/>
    </row>
    <row r="452" spans="3:7" ht="11.25" customHeight="1">
      <c r="C452" s="205" t="s">
        <v>73</v>
      </c>
      <c r="D452" s="206"/>
      <c r="E452" s="203"/>
      <c r="F452" s="204">
        <f t="shared" si="89"/>
        <v>0</v>
      </c>
      <c r="G452" s="427"/>
    </row>
    <row r="453" spans="3:7" ht="11.25" customHeight="1">
      <c r="C453" s="201" t="s">
        <v>26</v>
      </c>
      <c r="D453" s="202"/>
      <c r="E453" s="203">
        <f>H25</f>
        <v>3.5092449999999999</v>
      </c>
      <c r="F453" s="204">
        <f>ROUND(E453/$E$458*100,1)</f>
        <v>0</v>
      </c>
      <c r="G453" s="427"/>
    </row>
    <row r="454" spans="3:7" ht="11.25" customHeight="1">
      <c r="C454" s="205" t="s">
        <v>68</v>
      </c>
      <c r="D454" s="206"/>
      <c r="E454" s="203">
        <f>H32</f>
        <v>23.248718</v>
      </c>
      <c r="F454" s="204">
        <f t="shared" si="89"/>
        <v>0.3</v>
      </c>
      <c r="G454" s="427"/>
    </row>
    <row r="455" spans="3:7" ht="11.25" customHeight="1">
      <c r="C455" s="205" t="s">
        <v>50</v>
      </c>
      <c r="D455" s="206"/>
      <c r="E455" s="203">
        <f>H33</f>
        <v>1138.277902</v>
      </c>
      <c r="F455" s="204">
        <f t="shared" si="89"/>
        <v>12.8</v>
      </c>
      <c r="G455" s="427"/>
    </row>
    <row r="456" spans="3:7" ht="11.25" customHeight="1">
      <c r="C456" s="205" t="s">
        <v>51</v>
      </c>
      <c r="D456" s="206"/>
      <c r="E456" s="203">
        <f>H34</f>
        <v>277.90508299999999</v>
      </c>
      <c r="F456" s="204">
        <f t="shared" si="89"/>
        <v>3.1</v>
      </c>
      <c r="G456" s="427"/>
    </row>
    <row r="457" spans="3:7" ht="11.25" customHeight="1">
      <c r="C457" s="205" t="s">
        <v>75</v>
      </c>
      <c r="D457" s="206"/>
      <c r="E457" s="203">
        <f>H35</f>
        <v>9.7735690000000108</v>
      </c>
      <c r="F457" s="204">
        <f t="shared" si="89"/>
        <v>0.1</v>
      </c>
      <c r="G457" s="427"/>
    </row>
    <row r="458" spans="3:7" ht="11.25" customHeight="1">
      <c r="C458" s="207" t="s">
        <v>32</v>
      </c>
      <c r="D458" s="208"/>
      <c r="E458" s="209">
        <f>SUM(E448:E457)</f>
        <v>8874.6746949999997</v>
      </c>
      <c r="F458" s="210">
        <f>SUM(F448:F457)</f>
        <v>99.999999999999972</v>
      </c>
    </row>
    <row r="459" spans="3:7" ht="11.25" customHeight="1"/>
    <row r="460" spans="3:7" ht="11.25" customHeight="1"/>
    <row r="461" spans="3:7" ht="11.25" customHeight="1"/>
  </sheetData>
  <mergeCells count="4">
    <mergeCell ref="L355:O355"/>
    <mergeCell ref="C354:F354"/>
    <mergeCell ref="D355:G355"/>
    <mergeCell ref="H355:K355"/>
  </mergeCells>
  <pageMargins left="0.7" right="0.7" top="0.75" bottom="0.75" header="0.3" footer="0.3"/>
  <pageSetup paperSize="9" orientation="portrait" r:id="rId1"/>
  <ignoredErrors>
    <ignoredError sqref="H52 D151:F151 D172:H172 D165:H165" formulaRange="1"/>
    <ignoredError sqref="I45 D72:H72 D191:H19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autoPageBreaks="0"/>
  </sheetPr>
  <dimension ref="A1:R35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73" customWidth="1"/>
    <col min="2" max="2" width="2.7109375" style="73" customWidth="1"/>
    <col min="3" max="3" width="23.7109375" style="73" customWidth="1"/>
    <col min="4" max="4" width="1.28515625" style="73" customWidth="1"/>
    <col min="5" max="5" width="19" style="87" customWidth="1"/>
    <col min="6" max="6" width="10.7109375" style="87" customWidth="1"/>
    <col min="7" max="7" width="6.140625" style="87" customWidth="1"/>
    <col min="8" max="11" width="10.7109375" style="87" customWidth="1"/>
    <col min="12" max="16384" width="11.42578125" style="87"/>
  </cols>
  <sheetData>
    <row r="1" spans="1:18" s="73" customFormat="1" ht="0.75" customHeight="1"/>
    <row r="2" spans="1:18" s="73" customFormat="1" ht="21" customHeight="1">
      <c r="E2" s="74"/>
      <c r="K2" s="4" t="s">
        <v>86</v>
      </c>
      <c r="R2" s="75"/>
    </row>
    <row r="3" spans="1:18" s="73" customFormat="1" ht="15" customHeight="1">
      <c r="F3" s="76"/>
      <c r="G3" s="76"/>
      <c r="H3" s="76"/>
      <c r="K3" s="366" t="s">
        <v>337</v>
      </c>
      <c r="R3" s="75"/>
    </row>
    <row r="4" spans="1:18" s="77" customFormat="1" ht="20.25" customHeight="1">
      <c r="B4" s="78"/>
      <c r="C4" s="6" t="s">
        <v>111</v>
      </c>
    </row>
    <row r="5" spans="1:18" s="77" customFormat="1" ht="12.6" customHeight="1">
      <c r="B5" s="78"/>
      <c r="C5" s="79"/>
      <c r="G5" s="80"/>
      <c r="H5" s="80"/>
      <c r="I5" s="80"/>
      <c r="J5" s="80"/>
      <c r="K5" s="80"/>
    </row>
    <row r="6" spans="1:18" s="77" customFormat="1" ht="12.6" customHeight="1">
      <c r="B6" s="78"/>
      <c r="C6" s="81"/>
      <c r="D6" s="82"/>
      <c r="E6" s="82"/>
      <c r="G6" s="80"/>
      <c r="H6" s="80"/>
      <c r="I6" s="80"/>
      <c r="J6" s="80"/>
      <c r="K6" s="80"/>
    </row>
    <row r="7" spans="1:18" ht="12.75" customHeight="1">
      <c r="A7" s="77"/>
      <c r="B7" s="78"/>
      <c r="C7" s="508" t="s">
        <v>79</v>
      </c>
      <c r="D7" s="82"/>
      <c r="E7" s="83"/>
      <c r="F7" s="84" t="s">
        <v>57</v>
      </c>
      <c r="G7" s="85"/>
      <c r="H7" s="505" t="s">
        <v>55</v>
      </c>
      <c r="I7" s="505"/>
      <c r="J7" s="505"/>
      <c r="K7" s="86"/>
    </row>
    <row r="8" spans="1:18" ht="12.75" customHeight="1">
      <c r="A8" s="77"/>
      <c r="B8" s="78"/>
      <c r="C8" s="508"/>
      <c r="D8" s="82"/>
      <c r="E8" s="83"/>
      <c r="F8" s="86" t="s">
        <v>56</v>
      </c>
      <c r="G8" s="88"/>
      <c r="H8" s="86" t="s">
        <v>56</v>
      </c>
      <c r="I8" s="86" t="s">
        <v>37</v>
      </c>
      <c r="J8" s="86" t="s">
        <v>38</v>
      </c>
      <c r="K8" s="86" t="s">
        <v>32</v>
      </c>
    </row>
    <row r="9" spans="1:18" ht="12.75" customHeight="1">
      <c r="A9" s="77"/>
      <c r="B9" s="78"/>
      <c r="C9" s="508"/>
      <c r="D9" s="82"/>
      <c r="E9" s="89" t="s">
        <v>58</v>
      </c>
      <c r="F9" s="90">
        <f>SUM(F10:F12)</f>
        <v>21736.421999999999</v>
      </c>
      <c r="G9" s="90"/>
      <c r="H9" s="90">
        <f>SUM(H10:H12)</f>
        <v>19294.861710000005</v>
      </c>
      <c r="I9" s="90">
        <f>SUM(I10:I12)</f>
        <v>1872.9447</v>
      </c>
      <c r="J9" s="90">
        <f>SUM(J10:J12)</f>
        <v>1548.768</v>
      </c>
      <c r="K9" s="90">
        <f>SUM(F9,H9:J9)</f>
        <v>44452.996410000007</v>
      </c>
      <c r="L9" s="472">
        <v>81.493000000002212</v>
      </c>
      <c r="M9" s="91"/>
      <c r="N9" s="91"/>
      <c r="O9" s="92"/>
    </row>
    <row r="10" spans="1:18" ht="12.75" customHeight="1">
      <c r="A10" s="77"/>
      <c r="B10" s="78"/>
      <c r="C10" s="118"/>
      <c r="D10" s="82"/>
      <c r="E10" s="93" t="s">
        <v>59</v>
      </c>
      <c r="F10" s="94">
        <v>21619.432000000001</v>
      </c>
      <c r="G10" s="94"/>
      <c r="H10" s="94">
        <v>18545.443210000005</v>
      </c>
      <c r="I10" s="94">
        <v>1140.9218000000001</v>
      </c>
      <c r="J10" s="94">
        <v>1235.335</v>
      </c>
      <c r="K10" s="94">
        <f>SUM(F10,H10:J10)</f>
        <v>42541.132010000008</v>
      </c>
      <c r="L10" s="472">
        <v>33.466000000007625</v>
      </c>
      <c r="M10" s="95"/>
      <c r="N10" s="91"/>
      <c r="O10" s="92"/>
    </row>
    <row r="11" spans="1:18" ht="12.75" customHeight="1">
      <c r="A11" s="77"/>
      <c r="B11" s="78"/>
      <c r="C11" s="118"/>
      <c r="D11" s="82"/>
      <c r="E11" s="93" t="s">
        <v>60</v>
      </c>
      <c r="F11" s="94">
        <v>28.85</v>
      </c>
      <c r="G11" s="94"/>
      <c r="H11" s="94">
        <v>236</v>
      </c>
      <c r="I11" s="94">
        <v>539.995</v>
      </c>
      <c r="J11" s="94">
        <v>30</v>
      </c>
      <c r="K11" s="94">
        <f>SUM(F11,H11:J11)</f>
        <v>834.84500000000003</v>
      </c>
      <c r="L11" s="472">
        <v>0</v>
      </c>
      <c r="M11" s="95"/>
      <c r="N11" s="91"/>
      <c r="O11" s="96"/>
      <c r="P11" s="97"/>
      <c r="Q11" s="97"/>
      <c r="R11" s="97"/>
    </row>
    <row r="12" spans="1:18" ht="13.5" customHeight="1">
      <c r="A12" s="77"/>
      <c r="B12" s="78"/>
      <c r="C12" s="98"/>
      <c r="D12" s="82"/>
      <c r="E12" s="99" t="s">
        <v>61</v>
      </c>
      <c r="F12" s="94">
        <v>88.14</v>
      </c>
      <c r="G12" s="94"/>
      <c r="H12" s="94">
        <v>513.41849999999999</v>
      </c>
      <c r="I12" s="94">
        <v>192.02789999999999</v>
      </c>
      <c r="J12" s="94">
        <v>283.43299999999999</v>
      </c>
      <c r="K12" s="94">
        <f>SUM(F12,H12:J12)</f>
        <v>1077.0193999999999</v>
      </c>
      <c r="L12" s="472">
        <v>48.026999999999816</v>
      </c>
      <c r="M12" s="91"/>
    </row>
    <row r="13" spans="1:18" ht="12.75" customHeight="1">
      <c r="A13" s="77"/>
      <c r="B13" s="78"/>
      <c r="C13" s="81"/>
      <c r="D13" s="82"/>
      <c r="E13" s="100" t="s">
        <v>62</v>
      </c>
      <c r="F13" s="101">
        <v>84864</v>
      </c>
      <c r="G13" s="101"/>
      <c r="H13" s="101">
        <v>1563</v>
      </c>
      <c r="I13" s="101">
        <v>3838</v>
      </c>
      <c r="J13" s="101">
        <v>3470</v>
      </c>
      <c r="K13" s="101">
        <f>SUM(F13,H13:J13)</f>
        <v>93735</v>
      </c>
      <c r="L13" s="472">
        <v>0</v>
      </c>
      <c r="M13" s="91"/>
      <c r="N13" s="91"/>
    </row>
    <row r="14" spans="1:18" ht="15" customHeight="1">
      <c r="E14" s="506" t="s">
        <v>108</v>
      </c>
      <c r="F14" s="506"/>
      <c r="G14" s="506"/>
      <c r="H14" s="506"/>
      <c r="I14" s="506"/>
      <c r="J14" s="506"/>
      <c r="K14" s="506"/>
    </row>
    <row r="15" spans="1:18" ht="24" customHeight="1">
      <c r="C15" s="87"/>
      <c r="E15" s="507" t="s">
        <v>388</v>
      </c>
      <c r="F15" s="507"/>
      <c r="G15" s="507"/>
      <c r="H15" s="507"/>
      <c r="I15" s="507"/>
      <c r="J15" s="507"/>
      <c r="K15" s="507"/>
      <c r="M15" s="91"/>
    </row>
    <row r="16" spans="1:18" ht="12.75" customHeight="1">
      <c r="C16" s="87"/>
      <c r="E16" s="102"/>
      <c r="F16" s="102"/>
      <c r="G16" s="103"/>
      <c r="H16" s="103"/>
      <c r="I16" s="103"/>
      <c r="J16" s="103"/>
      <c r="K16" s="103"/>
      <c r="M16" s="92"/>
    </row>
    <row r="17" spans="3:11" ht="12.75" customHeight="1">
      <c r="C17" s="87"/>
      <c r="E17" s="104"/>
      <c r="F17" s="473" t="s">
        <v>391</v>
      </c>
      <c r="G17" s="474"/>
      <c r="H17" s="473" t="s">
        <v>56</v>
      </c>
      <c r="I17" s="473" t="s">
        <v>37</v>
      </c>
      <c r="J17" s="473" t="s">
        <v>38</v>
      </c>
      <c r="K17" s="473" t="s">
        <v>32</v>
      </c>
    </row>
    <row r="18" spans="3:11" ht="12.75" customHeight="1">
      <c r="C18" s="87"/>
      <c r="E18" s="104"/>
      <c r="F18" s="473" t="s">
        <v>389</v>
      </c>
      <c r="G18" s="474"/>
      <c r="H18" s="472">
        <v>5.351</v>
      </c>
      <c r="I18" s="472">
        <v>28.114999999999998</v>
      </c>
      <c r="J18" s="473"/>
      <c r="K18" s="472">
        <f>SUM(H18:J18)</f>
        <v>33.466000000000001</v>
      </c>
    </row>
    <row r="19" spans="3:11" ht="12.75" customHeight="1">
      <c r="C19" s="87"/>
      <c r="E19" s="104"/>
      <c r="F19" s="473" t="s">
        <v>390</v>
      </c>
      <c r="G19" s="473"/>
      <c r="H19" s="472">
        <f>53.378-5.351</f>
        <v>48.027000000000001</v>
      </c>
      <c r="I19" s="473"/>
      <c r="J19" s="474"/>
      <c r="K19" s="472">
        <f t="shared" ref="K19:K20" si="0">SUM(H19:J19)</f>
        <v>48.027000000000001</v>
      </c>
    </row>
    <row r="20" spans="3:11" ht="12.75" customHeight="1">
      <c r="C20" s="87"/>
      <c r="E20" s="104"/>
      <c r="F20" s="473" t="s">
        <v>29</v>
      </c>
      <c r="G20" s="474"/>
      <c r="H20" s="472">
        <f>SUM(H18:H19)</f>
        <v>53.378</v>
      </c>
      <c r="I20" s="472">
        <f>SUM(I18:I19)</f>
        <v>28.114999999999998</v>
      </c>
      <c r="J20" s="473"/>
      <c r="K20" s="472">
        <f t="shared" si="0"/>
        <v>81.492999999999995</v>
      </c>
    </row>
    <row r="21" spans="3:11" ht="12.75" customHeight="1">
      <c r="F21" s="102"/>
      <c r="G21" s="103"/>
      <c r="H21" s="103"/>
      <c r="I21" s="103"/>
      <c r="J21" s="103"/>
      <c r="K21" s="103"/>
    </row>
    <row r="22" spans="3:11" ht="12.75" customHeight="1">
      <c r="F22" s="105"/>
      <c r="G22" s="106"/>
      <c r="H22" s="106"/>
      <c r="I22" s="106"/>
      <c r="J22" s="106"/>
      <c r="K22" s="106"/>
    </row>
    <row r="23" spans="3:11" ht="12.75" customHeight="1">
      <c r="G23" s="92"/>
      <c r="H23" s="92"/>
      <c r="I23" s="92"/>
      <c r="J23" s="92"/>
      <c r="K23" s="92"/>
    </row>
    <row r="24" spans="3:11" ht="12.75" customHeight="1">
      <c r="F24" s="105"/>
      <c r="G24" s="103"/>
      <c r="H24" s="103"/>
      <c r="I24" s="103"/>
      <c r="J24" s="103"/>
      <c r="K24" s="103"/>
    </row>
    <row r="25" spans="3:11" ht="12.75" customHeight="1"/>
    <row r="26" spans="3:11" ht="12.75" customHeight="1">
      <c r="E26" s="102"/>
      <c r="F26" s="102"/>
      <c r="G26" s="103"/>
      <c r="H26" s="103"/>
      <c r="I26" s="103"/>
      <c r="J26" s="103"/>
      <c r="K26" s="103"/>
    </row>
    <row r="27" spans="3:11" ht="12.75" customHeight="1">
      <c r="F27" s="102"/>
      <c r="G27" s="103"/>
      <c r="H27" s="103"/>
      <c r="I27" s="103"/>
      <c r="J27" s="103"/>
      <c r="K27" s="103"/>
    </row>
    <row r="28" spans="3:11" ht="12.75" customHeight="1">
      <c r="F28" s="105"/>
      <c r="G28" s="103"/>
      <c r="H28" s="103"/>
      <c r="I28" s="103"/>
      <c r="J28" s="103"/>
      <c r="K28" s="103"/>
    </row>
    <row r="29" spans="3:11" ht="12.75" customHeight="1"/>
    <row r="30" spans="3:11" ht="12.75" customHeight="1">
      <c r="G30" s="96"/>
      <c r="H30" s="96"/>
      <c r="I30" s="96"/>
      <c r="J30" s="96"/>
      <c r="K30" s="96"/>
    </row>
    <row r="31" spans="3:11" ht="12.75" customHeight="1"/>
    <row r="32" spans="3:11" ht="12.75" customHeight="1"/>
    <row r="33" ht="12.75" customHeight="1"/>
    <row r="34" ht="12.75" customHeight="1"/>
    <row r="35" ht="12.75" customHeight="1"/>
  </sheetData>
  <mergeCells count="4">
    <mergeCell ref="H7:J7"/>
    <mergeCell ref="E14:K14"/>
    <mergeCell ref="E15:K15"/>
    <mergeCell ref="C7:C9"/>
  </mergeCells>
  <hyperlinks>
    <hyperlink ref="C4" location="Indice!A1" display="Indice!A1" xr:uid="{00000000-0004-0000-08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C1:K1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07" customWidth="1"/>
    <col min="2" max="2" width="2.7109375" style="107" customWidth="1"/>
    <col min="3" max="3" width="23.7109375" style="107" customWidth="1"/>
    <col min="4" max="4" width="1.28515625" style="107" customWidth="1"/>
    <col min="5" max="5" width="11.42578125" style="107" customWidth="1"/>
    <col min="6" max="16384" width="11.42578125" style="107"/>
  </cols>
  <sheetData>
    <row r="1" spans="3:11" ht="0.6" customHeight="1"/>
    <row r="2" spans="3:11" ht="21" customHeight="1">
      <c r="J2" s="4" t="s">
        <v>86</v>
      </c>
    </row>
    <row r="3" spans="3:11" ht="15" customHeight="1">
      <c r="J3" s="366" t="s">
        <v>337</v>
      </c>
    </row>
    <row r="4" spans="3:11" ht="19.899999999999999" customHeight="1">
      <c r="C4" s="6" t="s">
        <v>47</v>
      </c>
    </row>
    <row r="5" spans="3:11" ht="12.6" customHeight="1"/>
    <row r="7" spans="3:11" ht="12.75" customHeight="1">
      <c r="C7" s="509" t="s">
        <v>84</v>
      </c>
      <c r="E7" s="109"/>
      <c r="F7" s="510" t="s">
        <v>112</v>
      </c>
      <c r="G7" s="510"/>
      <c r="H7" s="510" t="s">
        <v>114</v>
      </c>
      <c r="I7" s="510"/>
      <c r="J7" s="510"/>
    </row>
    <row r="8" spans="3:11">
      <c r="C8" s="509"/>
      <c r="E8" s="110"/>
      <c r="F8" s="111" t="s">
        <v>1</v>
      </c>
      <c r="G8" s="111" t="s">
        <v>113</v>
      </c>
      <c r="H8" s="111" t="s">
        <v>15</v>
      </c>
      <c r="I8" s="111" t="s">
        <v>16</v>
      </c>
      <c r="J8" s="112" t="s">
        <v>77</v>
      </c>
    </row>
    <row r="9" spans="3:11">
      <c r="E9" s="10">
        <v>2015</v>
      </c>
      <c r="F9" s="322">
        <v>247970.02741339401</v>
      </c>
      <c r="G9" s="113">
        <v>1.9720000000000002</v>
      </c>
      <c r="H9" s="113">
        <v>-6.0919999999999995E-2</v>
      </c>
      <c r="I9" s="113">
        <v>0.35929</v>
      </c>
      <c r="J9" s="113">
        <v>1.67363</v>
      </c>
      <c r="K9" s="364"/>
    </row>
    <row r="10" spans="3:11">
      <c r="E10" s="10">
        <v>2016</v>
      </c>
      <c r="F10" s="322">
        <v>249679.889981332</v>
      </c>
      <c r="G10" s="113">
        <v>0.69</v>
      </c>
      <c r="H10" s="113">
        <v>0.29422999999999999</v>
      </c>
      <c r="I10" s="113">
        <v>9.2549999999999993E-2</v>
      </c>
      <c r="J10" s="113">
        <v>0.30321999999999999</v>
      </c>
      <c r="K10" s="364"/>
    </row>
    <row r="11" spans="3:11">
      <c r="E11" s="10">
        <v>2017</v>
      </c>
      <c r="F11" s="322">
        <v>252506.40568934201</v>
      </c>
      <c r="G11" s="113">
        <v>1.1320000000000001</v>
      </c>
      <c r="H11" s="113">
        <v>-7.357000000000001E-2</v>
      </c>
      <c r="I11" s="113">
        <v>-0.16653999999999999</v>
      </c>
      <c r="J11" s="113">
        <v>1.3721099999999999</v>
      </c>
      <c r="K11" s="364"/>
    </row>
    <row r="12" spans="3:11">
      <c r="E12" s="10">
        <v>2018</v>
      </c>
      <c r="F12" s="322">
        <v>253566.42007159299</v>
      </c>
      <c r="G12" s="113">
        <v>0.42</v>
      </c>
      <c r="H12" s="113">
        <v>-0.26600000000000001</v>
      </c>
      <c r="I12" s="113">
        <v>0.16600000000000001</v>
      </c>
      <c r="J12" s="113">
        <v>0.52</v>
      </c>
      <c r="K12" s="364"/>
    </row>
    <row r="13" spans="3:11">
      <c r="E13" s="281">
        <v>2019</v>
      </c>
      <c r="F13" s="455">
        <v>249144.26931560799</v>
      </c>
      <c r="G13" s="283">
        <v>-1.744</v>
      </c>
      <c r="H13" s="283">
        <v>0.74399999999999999</v>
      </c>
      <c r="I13" s="283">
        <v>0.22899999999999998</v>
      </c>
      <c r="J13" s="283">
        <v>-2.7170000000000001</v>
      </c>
      <c r="K13" s="364"/>
    </row>
    <row r="14" spans="3:11">
      <c r="E14" s="116"/>
      <c r="F14" s="117"/>
      <c r="G14" s="117"/>
      <c r="H14" s="117"/>
      <c r="I14" s="117"/>
      <c r="J14" s="117"/>
    </row>
  </sheetData>
  <mergeCells count="3">
    <mergeCell ref="C7:C8"/>
    <mergeCell ref="F7:G7"/>
    <mergeCell ref="H7:J7"/>
  </mergeCells>
  <hyperlinks>
    <hyperlink ref="C4" location="Indice!A1" display="Sistema peninsular" xr:uid="{00000000-0004-0000-09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2"/>
  <dimension ref="C1:I21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07" customWidth="1"/>
    <col min="2" max="2" width="2.7109375" style="107" customWidth="1"/>
    <col min="3" max="3" width="23.7109375" style="107" customWidth="1"/>
    <col min="4" max="4" width="1.28515625" style="107" customWidth="1"/>
    <col min="5" max="7" width="11.42578125" style="107" customWidth="1"/>
    <col min="8" max="16384" width="11.42578125" style="107"/>
  </cols>
  <sheetData>
    <row r="1" spans="3:9" ht="0.6" customHeight="1"/>
    <row r="2" spans="3:9" ht="21" customHeight="1">
      <c r="G2" s="5" t="s">
        <v>86</v>
      </c>
    </row>
    <row r="3" spans="3:9" ht="15" customHeight="1">
      <c r="G3" s="366" t="s">
        <v>337</v>
      </c>
    </row>
    <row r="4" spans="3:9" ht="19.899999999999999" customHeight="1">
      <c r="C4" s="6" t="s">
        <v>47</v>
      </c>
    </row>
    <row r="5" spans="3:9" ht="12.6" customHeight="1"/>
    <row r="7" spans="3:9" ht="12.75" customHeight="1">
      <c r="C7" s="509" t="s">
        <v>340</v>
      </c>
      <c r="E7" s="109"/>
      <c r="F7" s="367"/>
      <c r="G7" s="367"/>
    </row>
    <row r="8" spans="3:9">
      <c r="C8" s="509"/>
      <c r="E8" s="110"/>
      <c r="F8" s="111" t="s">
        <v>120</v>
      </c>
      <c r="G8" s="111" t="s">
        <v>121</v>
      </c>
    </row>
    <row r="9" spans="3:9">
      <c r="C9" s="509"/>
      <c r="E9" s="10" t="s">
        <v>2</v>
      </c>
      <c r="F9" s="362">
        <f>'Data 1'!G131</f>
        <v>3.1020149615826664</v>
      </c>
      <c r="G9" s="362">
        <f>'Data 1'!I131</f>
        <v>3.1020149615826664</v>
      </c>
      <c r="H9" s="364"/>
      <c r="I9" s="396"/>
    </row>
    <row r="10" spans="3:9">
      <c r="C10" s="509"/>
      <c r="E10" s="10" t="s">
        <v>3</v>
      </c>
      <c r="F10" s="362">
        <f>'Data 1'!G132</f>
        <v>-5.2651387589877423</v>
      </c>
      <c r="G10" s="362">
        <f>'Data 1'!I132</f>
        <v>-0.95559351765254208</v>
      </c>
      <c r="H10" s="364"/>
      <c r="I10" s="396"/>
    </row>
    <row r="11" spans="3:9">
      <c r="C11" s="8" t="s">
        <v>115</v>
      </c>
      <c r="E11" s="10" t="s">
        <v>4</v>
      </c>
      <c r="F11" s="362">
        <f>'Data 1'!G133</f>
        <v>-6.1118265088605845</v>
      </c>
      <c r="G11" s="362">
        <f>'Data 1'!I133</f>
        <v>-2.6816549012989466</v>
      </c>
      <c r="H11" s="364"/>
      <c r="I11" s="396"/>
    </row>
    <row r="12" spans="3:9">
      <c r="C12" s="8"/>
      <c r="E12" s="10" t="s">
        <v>5</v>
      </c>
      <c r="F12" s="362">
        <f>'Data 1'!G134</f>
        <v>-2.0736288834431127</v>
      </c>
      <c r="G12" s="362">
        <f>'Data 1'!I134</f>
        <v>-2.5405676256332721</v>
      </c>
      <c r="H12" s="364"/>
      <c r="I12" s="396"/>
    </row>
    <row r="13" spans="3:9">
      <c r="C13" s="8"/>
      <c r="E13" s="10" t="s">
        <v>6</v>
      </c>
      <c r="F13" s="362">
        <f>'Data 1'!G135</f>
        <v>-0.92259052525979213</v>
      </c>
      <c r="G13" s="362">
        <f>'Data 1'!I135</f>
        <v>-2.2338837650772159</v>
      </c>
      <c r="H13" s="364"/>
      <c r="I13" s="396"/>
    </row>
    <row r="14" spans="3:9">
      <c r="C14" s="8"/>
      <c r="E14" s="10" t="s">
        <v>7</v>
      </c>
      <c r="F14" s="362">
        <f>'Data 1'!G136</f>
        <v>-1.8186689011736257</v>
      </c>
      <c r="G14" s="362">
        <f>'Data 1'!I136</f>
        <v>-2.1670230351227393</v>
      </c>
      <c r="H14" s="364"/>
      <c r="I14" s="396"/>
    </row>
    <row r="15" spans="3:9">
      <c r="C15" s="8"/>
      <c r="E15" s="10" t="s">
        <v>8</v>
      </c>
      <c r="F15" s="362">
        <f>'Data 1'!G137</f>
        <v>2.3296299974002288</v>
      </c>
      <c r="G15" s="362">
        <f>'Data 1'!I137</f>
        <v>-1.4952512420087549</v>
      </c>
      <c r="H15" s="364"/>
      <c r="I15" s="396"/>
    </row>
    <row r="16" spans="3:9">
      <c r="C16" s="8"/>
      <c r="E16" s="10" t="s">
        <v>9</v>
      </c>
      <c r="F16" s="362">
        <f>'Data 1'!G138</f>
        <v>-3.6863413405332612</v>
      </c>
      <c r="G16" s="362">
        <f>'Data 1'!I138</f>
        <v>-1.7778419110921595</v>
      </c>
      <c r="H16" s="364"/>
      <c r="I16" s="396"/>
    </row>
    <row r="17" spans="3:9">
      <c r="C17" s="8"/>
      <c r="E17" s="10" t="s">
        <v>10</v>
      </c>
      <c r="F17" s="362">
        <f>'Data 1'!G139</f>
        <v>-3.9091269484487046</v>
      </c>
      <c r="G17" s="362">
        <f>'Data 1'!I139</f>
        <v>-2.0090571215320097</v>
      </c>
      <c r="H17" s="364"/>
      <c r="I17" s="396"/>
    </row>
    <row r="18" spans="3:9">
      <c r="C18" s="8"/>
      <c r="E18" s="10" t="s">
        <v>11</v>
      </c>
      <c r="F18" s="362">
        <f>'Data 1'!G140</f>
        <v>-0.77158313615369734</v>
      </c>
      <c r="G18" s="362">
        <f>'Data 1'!I140</f>
        <v>-1.8903398023755513</v>
      </c>
      <c r="H18" s="364"/>
      <c r="I18" s="396"/>
    </row>
    <row r="19" spans="3:9">
      <c r="C19" s="8"/>
      <c r="E19" s="10" t="s">
        <v>12</v>
      </c>
      <c r="F19" s="362">
        <f>'Data 1'!G141</f>
        <v>-0.54769867262648431</v>
      </c>
      <c r="G19" s="362">
        <f>'Data 1'!I141</f>
        <v>-1.7695741237171547</v>
      </c>
      <c r="H19" s="364"/>
      <c r="I19" s="396"/>
    </row>
    <row r="20" spans="3:9">
      <c r="E20" s="114" t="s">
        <v>13</v>
      </c>
      <c r="F20" s="363">
        <f>'Data 1'!G142</f>
        <v>-1.4630966524192046</v>
      </c>
      <c r="G20" s="363">
        <f>'Data 1'!I142</f>
        <v>-1.7439812238293939</v>
      </c>
      <c r="H20" s="364"/>
      <c r="I20" s="396"/>
    </row>
    <row r="21" spans="3:9">
      <c r="E21" s="116" t="s">
        <v>281</v>
      </c>
      <c r="F21" s="117"/>
      <c r="G21" s="117"/>
    </row>
  </sheetData>
  <mergeCells count="1">
    <mergeCell ref="C7:C10"/>
  </mergeCells>
  <hyperlinks>
    <hyperlink ref="C4" location="Indice!A1" display="Sistema peninsular" xr:uid="{00000000-0004-0000-0A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27"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5" t="s">
        <v>86</v>
      </c>
    </row>
    <row r="3" spans="3:5" ht="15" customHeight="1">
      <c r="E3" s="366" t="s">
        <v>337</v>
      </c>
    </row>
    <row r="4" spans="3:5" s="121" customFormat="1" ht="19.899999999999999" customHeight="1">
      <c r="C4" s="108" t="s">
        <v>47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09" t="s">
        <v>274</v>
      </c>
      <c r="E7" s="126"/>
    </row>
    <row r="8" spans="3:5" s="121" customFormat="1" ht="12.75" customHeight="1">
      <c r="C8" s="509"/>
      <c r="E8" s="126"/>
    </row>
    <row r="9" spans="3:5" s="121" customFormat="1" ht="12.75" customHeight="1">
      <c r="C9" s="509"/>
      <c r="E9" s="126"/>
    </row>
    <row r="10" spans="3:5" s="121" customFormat="1" ht="12.75" customHeight="1">
      <c r="C10" s="509"/>
      <c r="E10" s="126"/>
    </row>
    <row r="11" spans="3:5" s="121" customFormat="1" ht="12.75" customHeight="1">
      <c r="C11" s="119" t="s">
        <v>115</v>
      </c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10"/>
  </mergeCells>
  <hyperlinks>
    <hyperlink ref="C4" location="Indice!A1" display="Indice!A1" xr:uid="{00000000-0004-0000-0B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8">
    <pageSetUpPr autoPageBreaks="0"/>
  </sheetPr>
  <dimension ref="C1:E3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4" t="s">
        <v>86</v>
      </c>
    </row>
    <row r="3" spans="3:5" ht="15" customHeight="1">
      <c r="E3" s="366" t="s">
        <v>337</v>
      </c>
    </row>
    <row r="4" spans="3:5" s="121" customFormat="1" ht="19.899999999999999" customHeight="1">
      <c r="C4" s="108" t="s">
        <v>47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09" t="s">
        <v>341</v>
      </c>
      <c r="E7" s="126"/>
    </row>
    <row r="8" spans="3:5" s="121" customFormat="1" ht="12.75" customHeight="1">
      <c r="C8" s="509"/>
      <c r="E8" s="126"/>
    </row>
    <row r="9" spans="3:5" s="121" customFormat="1" ht="12.75" customHeight="1">
      <c r="C9" s="509"/>
      <c r="E9" s="126"/>
    </row>
    <row r="10" spans="3:5" s="121" customFormat="1" ht="12.75" customHeight="1">
      <c r="C10" s="509"/>
      <c r="E10" s="126"/>
    </row>
    <row r="11" spans="3:5" s="121" customFormat="1" ht="12.75" customHeight="1">
      <c r="C11" s="119" t="s">
        <v>115</v>
      </c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10"/>
  </mergeCells>
  <hyperlinks>
    <hyperlink ref="C4" location="Indice!A1" display="Indice!A1" xr:uid="{00000000-0004-0000-0C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45</vt:i4>
      </vt:variant>
      <vt:variant>
        <vt:lpstr>Rangos con nombre</vt:lpstr>
      </vt:variant>
      <vt:variant>
        <vt:i4>20</vt:i4>
      </vt:variant>
    </vt:vector>
  </HeadingPairs>
  <TitlesOfParts>
    <vt:vector size="65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C19</vt:lpstr>
      <vt:lpstr>C20</vt:lpstr>
      <vt:lpstr>C21</vt:lpstr>
      <vt:lpstr>C22</vt:lpstr>
      <vt:lpstr>C23</vt:lpstr>
      <vt:lpstr>C24</vt:lpstr>
      <vt:lpstr>C25</vt:lpstr>
      <vt:lpstr>C26</vt:lpstr>
      <vt:lpstr>C27</vt:lpstr>
      <vt:lpstr>C28</vt:lpstr>
      <vt:lpstr>C29</vt:lpstr>
      <vt:lpstr>C30</vt:lpstr>
      <vt:lpstr>C31</vt:lpstr>
      <vt:lpstr>C32</vt:lpstr>
      <vt:lpstr>C33</vt:lpstr>
      <vt:lpstr>C34</vt:lpstr>
      <vt:lpstr>C35</vt:lpstr>
      <vt:lpstr>C36</vt:lpstr>
      <vt:lpstr>C37</vt:lpstr>
      <vt:lpstr>C38</vt:lpstr>
      <vt:lpstr>Data 1</vt:lpstr>
      <vt:lpstr>Data 1 CCAA</vt:lpstr>
      <vt:lpstr>Data 2</vt:lpstr>
      <vt:lpstr>Data 3</vt:lpstr>
      <vt:lpstr>Data 4</vt:lpstr>
      <vt:lpstr>Data 5</vt:lpstr>
      <vt:lpstr>'C10'!Área_de_impresión</vt:lpstr>
      <vt:lpstr>'C15'!Área_de_impresión</vt:lpstr>
      <vt:lpstr>'C16'!Área_de_impresión</vt:lpstr>
      <vt:lpstr>'C17'!Área_de_impresión</vt:lpstr>
      <vt:lpstr>'C18'!Área_de_impresión</vt:lpstr>
      <vt:lpstr>'C20'!Área_de_impresión</vt:lpstr>
      <vt:lpstr>'C22'!Área_de_impresión</vt:lpstr>
      <vt:lpstr>'C23'!Área_de_impresión</vt:lpstr>
      <vt:lpstr>'C26'!Área_de_impresión</vt:lpstr>
      <vt:lpstr>'C28'!Área_de_impresión</vt:lpstr>
      <vt:lpstr>'C29'!Área_de_impresión</vt:lpstr>
      <vt:lpstr>'C3'!Área_de_impresión</vt:lpstr>
      <vt:lpstr>'C30'!Área_de_impresión</vt:lpstr>
      <vt:lpstr>'C31'!Área_de_impresión</vt:lpstr>
      <vt:lpstr>'C4'!Área_de_impresión</vt:lpstr>
      <vt:lpstr>'C7'!Área_de_impresión</vt:lpstr>
      <vt:lpstr>'C8'!Área_de_impresión</vt:lpstr>
      <vt:lpstr>'Data 1'!Área_de_impresión</vt:lpstr>
      <vt:lpstr>'Data 1 CCAA'!Área_de_impresión</vt:lpstr>
      <vt:lpstr>Indice!Área_de_impresión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DE HEREDIA</dc:creator>
  <cp:lastModifiedBy>Serrano Tortajada, Sandra</cp:lastModifiedBy>
  <cp:lastPrinted>2016-12-14T13:44:14Z</cp:lastPrinted>
  <dcterms:created xsi:type="dcterms:W3CDTF">2002-12-11T10:33:24Z</dcterms:created>
  <dcterms:modified xsi:type="dcterms:W3CDTF">2020-03-10T10:54:04Z</dcterms:modified>
</cp:coreProperties>
</file>