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6.xml" ContentType="application/vnd.openxmlformats-officedocument.drawing+xml"/>
  <Override PartName="/xl/charts/chart22.xml" ContentType="application/vnd.openxmlformats-officedocument.drawingml.chart+xml"/>
  <Override PartName="/xl/drawings/drawing27.xml" ContentType="application/vnd.openxmlformats-officedocument.drawingml.chartshapes+xml"/>
  <Override PartName="/xl/charts/chart2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drawings/drawing30.xml" ContentType="application/vnd.openxmlformats-officedocument.drawingml.chartshapes+xml"/>
  <Override PartName="/xl/charts/chart25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26.xml" ContentType="application/vnd.openxmlformats-officedocument.drawingml.chart+xml"/>
  <Override PartName="/xl/drawings/drawing33.xml" ContentType="application/vnd.openxmlformats-officedocument.drawingml.chartshapes+xml"/>
  <Override PartName="/xl/charts/chart2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\\Mornt4\analisis\ANALISIS\COMUN\Avance operación\avance 2017\"/>
    </mc:Choice>
  </mc:AlternateContent>
  <bookViews>
    <workbookView xWindow="0" yWindow="0" windowWidth="28800" windowHeight="12135" activeTab="6"/>
  </bookViews>
  <sheets>
    <sheet name="Indice" sheetId="1" r:id="rId1"/>
    <sheet name="C1" sheetId="2" r:id="rId2"/>
    <sheet name="C2" sheetId="3" r:id="rId3"/>
    <sheet name="C3" sheetId="53" r:id="rId4"/>
    <sheet name="C4" sheetId="10" r:id="rId5"/>
    <sheet name="C5" sheetId="9" r:id="rId6"/>
    <sheet name="C6" sheetId="54" r:id="rId7"/>
    <sheet name="C7" sheetId="41" r:id="rId8"/>
    <sheet name="C8" sheetId="11" r:id="rId9"/>
    <sheet name="C9" sheetId="28" r:id="rId10"/>
    <sheet name="C10" sheetId="44" r:id="rId11"/>
    <sheet name="C11" sheetId="32" r:id="rId12"/>
    <sheet name="C12" sheetId="55" r:id="rId13"/>
    <sheet name="C13" sheetId="56" r:id="rId14"/>
    <sheet name="C14" sheetId="57" r:id="rId15"/>
    <sheet name="C15" sheetId="58" r:id="rId16"/>
    <sheet name="C16" sheetId="62" r:id="rId17"/>
    <sheet name="C17" sheetId="59" r:id="rId18"/>
    <sheet name="C18" sheetId="60" r:id="rId19"/>
    <sheet name="C19" sheetId="61" r:id="rId20"/>
    <sheet name="Data 1" sheetId="24" r:id="rId21"/>
    <sheet name="Data 2" sheetId="25" r:id="rId22"/>
    <sheet name="Data 3" sheetId="27" r:id="rId23"/>
    <sheet name="Data 4" sheetId="47" r:id="rId24"/>
  </sheets>
  <externalReferences>
    <externalReference r:id="rId25"/>
    <externalReference r:id="rId26"/>
    <externalReference r:id="rId27"/>
  </externalReferences>
  <definedNames>
    <definedName name="_xlnm.Print_Area" localSheetId="1">'C1'!$A$1:$V$28</definedName>
    <definedName name="_xlnm.Print_Area" localSheetId="10">'C10'!$A$2:$F$25</definedName>
    <definedName name="_xlnm.Print_Area" localSheetId="11">'C11'!$A$1:$F$25</definedName>
    <definedName name="_xlnm.Print_Area" localSheetId="12" xml:space="preserve"> 'C12'!$A$2:$E$25</definedName>
    <definedName name="_xlnm.Print_Area" localSheetId="13" xml:space="preserve"> 'C13'!$A$2:$E$25</definedName>
    <definedName name="_xlnm.Print_Area" localSheetId="14" xml:space="preserve"> 'C14'!$A$2:$E$25</definedName>
    <definedName name="_xlnm.Print_Area" localSheetId="16" xml:space="preserve"> 'C16'!$A$2:$E$25</definedName>
    <definedName name="_xlnm.Print_Area" localSheetId="17">'C17'!$A$1:$H$11</definedName>
    <definedName name="_xlnm.Print_Area" localSheetId="18">'C18'!$A$1:$H$6</definedName>
    <definedName name="_xlnm.Print_Area" localSheetId="19">'C19'!$A$1:$H$5</definedName>
    <definedName name="_xlnm.Print_Area" localSheetId="2">'C2'!$A$1:$E$22</definedName>
    <definedName name="_xlnm.Print_Area" localSheetId="3">'C3'!$A$1:$E$22</definedName>
    <definedName name="_xlnm.Print_Area" localSheetId="4">'C4'!$A$1:$E$22</definedName>
    <definedName name="_xlnm.Print_Area" localSheetId="5">'C5'!$B$2:$M$23</definedName>
    <definedName name="_xlnm.Print_Area" localSheetId="6">'C6'!$A$1:$M$18</definedName>
    <definedName name="_xlnm.Print_Area" localSheetId="7">'C7'!$B$2:$E$26</definedName>
    <definedName name="_xlnm.Print_Area" localSheetId="8">'C8'!$B$2:$E$32</definedName>
    <definedName name="_xlnm.Print_Area" localSheetId="9">'C9'!$B$2:$F$28</definedName>
    <definedName name="_xlnm.Print_Area" localSheetId="20">'Data 1'!$A$1:$Q$23</definedName>
    <definedName name="_xlnm.Print_Area" localSheetId="21">'Data 2'!$A$1:$I$53</definedName>
    <definedName name="_xlnm.Print_Area" localSheetId="22">'Data 3'!$A$1:$H$3</definedName>
    <definedName name="_xlnm.Print_Area" localSheetId="0">Indice!$A$1:$F$25</definedName>
    <definedName name="cc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2">'C12'!ccc</definedName>
    <definedName name="ccc" localSheetId="13">'C13'!ccc</definedName>
    <definedName name="ccc" localSheetId="14">'C14'!ccc</definedName>
    <definedName name="ccc" localSheetId="15">'C15'!ccc</definedName>
    <definedName name="ccc" localSheetId="16">'C16'!ccc</definedName>
    <definedName name="ccc" localSheetId="17">'C17'!ccc</definedName>
    <definedName name="ccc" localSheetId="18">'C18'!ccc</definedName>
    <definedName name="ccc" localSheetId="19">'C19'!ccc</definedName>
    <definedName name="ccc">[0]!ccc</definedName>
    <definedName name="CUADRO_ANTERIOR" localSheetId="12">'C12'!CUADRO_ANTERIOR</definedName>
    <definedName name="CUADRO_ANTERIOR" localSheetId="13">'C13'!CUADRO_ANTERIOR</definedName>
    <definedName name="CUADRO_ANTERIOR" localSheetId="14">'C14'!CUADRO_ANTERIOR</definedName>
    <definedName name="CUADRO_ANTERIOR" localSheetId="15">'C15'!CUADRO_ANTERIOR</definedName>
    <definedName name="CUADRO_ANTERIOR" localSheetId="16">'C16'!CUADRO_ANTERIOR</definedName>
    <definedName name="CUADRO_ANTERIOR" localSheetId="17">'C17'!CUADRO_ANTERIOR</definedName>
    <definedName name="CUADRO_ANTERIOR" localSheetId="18">'C18'!CUADRO_ANTERIOR</definedName>
    <definedName name="CUADRO_ANTERIOR" localSheetId="19">'C19'!CUADRO_ANTERIOR</definedName>
    <definedName name="CUADRO_ANTERIOR">[0]!CUADRO_ANTERIOR</definedName>
    <definedName name="CUADRO_PROXIMO" localSheetId="12">'C12'!CUADRO_PROXIMO</definedName>
    <definedName name="CUADRO_PROXIMO" localSheetId="13">'C13'!CUADRO_PROXIMO</definedName>
    <definedName name="CUADRO_PROXIMO" localSheetId="14">'C14'!CUADRO_PROXIMO</definedName>
    <definedName name="CUADRO_PROXIMO" localSheetId="15">'C15'!CUADRO_PROXIMO</definedName>
    <definedName name="CUADRO_PROXIMO" localSheetId="16">'C16'!CUADRO_PROXIMO</definedName>
    <definedName name="CUADRO_PROXIMO" localSheetId="17">'C17'!CUADRO_PROXIMO</definedName>
    <definedName name="CUADRO_PROXIMO" localSheetId="18">'C18'!CUADRO_PROXIMO</definedName>
    <definedName name="CUADRO_PROXIMO" localSheetId="19">'C19'!CUADRO_PROXIMO</definedName>
    <definedName name="CUADRO_PROXIMO">[0]!CUADRO_PROXIMO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2">'C12'!FINALIZAR</definedName>
    <definedName name="FINALIZAR" localSheetId="13">'C13'!FINALIZAR</definedName>
    <definedName name="FINALIZAR" localSheetId="14">'C14'!FINALIZAR</definedName>
    <definedName name="FINALIZAR" localSheetId="15">'C15'!FINALIZAR</definedName>
    <definedName name="FINALIZAR" localSheetId="16">'C16'!FINALIZAR</definedName>
    <definedName name="FINALIZAR" localSheetId="17">'C17'!FINALIZAR</definedName>
    <definedName name="FINALIZAR" localSheetId="18">'C18'!FINALIZAR</definedName>
    <definedName name="FINALIZAR" localSheetId="19">'C19'!FINALIZAR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2">'C12'!IMPRESION</definedName>
    <definedName name="IMPRESION" localSheetId="13">'C13'!IMPRESION</definedName>
    <definedName name="IMPRESION" localSheetId="14">'C14'!IMPRESION</definedName>
    <definedName name="IMPRESION" localSheetId="15">'C15'!IMPRESION</definedName>
    <definedName name="IMPRESION" localSheetId="16">'C16'!IMPRESION</definedName>
    <definedName name="IMPRESION" localSheetId="17">'C17'!IMPRESION</definedName>
    <definedName name="IMPRESION" localSheetId="18">'C18'!IMPRESION</definedName>
    <definedName name="IMPRESION" localSheetId="19">'C19'!IMPRESION</definedName>
    <definedName name="IMPRESION">[0]!IMPRESION</definedName>
    <definedName name="Índice" localSheetId="12">[0]!Indice</definedName>
    <definedName name="Índice" localSheetId="13">[0]!Indice</definedName>
    <definedName name="Índice" localSheetId="14">[0]!Indice</definedName>
    <definedName name="Índice" localSheetId="16">[0]!Indice</definedName>
    <definedName name="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2">'C12'!nnn</definedName>
    <definedName name="nnn" localSheetId="13">'C13'!nnn</definedName>
    <definedName name="nnn" localSheetId="14">'C14'!nnn</definedName>
    <definedName name="nnn" localSheetId="15">'C15'!nnn</definedName>
    <definedName name="nnn" localSheetId="16">'C16'!nnn</definedName>
    <definedName name="nnn" localSheetId="17">'C17'!nnn</definedName>
    <definedName name="nnn" localSheetId="18">'C18'!nnn</definedName>
    <definedName name="nnn" localSheetId="19">'C19'!nnn</definedName>
    <definedName name="nnn">[0]!nnn</definedName>
    <definedName name="nnnn" localSheetId="12">'C12'!nnnn</definedName>
    <definedName name="nnnn" localSheetId="13">'C13'!nnnn</definedName>
    <definedName name="nnnn" localSheetId="14">'C14'!nnnn</definedName>
    <definedName name="nnnn" localSheetId="15">'C15'!nnnn</definedName>
    <definedName name="nnnn" localSheetId="16">'C16'!nnnn</definedName>
    <definedName name="nnnn" localSheetId="17">'C17'!nnnn</definedName>
    <definedName name="nnnn" localSheetId="18">'C18'!nnnn</definedName>
    <definedName name="nnnn" localSheetId="19">'C19'!nnnn</definedName>
    <definedName name="nnnn">[0]!nnnn</definedName>
    <definedName name="PRINCIPAL" localSheetId="12">'C12'!PRINCIPAL</definedName>
    <definedName name="PRINCIPAL" localSheetId="13">'C13'!PRINCIPAL</definedName>
    <definedName name="PRINCIPAL" localSheetId="14">'C14'!PRINCIPAL</definedName>
    <definedName name="PRINCIPAL" localSheetId="15">'C15'!PRINCIPAL</definedName>
    <definedName name="PRINCIPAL" localSheetId="16">'C16'!PRINCIPAL</definedName>
    <definedName name="PRINCIPAL" localSheetId="17">'C17'!PRINCIPAL</definedName>
    <definedName name="PRINCIPAL" localSheetId="18">'C18'!PRINCIPAL</definedName>
    <definedName name="PRINCIPAL" localSheetId="19">'C19'!PRINCIPAL</definedName>
    <definedName name="PRINCIPAL">[0]!PRINCIPAL</definedName>
    <definedName name="_xlnm.Print_Titles" localSheetId="21">'Data 2'!$1:$3</definedName>
    <definedName name="_xlnm.Print_Titles" localSheetId="22">'Data 3'!$1:$3</definedName>
    <definedName name="VV" localSheetId="13">'C13'!VV</definedName>
    <definedName name="VV" localSheetId="14">'C14'!VV</definedName>
    <definedName name="VV" localSheetId="15">'C15'!VV</definedName>
    <definedName name="VV" localSheetId="16">'C16'!VV</definedName>
    <definedName name="VV" localSheetId="17">'C17'!VV</definedName>
    <definedName name="VV" localSheetId="18">'C18'!VV</definedName>
    <definedName name="VV" localSheetId="19">'C19'!VV</definedName>
    <definedName name="VV">[0]!VV</definedName>
    <definedName name="wrn.Completo.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X" localSheetId="12">'C12'!XX</definedName>
    <definedName name="XX" localSheetId="13">'C13'!XX</definedName>
    <definedName name="XX" localSheetId="14">'C14'!XX</definedName>
    <definedName name="XX" localSheetId="15">'C15'!XX</definedName>
    <definedName name="XX" localSheetId="16">'C16'!XX</definedName>
    <definedName name="XX" localSheetId="17">'C17'!XX</definedName>
    <definedName name="XX" localSheetId="18">'C18'!XX</definedName>
    <definedName name="XX" localSheetId="19">'C19'!XX</definedName>
    <definedName name="XX">[0]!XX</definedName>
    <definedName name="xxx" localSheetId="12">'C12'!xxx</definedName>
    <definedName name="xxx" localSheetId="13">'C13'!xxx</definedName>
    <definedName name="xxx" localSheetId="14">'C14'!xxx</definedName>
    <definedName name="xxx" localSheetId="15">'C15'!xxx</definedName>
    <definedName name="xxx" localSheetId="16">'C16'!xxx</definedName>
    <definedName name="xxx" localSheetId="17">'C17'!xxx</definedName>
    <definedName name="xxx" localSheetId="18">'C18'!xxx</definedName>
    <definedName name="xxx" localSheetId="19">'C19'!xxx</definedName>
    <definedName name="xxx">[0]!xxx</definedName>
  </definedNames>
  <calcPr calcId="152511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H10" i="2" l="1"/>
  <c r="L14" i="54" l="1"/>
  <c r="U10" i="2" l="1"/>
  <c r="I10" i="2"/>
  <c r="J10" i="2"/>
  <c r="K10" i="2"/>
  <c r="L10" i="2"/>
  <c r="M10" i="2"/>
  <c r="N10" i="2"/>
  <c r="O10" i="2"/>
  <c r="P10" i="2"/>
  <c r="Q10" i="2"/>
  <c r="R10" i="2"/>
  <c r="S10" i="2"/>
  <c r="T10" i="2"/>
  <c r="V10" i="2"/>
  <c r="R57" i="24" l="1"/>
  <c r="R56" i="24"/>
  <c r="R58" i="24"/>
  <c r="R59" i="24"/>
  <c r="R60" i="24"/>
  <c r="R61" i="24"/>
  <c r="R62" i="24"/>
  <c r="I19" i="27"/>
  <c r="H19" i="27"/>
  <c r="G19" i="27"/>
  <c r="F19" i="27"/>
  <c r="E19" i="27"/>
  <c r="D19" i="27"/>
  <c r="C19" i="27"/>
  <c r="F20" i="2" l="1"/>
  <c r="T19" i="2" l="1"/>
  <c r="T20" i="2"/>
  <c r="F16" i="9" l="1"/>
  <c r="E137" i="24" l="1"/>
  <c r="D137" i="24"/>
  <c r="F16" i="2" l="1"/>
  <c r="F11" i="2"/>
  <c r="N11" i="9" l="1"/>
  <c r="L13" i="54"/>
  <c r="L12" i="54"/>
  <c r="L11" i="54"/>
  <c r="M11" i="54"/>
  <c r="M12" i="54"/>
  <c r="M13" i="54"/>
  <c r="M14" i="54"/>
  <c r="M10" i="54"/>
  <c r="L10" i="54"/>
  <c r="F12" i="58" l="1"/>
  <c r="E120" i="24" l="1"/>
  <c r="D120" i="24"/>
  <c r="G14" i="25" l="1"/>
  <c r="V20" i="2" l="1"/>
  <c r="F17" i="2"/>
  <c r="F18" i="2"/>
  <c r="F19" i="2"/>
  <c r="F15" i="2"/>
  <c r="R22" i="24" l="1"/>
  <c r="R23" i="24"/>
  <c r="R26" i="24"/>
  <c r="R27" i="24"/>
  <c r="R49" i="24" l="1"/>
  <c r="V28" i="2" s="1"/>
  <c r="R65" i="24"/>
  <c r="R68" i="24"/>
  <c r="R64" i="24"/>
  <c r="R55" i="24"/>
  <c r="R54" i="24"/>
  <c r="R67" i="24"/>
  <c r="R69" i="24"/>
  <c r="R66" i="24"/>
  <c r="R63" i="24"/>
  <c r="I41" i="47"/>
  <c r="G41" i="47"/>
  <c r="E41" i="47"/>
  <c r="C41" i="47"/>
  <c r="F14" i="25" l="1"/>
  <c r="E14" i="25"/>
  <c r="G13" i="25"/>
  <c r="G12" i="25"/>
  <c r="G11" i="25"/>
  <c r="G10" i="25"/>
  <c r="G9" i="25"/>
  <c r="U19" i="2" l="1"/>
  <c r="U20" i="2"/>
  <c r="Q20" i="24"/>
  <c r="Q18" i="24"/>
  <c r="Q19" i="24"/>
  <c r="U9" i="2"/>
  <c r="S34" i="24"/>
  <c r="Q24" i="24" l="1"/>
  <c r="S42" i="24"/>
  <c r="U17" i="2"/>
  <c r="S45" i="24"/>
  <c r="Q26" i="24"/>
  <c r="S26" i="24" s="1"/>
  <c r="V19" i="2" s="1"/>
  <c r="Q9" i="24"/>
  <c r="Q23" i="24"/>
  <c r="S23" i="24" s="1"/>
  <c r="S41" i="24"/>
  <c r="U16" i="2"/>
  <c r="U21" i="2"/>
  <c r="Q11" i="24"/>
  <c r="S46" i="24"/>
  <c r="Q22" i="24"/>
  <c r="S22" i="24" s="1"/>
  <c r="V15" i="2" s="1"/>
  <c r="S40" i="24"/>
  <c r="Q25" i="24"/>
  <c r="S43" i="24"/>
  <c r="U18" i="2"/>
  <c r="U22" i="2"/>
  <c r="S47" i="24"/>
  <c r="Q21" i="24"/>
  <c r="S39" i="24"/>
  <c r="Q27" i="24"/>
  <c r="U23" i="2"/>
  <c r="Q10" i="24"/>
  <c r="S48" i="24"/>
  <c r="U15" i="2"/>
  <c r="U13" i="2"/>
  <c r="U11" i="2"/>
  <c r="U8" i="2"/>
  <c r="U14" i="2"/>
  <c r="U12" i="2"/>
  <c r="Q28" i="24" l="1"/>
  <c r="D28" i="24"/>
  <c r="J28" i="24"/>
  <c r="G28" i="24"/>
  <c r="P28" i="24"/>
  <c r="O28" i="24"/>
  <c r="I28" i="24"/>
  <c r="H28" i="24"/>
  <c r="E28" i="24"/>
  <c r="N28" i="24"/>
  <c r="M28" i="24"/>
  <c r="L28" i="24"/>
  <c r="K28" i="24"/>
  <c r="F28" i="24"/>
  <c r="D22" i="24" l="1"/>
  <c r="E18" i="24"/>
  <c r="F18" i="24"/>
  <c r="G18" i="24"/>
  <c r="H18" i="24"/>
  <c r="I18" i="24"/>
  <c r="J18" i="24"/>
  <c r="K18" i="24"/>
  <c r="L18" i="24"/>
  <c r="M18" i="24"/>
  <c r="N18" i="24"/>
  <c r="O18" i="24"/>
  <c r="E19" i="24"/>
  <c r="F19" i="24"/>
  <c r="G19" i="24"/>
  <c r="H19" i="24"/>
  <c r="I19" i="24"/>
  <c r="J19" i="24"/>
  <c r="K19" i="24"/>
  <c r="L19" i="24"/>
  <c r="M19" i="24"/>
  <c r="N19" i="24"/>
  <c r="O19" i="24"/>
  <c r="E20" i="24"/>
  <c r="F20" i="24"/>
  <c r="G20" i="24"/>
  <c r="H20" i="24"/>
  <c r="I20" i="24"/>
  <c r="J20" i="24"/>
  <c r="K20" i="24"/>
  <c r="L20" i="24"/>
  <c r="M20" i="24"/>
  <c r="N20" i="24"/>
  <c r="O20" i="24"/>
  <c r="E21" i="24"/>
  <c r="F21" i="24"/>
  <c r="G21" i="24"/>
  <c r="H21" i="24"/>
  <c r="I21" i="24"/>
  <c r="J21" i="24"/>
  <c r="K21" i="24"/>
  <c r="L21" i="24"/>
  <c r="M21" i="24"/>
  <c r="N21" i="24"/>
  <c r="O21" i="24"/>
  <c r="I20" i="2"/>
  <c r="J20" i="2"/>
  <c r="K20" i="2"/>
  <c r="L20" i="2"/>
  <c r="M20" i="2"/>
  <c r="N20" i="2"/>
  <c r="O20" i="2"/>
  <c r="P20" i="2"/>
  <c r="Q20" i="2"/>
  <c r="R20" i="2"/>
  <c r="S20" i="2"/>
  <c r="I19" i="2"/>
  <c r="J19" i="2"/>
  <c r="K19" i="2"/>
  <c r="L19" i="2"/>
  <c r="M19" i="2"/>
  <c r="N19" i="2"/>
  <c r="O19" i="2"/>
  <c r="P19" i="2"/>
  <c r="Q19" i="2"/>
  <c r="R19" i="2"/>
  <c r="S19" i="2"/>
  <c r="H20" i="2" l="1"/>
  <c r="H19" i="2"/>
  <c r="J26" i="24"/>
  <c r="F26" i="24"/>
  <c r="I27" i="24"/>
  <c r="P18" i="2"/>
  <c r="L25" i="24"/>
  <c r="S17" i="2"/>
  <c r="O24" i="24"/>
  <c r="K17" i="2"/>
  <c r="G24" i="24"/>
  <c r="N16" i="2"/>
  <c r="J23" i="24"/>
  <c r="Q15" i="2"/>
  <c r="M22" i="24"/>
  <c r="I26" i="24"/>
  <c r="H27" i="24"/>
  <c r="K25" i="24"/>
  <c r="O18" i="2"/>
  <c r="J24" i="24"/>
  <c r="N17" i="2"/>
  <c r="M23" i="24"/>
  <c r="Q16" i="2"/>
  <c r="I16" i="2"/>
  <c r="E23" i="24"/>
  <c r="L26" i="24"/>
  <c r="H26" i="24"/>
  <c r="O27" i="24"/>
  <c r="K27" i="24"/>
  <c r="G27" i="24"/>
  <c r="N25" i="24"/>
  <c r="R18" i="2"/>
  <c r="J25" i="24"/>
  <c r="N18" i="2"/>
  <c r="F25" i="24"/>
  <c r="J18" i="2"/>
  <c r="M24" i="24"/>
  <c r="Q17" i="2"/>
  <c r="I24" i="24"/>
  <c r="M17" i="2"/>
  <c r="E24" i="24"/>
  <c r="I17" i="2"/>
  <c r="L23" i="24"/>
  <c r="P16" i="2"/>
  <c r="H23" i="24"/>
  <c r="L16" i="2"/>
  <c r="O22" i="24"/>
  <c r="S15" i="2"/>
  <c r="K22" i="24"/>
  <c r="O15" i="2"/>
  <c r="G22" i="24"/>
  <c r="K15" i="2"/>
  <c r="D26" i="24"/>
  <c r="N26" i="24"/>
  <c r="M27" i="24"/>
  <c r="E27" i="24"/>
  <c r="L18" i="2"/>
  <c r="H25" i="24"/>
  <c r="O17" i="2"/>
  <c r="K24" i="24"/>
  <c r="R16" i="2"/>
  <c r="N23" i="24"/>
  <c r="J16" i="2"/>
  <c r="F23" i="24"/>
  <c r="M15" i="2"/>
  <c r="I22" i="24"/>
  <c r="I15" i="2"/>
  <c r="E22" i="24"/>
  <c r="M26" i="24"/>
  <c r="E26" i="24"/>
  <c r="L27" i="24"/>
  <c r="O25" i="24"/>
  <c r="S18" i="2"/>
  <c r="G25" i="24"/>
  <c r="K18" i="2"/>
  <c r="N24" i="24"/>
  <c r="R17" i="2"/>
  <c r="F24" i="24"/>
  <c r="J17" i="2"/>
  <c r="I23" i="24"/>
  <c r="M16" i="2"/>
  <c r="L22" i="24"/>
  <c r="P15" i="2"/>
  <c r="L15" i="2"/>
  <c r="H22" i="24"/>
  <c r="D27" i="24"/>
  <c r="O26" i="24"/>
  <c r="K26" i="24"/>
  <c r="G26" i="24"/>
  <c r="N27" i="24"/>
  <c r="J27" i="24"/>
  <c r="F27" i="24"/>
  <c r="Q18" i="2"/>
  <c r="M25" i="24"/>
  <c r="M18" i="2"/>
  <c r="I25" i="24"/>
  <c r="I18" i="2"/>
  <c r="E25" i="24"/>
  <c r="P17" i="2"/>
  <c r="L24" i="24"/>
  <c r="L17" i="2"/>
  <c r="H24" i="24"/>
  <c r="S16" i="2"/>
  <c r="O23" i="24"/>
  <c r="O16" i="2"/>
  <c r="K23" i="24"/>
  <c r="K16" i="2"/>
  <c r="G23" i="24"/>
  <c r="R15" i="2"/>
  <c r="N22" i="24"/>
  <c r="N15" i="2"/>
  <c r="J22" i="24"/>
  <c r="J15" i="2"/>
  <c r="F22" i="24"/>
  <c r="S38" i="24"/>
  <c r="S36" i="24"/>
  <c r="T8" i="2"/>
  <c r="T9" i="2"/>
  <c r="T21" i="2"/>
  <c r="T22" i="2"/>
  <c r="T23" i="2"/>
  <c r="H15" i="2"/>
  <c r="H18" i="2" l="1"/>
  <c r="D23" i="24"/>
  <c r="H16" i="2"/>
  <c r="D24" i="24"/>
  <c r="H17" i="2"/>
  <c r="S35" i="24"/>
  <c r="T15" i="2"/>
  <c r="T14" i="2"/>
  <c r="T17" i="2"/>
  <c r="T12" i="2"/>
  <c r="T18" i="2"/>
  <c r="T13" i="2"/>
  <c r="T11" i="2"/>
  <c r="V22" i="2"/>
  <c r="V21" i="2"/>
  <c r="T16" i="2"/>
  <c r="D25" i="24"/>
  <c r="C4" i="9"/>
  <c r="C4" i="54"/>
  <c r="C4" i="41"/>
  <c r="C4" i="11"/>
  <c r="C4" i="28"/>
  <c r="C4" i="44"/>
  <c r="C4" i="32"/>
  <c r="C4" i="55"/>
  <c r="C4" i="56"/>
  <c r="C4" i="57"/>
  <c r="C4" i="58"/>
  <c r="C4" i="62"/>
  <c r="C4" i="59"/>
  <c r="C4" i="60"/>
  <c r="C4" i="61"/>
  <c r="C4" i="10"/>
  <c r="C4" i="53"/>
  <c r="E25" i="1"/>
  <c r="E24" i="1"/>
  <c r="E26" i="1"/>
  <c r="E23" i="1"/>
  <c r="V16" i="2" l="1"/>
  <c r="R25" i="24"/>
  <c r="L8" i="58"/>
  <c r="L9" i="58"/>
  <c r="L10" i="58"/>
  <c r="S25" i="24" l="1"/>
  <c r="V18" i="2" s="1"/>
  <c r="L13" i="25"/>
  <c r="L12" i="25"/>
  <c r="L11" i="25"/>
  <c r="L10" i="25"/>
  <c r="K10" i="25"/>
  <c r="K13" i="25"/>
  <c r="K12" i="25"/>
  <c r="K11" i="25"/>
  <c r="K23" i="25" l="1"/>
  <c r="K24" i="25"/>
  <c r="K25" i="25"/>
  <c r="K26" i="25"/>
  <c r="K27" i="25"/>
  <c r="K28" i="25"/>
  <c r="K29" i="25"/>
  <c r="K30" i="25"/>
  <c r="K31" i="25"/>
  <c r="K22" i="25"/>
  <c r="G23" i="25"/>
  <c r="G24" i="25"/>
  <c r="G25" i="25"/>
  <c r="G26" i="25"/>
  <c r="G27" i="25"/>
  <c r="G28" i="25"/>
  <c r="G29" i="25"/>
  <c r="G30" i="25"/>
  <c r="G31" i="25"/>
  <c r="G32" i="25"/>
  <c r="G33" i="25"/>
  <c r="G22" i="25"/>
  <c r="K32" i="25"/>
  <c r="K33" i="25"/>
  <c r="L9" i="25" l="1"/>
  <c r="K9" i="25"/>
  <c r="F10" i="9"/>
  <c r="J13" i="25"/>
  <c r="J12" i="25"/>
  <c r="J11" i="25"/>
  <c r="J10" i="25"/>
  <c r="J9" i="25"/>
  <c r="L11" i="58" l="1"/>
  <c r="I12" i="58" l="1"/>
  <c r="L12" i="58" l="1"/>
  <c r="J12" i="58" l="1"/>
  <c r="G11" i="58"/>
  <c r="M8" i="58"/>
  <c r="M10" i="58"/>
  <c r="M9" i="58"/>
  <c r="M12" i="58"/>
  <c r="J11" i="58"/>
  <c r="J10" i="58"/>
  <c r="J9" i="58"/>
  <c r="G8" i="58"/>
  <c r="G12" i="58"/>
  <c r="G10" i="58"/>
  <c r="M11" i="58"/>
  <c r="G9" i="58"/>
  <c r="J8" i="58"/>
  <c r="G34" i="27" l="1"/>
  <c r="I23" i="2" l="1"/>
  <c r="J23" i="2"/>
  <c r="K23" i="2"/>
  <c r="L23" i="2"/>
  <c r="M23" i="2"/>
  <c r="N23" i="2"/>
  <c r="O23" i="2"/>
  <c r="P23" i="2"/>
  <c r="Q23" i="2"/>
  <c r="R23" i="2"/>
  <c r="R30" i="2" s="1"/>
  <c r="S23" i="2"/>
  <c r="I24" i="2"/>
  <c r="J24" i="2"/>
  <c r="K24" i="2"/>
  <c r="L24" i="2"/>
  <c r="M24" i="2"/>
  <c r="N24" i="2"/>
  <c r="O24" i="2"/>
  <c r="P24" i="2"/>
  <c r="Q24" i="2"/>
  <c r="R24" i="2"/>
  <c r="S24" i="2"/>
  <c r="H23" i="2"/>
  <c r="R36" i="24"/>
  <c r="R37" i="24"/>
  <c r="H24" i="2"/>
  <c r="H13" i="2" l="1"/>
  <c r="R39" i="24"/>
  <c r="R40" i="24"/>
  <c r="R34" i="24"/>
  <c r="R44" i="24"/>
  <c r="R47" i="24"/>
  <c r="R45" i="24"/>
  <c r="R46" i="24"/>
  <c r="R43" i="24"/>
  <c r="R42" i="24"/>
  <c r="R48" i="24"/>
  <c r="R41" i="24"/>
  <c r="R35" i="24"/>
  <c r="R38" i="24"/>
  <c r="D9" i="24"/>
  <c r="H12" i="2"/>
  <c r="D20" i="24"/>
  <c r="H14" i="2"/>
  <c r="D19" i="24"/>
  <c r="H11" i="2"/>
  <c r="D18" i="24"/>
  <c r="U28" i="2"/>
  <c r="E9" i="24"/>
  <c r="R18" i="24"/>
  <c r="S18" i="24" s="1"/>
  <c r="I60" i="47"/>
  <c r="G60" i="47"/>
  <c r="E60" i="47"/>
  <c r="C60" i="47"/>
  <c r="M22" i="47"/>
  <c r="K22" i="47"/>
  <c r="I22" i="47"/>
  <c r="G22" i="47"/>
  <c r="E22" i="47"/>
  <c r="C22" i="47"/>
  <c r="U30" i="2" l="1"/>
  <c r="V11" i="2"/>
  <c r="V8" i="2"/>
  <c r="E22" i="1"/>
  <c r="E21" i="1"/>
  <c r="E20" i="1"/>
  <c r="E19" i="1"/>
  <c r="K25" i="59"/>
  <c r="E18" i="1" l="1"/>
  <c r="E17" i="1"/>
  <c r="E16" i="1"/>
  <c r="E15" i="1"/>
  <c r="E14" i="1"/>
  <c r="E13" i="1"/>
  <c r="O9" i="54"/>
  <c r="N9" i="54"/>
  <c r="E12" i="1"/>
  <c r="E11" i="1"/>
  <c r="E10" i="1"/>
  <c r="E9" i="1"/>
  <c r="P9" i="54" l="1"/>
  <c r="B3" i="47" l="1"/>
  <c r="B3" i="27"/>
  <c r="C3" i="25"/>
  <c r="C3" i="24"/>
  <c r="C4" i="3"/>
  <c r="E8" i="1" l="1"/>
  <c r="C4" i="2"/>
  <c r="P7" i="27"/>
  <c r="P10" i="27"/>
  <c r="P12" i="27"/>
  <c r="P14" i="27"/>
  <c r="P16" i="27"/>
  <c r="P18" i="27"/>
  <c r="C34" i="27"/>
  <c r="E34" i="27"/>
  <c r="H34" i="27"/>
  <c r="I34" i="27"/>
  <c r="J34" i="27"/>
  <c r="K34" i="27"/>
  <c r="L34" i="27"/>
  <c r="M34" i="27"/>
  <c r="N34" i="27"/>
  <c r="O34" i="27"/>
  <c r="I11" i="9"/>
  <c r="D52" i="25"/>
  <c r="E52" i="25"/>
  <c r="G52" i="25"/>
  <c r="H52" i="25"/>
  <c r="I52" i="25"/>
  <c r="J52" i="25"/>
  <c r="H11" i="24"/>
  <c r="H8" i="2"/>
  <c r="J8" i="2"/>
  <c r="K8" i="2"/>
  <c r="N8" i="2"/>
  <c r="O8" i="2"/>
  <c r="P8" i="2"/>
  <c r="Q8" i="2"/>
  <c r="R8" i="2"/>
  <c r="S8" i="2"/>
  <c r="I11" i="2"/>
  <c r="Q11" i="2"/>
  <c r="I14" i="2"/>
  <c r="K14" i="2"/>
  <c r="P14" i="2"/>
  <c r="R14" i="2"/>
  <c r="H9" i="2"/>
  <c r="I9" i="2"/>
  <c r="J9" i="2"/>
  <c r="K9" i="2"/>
  <c r="L9" i="2"/>
  <c r="M9" i="2"/>
  <c r="N9" i="2"/>
  <c r="O9" i="2"/>
  <c r="P9" i="2"/>
  <c r="Q9" i="2"/>
  <c r="R9" i="2"/>
  <c r="S9" i="2"/>
  <c r="I12" i="2"/>
  <c r="L12" i="2"/>
  <c r="M12" i="2"/>
  <c r="I13" i="2"/>
  <c r="K13" i="2"/>
  <c r="R13" i="2"/>
  <c r="D11" i="24"/>
  <c r="F11" i="24"/>
  <c r="L21" i="2"/>
  <c r="I11" i="24"/>
  <c r="J11" i="24"/>
  <c r="K11" i="24"/>
  <c r="N11" i="24"/>
  <c r="H22" i="2"/>
  <c r="I22" i="2"/>
  <c r="F12" i="24"/>
  <c r="L22" i="2"/>
  <c r="I12" i="24"/>
  <c r="O22" i="2"/>
  <c r="M12" i="24"/>
  <c r="R22" i="2"/>
  <c r="E14" i="24"/>
  <c r="F14" i="24"/>
  <c r="G14" i="24"/>
  <c r="H14" i="24"/>
  <c r="I14" i="24"/>
  <c r="M28" i="2" s="1"/>
  <c r="J14" i="24"/>
  <c r="K14" i="24"/>
  <c r="L14" i="24"/>
  <c r="M14" i="24"/>
  <c r="N14" i="24"/>
  <c r="O14" i="24"/>
  <c r="N9" i="9"/>
  <c r="O9" i="9"/>
  <c r="P9" i="9" s="1"/>
  <c r="G13" i="9"/>
  <c r="I14" i="9"/>
  <c r="F12" i="2"/>
  <c r="F13" i="2"/>
  <c r="L13" i="2"/>
  <c r="F14" i="2"/>
  <c r="T30" i="2"/>
  <c r="D34" i="25"/>
  <c r="E34" i="25"/>
  <c r="J10" i="9"/>
  <c r="D15" i="25"/>
  <c r="E15" i="25"/>
  <c r="S14" i="2"/>
  <c r="J22" i="2"/>
  <c r="M14" i="2"/>
  <c r="N11" i="2"/>
  <c r="F9" i="24"/>
  <c r="D12" i="24"/>
  <c r="M22" i="2"/>
  <c r="J12" i="2"/>
  <c r="M11" i="2"/>
  <c r="P11" i="2"/>
  <c r="N12" i="24"/>
  <c r="K12" i="24"/>
  <c r="O13" i="2"/>
  <c r="O11" i="2"/>
  <c r="M21" i="2"/>
  <c r="H12" i="24"/>
  <c r="H21" i="2"/>
  <c r="N13" i="2"/>
  <c r="S12" i="2"/>
  <c r="R21" i="2"/>
  <c r="J14" i="2"/>
  <c r="R12" i="2"/>
  <c r="R11" i="2"/>
  <c r="Q14" i="24"/>
  <c r="O21" i="2"/>
  <c r="Q13" i="2"/>
  <c r="J13" i="2"/>
  <c r="N12" i="2"/>
  <c r="J11" i="2"/>
  <c r="G9" i="24"/>
  <c r="J9" i="24"/>
  <c r="Q22" i="2"/>
  <c r="J21" i="2"/>
  <c r="N14" i="2"/>
  <c r="K12" i="2"/>
  <c r="S11" i="2"/>
  <c r="K9" i="24"/>
  <c r="D14" i="24"/>
  <c r="H28" i="2" s="1"/>
  <c r="N21" i="2"/>
  <c r="M13" i="2"/>
  <c r="P12" i="2"/>
  <c r="K11" i="2"/>
  <c r="G12" i="24"/>
  <c r="K22" i="2"/>
  <c r="E11" i="24"/>
  <c r="I21" i="2"/>
  <c r="K21" i="2"/>
  <c r="G11" i="24"/>
  <c r="N9" i="24"/>
  <c r="S22" i="2"/>
  <c r="O12" i="24"/>
  <c r="L12" i="24"/>
  <c r="P22" i="2"/>
  <c r="O11" i="24"/>
  <c r="S21" i="2"/>
  <c r="L11" i="24"/>
  <c r="P21" i="2"/>
  <c r="S13" i="2"/>
  <c r="P13" i="2"/>
  <c r="O12" i="2"/>
  <c r="Q12" i="2"/>
  <c r="N22" i="2"/>
  <c r="J12" i="24"/>
  <c r="Q14" i="2"/>
  <c r="O14" i="2"/>
  <c r="L14" i="2"/>
  <c r="L9" i="24"/>
  <c r="M8" i="2"/>
  <c r="I9" i="24"/>
  <c r="M11" i="24"/>
  <c r="Q21" i="2"/>
  <c r="D21" i="24"/>
  <c r="D10" i="24" s="1"/>
  <c r="M9" i="24"/>
  <c r="E12" i="24"/>
  <c r="L11" i="2"/>
  <c r="O9" i="24"/>
  <c r="H9" i="24"/>
  <c r="L8" i="2"/>
  <c r="I8" i="2"/>
  <c r="P22" i="27" l="1"/>
  <c r="F34" i="27"/>
  <c r="P32" i="27"/>
  <c r="P30" i="27"/>
  <c r="P28" i="27"/>
  <c r="P26" i="27"/>
  <c r="P33" i="27"/>
  <c r="P23" i="27"/>
  <c r="P31" i="27"/>
  <c r="P29" i="27"/>
  <c r="P27" i="27"/>
  <c r="P25" i="27"/>
  <c r="P24" i="27"/>
  <c r="P13" i="27"/>
  <c r="P15" i="27"/>
  <c r="P11" i="27"/>
  <c r="P17" i="27"/>
  <c r="P9" i="27"/>
  <c r="G11" i="9"/>
  <c r="J11" i="9"/>
  <c r="F11" i="9"/>
  <c r="O28" i="2"/>
  <c r="J14" i="9"/>
  <c r="O13" i="9" s="1"/>
  <c r="K28" i="2"/>
  <c r="S28" i="2"/>
  <c r="Q28" i="2"/>
  <c r="N10" i="24"/>
  <c r="I10" i="24"/>
  <c r="Q30" i="2"/>
  <c r="H10" i="24"/>
  <c r="L28" i="2"/>
  <c r="M10" i="24"/>
  <c r="I28" i="2"/>
  <c r="M30" i="2"/>
  <c r="P30" i="2"/>
  <c r="R28" i="2"/>
  <c r="F10" i="24"/>
  <c r="N28" i="2"/>
  <c r="O10" i="24"/>
  <c r="L30" i="2"/>
  <c r="K10" i="24"/>
  <c r="L10" i="24"/>
  <c r="G10" i="24"/>
  <c r="E10" i="24"/>
  <c r="J30" i="2"/>
  <c r="J10" i="24"/>
  <c r="I30" i="2"/>
  <c r="I13" i="9"/>
  <c r="I12" i="9"/>
  <c r="G12" i="9"/>
  <c r="J13" i="9"/>
  <c r="M13" i="9" s="1"/>
  <c r="F14" i="9"/>
  <c r="L14" i="9" s="1"/>
  <c r="I10" i="9"/>
  <c r="L10" i="9" s="1"/>
  <c r="F13" i="9"/>
  <c r="H14" i="25"/>
  <c r="J34" i="25"/>
  <c r="I14" i="25"/>
  <c r="G14" i="9"/>
  <c r="J12" i="9"/>
  <c r="F12" i="9"/>
  <c r="R19" i="24"/>
  <c r="R24" i="24"/>
  <c r="P28" i="2"/>
  <c r="D34" i="27"/>
  <c r="P8" i="27"/>
  <c r="J28" i="2"/>
  <c r="U24" i="2"/>
  <c r="V23" i="2" s="1"/>
  <c r="Q12" i="24"/>
  <c r="R21" i="24"/>
  <c r="R20" i="24"/>
  <c r="F52" i="25"/>
  <c r="G10" i="9"/>
  <c r="S20" i="24" l="1"/>
  <c r="V12" i="2" s="1"/>
  <c r="S21" i="24"/>
  <c r="V13" i="2" s="1"/>
  <c r="S24" i="24"/>
  <c r="V17" i="2" s="1"/>
  <c r="D13" i="24"/>
  <c r="R28" i="24"/>
  <c r="S28" i="24" s="1"/>
  <c r="S19" i="24"/>
  <c r="V14" i="2" s="1"/>
  <c r="P19" i="27"/>
  <c r="M11" i="9"/>
  <c r="L11" i="9"/>
  <c r="J14" i="25"/>
  <c r="P34" i="27"/>
  <c r="M14" i="9"/>
  <c r="L12" i="9"/>
  <c r="M12" i="9"/>
  <c r="O12" i="9"/>
  <c r="O11" i="9"/>
  <c r="I16" i="9"/>
  <c r="N13" i="9"/>
  <c r="P13" i="9" s="1"/>
  <c r="L13" i="9"/>
  <c r="N12" i="9"/>
  <c r="O30" i="2"/>
  <c r="S30" i="2"/>
  <c r="N30" i="2"/>
  <c r="M10" i="9"/>
  <c r="H30" i="2"/>
  <c r="K30" i="2"/>
  <c r="F13" i="24"/>
  <c r="P12" i="9" l="1"/>
  <c r="P11" i="9"/>
  <c r="Q13" i="24"/>
  <c r="J13" i="24"/>
  <c r="E13" i="24"/>
  <c r="H13" i="24"/>
  <c r="L16" i="9"/>
  <c r="N13" i="24"/>
  <c r="I13" i="24"/>
  <c r="W8" i="2"/>
  <c r="W17" i="2"/>
  <c r="K13" i="24"/>
  <c r="G13" i="24"/>
  <c r="L13" i="24"/>
  <c r="W10" i="2"/>
  <c r="O13" i="24"/>
  <c r="M13" i="24"/>
  <c r="H16" i="3" l="1"/>
  <c r="R11" i="24"/>
  <c r="R10" i="24"/>
  <c r="R9" i="24"/>
  <c r="R12" i="24"/>
</calcChain>
</file>

<file path=xl/sharedStrings.xml><?xml version="1.0" encoding="utf-8"?>
<sst xmlns="http://schemas.openxmlformats.org/spreadsheetml/2006/main" count="755" uniqueCount="228">
  <si>
    <t>Marzo</t>
  </si>
  <si>
    <t>GWh</t>
  </si>
  <si>
    <t>Abril</t>
  </si>
  <si>
    <t>Total</t>
  </si>
  <si>
    <t>Enero</t>
  </si>
  <si>
    <t>Febrero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</si>
  <si>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</si>
  <si>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</si>
  <si>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</si>
  <si>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</si>
  <si>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</si>
  <si>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</si>
  <si>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</si>
  <si>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</si>
  <si>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</si>
  <si>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</si>
  <si>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</si>
  <si>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</si>
  <si>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</si>
  <si>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</si>
  <si>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</si>
  <si>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</si>
  <si>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</si>
  <si>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</si>
  <si>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</si>
  <si>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</si>
  <si>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Mercado diario</t>
  </si>
  <si>
    <t>Mercado intradiario</t>
  </si>
  <si>
    <t>Regulación secundaria</t>
  </si>
  <si>
    <t>Regulación terciaria</t>
  </si>
  <si>
    <t>Gestión de desvíos</t>
  </si>
  <si>
    <t xml:space="preserve"> </t>
  </si>
  <si>
    <t>Año</t>
  </si>
  <si>
    <t xml:space="preserve">• </t>
  </si>
  <si>
    <t xml:space="preserve">Mercados diario e intradiario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</si>
  <si>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</si>
  <si>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</si>
  <si>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</si>
  <si>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</si>
  <si>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</si>
  <si>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</si>
  <si>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</si>
  <si>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</si>
  <si>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</si>
  <si>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(GWh)</t>
  </si>
  <si>
    <t>A subir</t>
  </si>
  <si>
    <t>A bajar</t>
  </si>
  <si>
    <t>Banda de regulación secundaria</t>
  </si>
  <si>
    <t>Energía gestionada (GWh)</t>
  </si>
  <si>
    <t>Restricciones en tiempo real</t>
  </si>
  <si>
    <t>Banda de regulación</t>
  </si>
  <si>
    <t>Restricciones técnicas (PBF)</t>
  </si>
  <si>
    <t>(€/MWh)</t>
  </si>
  <si>
    <t>Precios (€/MWh)</t>
  </si>
  <si>
    <t>Precio final</t>
  </si>
  <si>
    <t>subir</t>
  </si>
  <si>
    <t>bajar</t>
  </si>
  <si>
    <t>Subir</t>
  </si>
  <si>
    <t>Bajar</t>
  </si>
  <si>
    <t>Energía y precios mensuales</t>
  </si>
  <si>
    <t>TOTAL</t>
  </si>
  <si>
    <t>Desvios netos medidos por tecnologías. GWh</t>
  </si>
  <si>
    <t>Mes</t>
  </si>
  <si>
    <t>Desvíos entre sistemas</t>
  </si>
  <si>
    <t>R.E. hidráulico</t>
  </si>
  <si>
    <t>R.E. térmico</t>
  </si>
  <si>
    <t>R.E. solar</t>
  </si>
  <si>
    <t>Servicios de ajuste</t>
  </si>
  <si>
    <t>Mercados de servicios de ajuste. Energía gestionada</t>
  </si>
  <si>
    <t>Pagos por capacidad</t>
  </si>
  <si>
    <t>SUBIR</t>
  </si>
  <si>
    <t>BAJAR</t>
  </si>
  <si>
    <t>-</t>
  </si>
  <si>
    <t>Energía total gestionada</t>
  </si>
  <si>
    <t>Servicios de ajuste del sistema</t>
  </si>
  <si>
    <t>Restricciones técnicas TReal</t>
  </si>
  <si>
    <t>Repercusión de los servicios de ajuste en el precio final (€/MWh)</t>
  </si>
  <si>
    <r>
      <t xml:space="preserve">Horas con desvío 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producción</t>
    </r>
  </si>
  <si>
    <r>
      <t xml:space="preserve">Horas con desvío 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producción</t>
    </r>
  </si>
  <si>
    <t>Desvío a bajar</t>
  </si>
  <si>
    <t>Desvío a bajar contra el sistema</t>
  </si>
  <si>
    <t>Desvío a subir</t>
  </si>
  <si>
    <t>Desvío a subir contra el sistema</t>
  </si>
  <si>
    <t>Desglose por tipos (GWh)</t>
  </si>
  <si>
    <t>Red de transporte</t>
  </si>
  <si>
    <t>Red de distribución</t>
  </si>
  <si>
    <t>(GW)</t>
  </si>
  <si>
    <t>Restricciones técnicas PDBF</t>
  </si>
  <si>
    <t>Reserva de potencia</t>
  </si>
  <si>
    <t xml:space="preserve">Resolución de restricciones técnicas (PDBF) </t>
  </si>
  <si>
    <t>Liquidación</t>
  </si>
  <si>
    <t>Comercializadores</t>
  </si>
  <si>
    <t>Desv Rég Ordinario sin zona</t>
  </si>
  <si>
    <t>Desv Zonas Regulación</t>
  </si>
  <si>
    <t>Importaciones</t>
  </si>
  <si>
    <t>Exportaciones</t>
  </si>
  <si>
    <t>Precio del desvio en relación al precio del mercado diario (%)</t>
  </si>
  <si>
    <t>Precio del desvío en relación al precio del mercado diario</t>
  </si>
  <si>
    <t>Saldo desvíos</t>
  </si>
  <si>
    <t>Control del factor de potencia</t>
  </si>
  <si>
    <t>Demanda nacional (Suministro de referencia + libre). Componentes del precio final medio y energía</t>
  </si>
  <si>
    <t>Generación Convencional</t>
  </si>
  <si>
    <t>Eólico</t>
  </si>
  <si>
    <t xml:space="preserve">Otras renovables, cogeneración y residuos (*) </t>
  </si>
  <si>
    <t>(*) Excepto instalaciones en zona de regulación, que están incluidas en generación convencional</t>
  </si>
  <si>
    <t>Precio (€/MWh) (1)</t>
  </si>
  <si>
    <t>(1) Los precios están calculados con las últimas liquidaciones disponibles del Operador del sistema.</t>
  </si>
  <si>
    <t>Reserva de potencia adicional a subir</t>
  </si>
  <si>
    <t>Restricciones técnicas en tiempo real</t>
  </si>
  <si>
    <t>Servicio de interrumpibilidad</t>
  </si>
  <si>
    <r>
      <rPr>
        <b/>
        <sz val="8"/>
        <color indexed="8"/>
        <rFont val="Arial"/>
        <family val="2"/>
      </rPr>
      <t>Energía final (GWh)</t>
    </r>
    <r>
      <rPr>
        <sz val="8"/>
        <color indexed="8"/>
        <rFont val="Arial"/>
        <family val="2"/>
      </rPr>
      <t xml:space="preserve"> </t>
    </r>
  </si>
  <si>
    <t xml:space="preserve">Restricciones técnicas en tiempo real </t>
  </si>
  <si>
    <t>Componentes del precio final medio (suministro de referencia +  libre) (€/MWh)</t>
  </si>
  <si>
    <r>
      <t>Componentes del precio final medio</t>
    </r>
    <r>
      <rPr>
        <b/>
        <vertAlign val="superscript"/>
        <sz val="8"/>
        <color indexed="8"/>
        <rFont val="Arial"/>
        <family val="2"/>
      </rPr>
      <t>(1)</t>
    </r>
    <r>
      <rPr>
        <b/>
        <sz val="8"/>
        <color indexed="8"/>
        <rFont val="Arial"/>
        <family val="2"/>
      </rPr>
      <t xml:space="preserve"> (suministro de referencia + libre) (€/MWh)</t>
    </r>
  </si>
  <si>
    <t>€/MWh</t>
  </si>
  <si>
    <t>Fuentes: OMIE y REE.</t>
  </si>
  <si>
    <r>
      <t>Energía gestionada en los servicios de ajuste del sistema peninsular</t>
    </r>
    <r>
      <rPr>
        <b/>
        <sz val="8"/>
        <color indexed="8"/>
        <rFont val="Arial"/>
        <family val="2"/>
      </rPr>
      <t xml:space="preserve">
</t>
    </r>
  </si>
  <si>
    <t>(%)</t>
  </si>
  <si>
    <t>Desvíos netos medidos</t>
  </si>
  <si>
    <t>Capacidad negociada en las subastas explícitas intradiarias en la interconexión con Francia (IFE)</t>
  </si>
  <si>
    <t>Renta de congestión y tasa de acoplamiento en la interconexión con Francia derivada del acoplamiento de los mercados diarios MRC (Multi-Regional Coupling)</t>
  </si>
  <si>
    <t>(Millones de €)</t>
  </si>
  <si>
    <t/>
  </si>
  <si>
    <t>Energías y precios medios de servicios transfronterizos de balance activados por los sistemas eléctricos externos</t>
  </si>
  <si>
    <t>Energías y precios medios de servicios transfronterizos de balance activados por el sistema eléctrico español a través de la interconexión con Francia</t>
  </si>
  <si>
    <t>Energía y precios ofertados por REN y activado por REE</t>
  </si>
  <si>
    <t>Energías y precios medios de servicios transfronterizos de balance activados por el sistema eléctrico español a través de la interconexión con Portugal</t>
  </si>
  <si>
    <t>Activado sistema eléctrico español</t>
  </si>
  <si>
    <t>Importación</t>
  </si>
  <si>
    <t>Exportación</t>
  </si>
  <si>
    <t>Energía y precios ofertados desde el sistema eléctrico español y activado por operadores externos</t>
  </si>
  <si>
    <t>Capacidad ofertada</t>
  </si>
  <si>
    <t>Activado por operadores externos. Importación</t>
  </si>
  <si>
    <t>Activado por operadores externos. Exportación</t>
  </si>
  <si>
    <t xml:space="preserve"> Importación</t>
  </si>
  <si>
    <t>Francia</t>
  </si>
  <si>
    <t>Portugal</t>
  </si>
  <si>
    <t>Energía y precios ofertados por RTE y activado por REE</t>
  </si>
  <si>
    <t>Capacidad ofertada Francia</t>
  </si>
  <si>
    <t>Periodo 2016</t>
  </si>
  <si>
    <t>Precio final 2016</t>
  </si>
  <si>
    <t>Subastas de capacidad Francia - España</t>
  </si>
  <si>
    <t>Capacidad de largo plazo negociada en las subastas explícitas en la interconexión con Francia (IFE) (Capacidad anual y mensual)</t>
  </si>
  <si>
    <t>Sentido Francia → España</t>
  </si>
  <si>
    <t>Sentido España → Francia</t>
  </si>
  <si>
    <t>Capacidad ofrecida (GW)</t>
  </si>
  <si>
    <t>Capacidad adquirida   (GW)</t>
  </si>
  <si>
    <t>Capacidad nominada (GW)</t>
  </si>
  <si>
    <t>Capacidad negociada en las subastas intradiarias de capacidad en la interconexión con Francia</t>
  </si>
  <si>
    <t>Sentido Francia→ España</t>
  </si>
  <si>
    <t>Capacidad ofrecida 1ª intradiaria (GW)</t>
  </si>
  <si>
    <t>Capacidad asignada 1ª intradiaria (GW)</t>
  </si>
  <si>
    <t>Capacidad ofrecida 2ª intradiaria (GW)</t>
  </si>
  <si>
    <t>Capacidad asignada 2ª intradiaria (GW)</t>
  </si>
  <si>
    <t>Renta de congestión (millones de €) y tasa de acoplamiento (%) en la interconexión con Francia</t>
  </si>
  <si>
    <t>Francia → España</t>
  </si>
  <si>
    <t>España → Francia</t>
  </si>
  <si>
    <r>
      <t xml:space="preserve">Restricciones técnicas (PDBF) </t>
    </r>
    <r>
      <rPr>
        <vertAlign val="superscript"/>
        <sz val="8"/>
        <color indexed="8"/>
        <rFont val="Arial"/>
        <family val="2"/>
      </rPr>
      <t>(1)</t>
    </r>
  </si>
  <si>
    <t>(1) Energía incrementada o reducida en la fase 1 de resolución de restricciones técnicas del PDBF (P.O.3.2).</t>
  </si>
  <si>
    <t>(2) Incluye los redespachos de energía del enlace Sistema eléctrico peninsular-Sistema eléctrico balear.</t>
  </si>
  <si>
    <r>
      <t xml:space="preserve">Restricciones técnicas en tiempo real </t>
    </r>
    <r>
      <rPr>
        <vertAlign val="superscript"/>
        <sz val="8"/>
        <color indexed="8"/>
        <rFont val="Arial"/>
        <family val="2"/>
      </rPr>
      <t>(2)</t>
    </r>
  </si>
  <si>
    <t>derivada del acoplamiento de los mercados diarios MRC (Millones €)</t>
  </si>
  <si>
    <t>Tasa de acoplamiento (%)</t>
  </si>
  <si>
    <t>Miles de €</t>
  </si>
  <si>
    <t>%</t>
  </si>
  <si>
    <t>S. anual</t>
  </si>
  <si>
    <t>S. mensual</t>
  </si>
  <si>
    <t>S. intradiaria</t>
  </si>
  <si>
    <t>Acp. Mercados</t>
  </si>
  <si>
    <t>Renta de congestión en la interconexión con Francia derivada de las subastas de capacidad y del acoplamiento de los mercados diarios MRC</t>
  </si>
  <si>
    <t>Renta de congestión y tasa de acoplamiento en la interconexión con Portugal derivada del acoplamiento de los mercados diarios</t>
  </si>
  <si>
    <t>Renta de congestión (millones de €) y tasa de acoplamiento (%) en la interconexión con Portugal</t>
  </si>
  <si>
    <t>derivada del acoplamiento de los mercados diarios (Millones €)</t>
  </si>
  <si>
    <t>Portugal → España</t>
  </si>
  <si>
    <t>España → Portugal</t>
  </si>
  <si>
    <t>volumen</t>
  </si>
  <si>
    <t>Regulación secundaria, terciaria, gestión de desvíos y restricciones técnicas en tiempo real</t>
  </si>
  <si>
    <t>Repercusión de los servicios de ajuste del sistema en el precio medio final</t>
  </si>
  <si>
    <r>
      <t xml:space="preserve">Componentes del  precio medio  final de la energía peninsular. </t>
    </r>
    <r>
      <rPr>
        <sz val="8"/>
        <color indexed="8"/>
        <rFont val="Arial"/>
        <family val="2"/>
      </rPr>
      <t>(Suministro de referencia + libre)</t>
    </r>
  </si>
  <si>
    <t>Incumplimiento energía balance</t>
  </si>
  <si>
    <t xml:space="preserve">Capacidades anuales y mensuales </t>
  </si>
  <si>
    <r>
      <t>No incluye los costes de acciones coordinadas de balance (</t>
    </r>
    <r>
      <rPr>
        <i/>
        <sz val="8"/>
        <color indexed="8"/>
        <rFont val="Arial"/>
        <family val="2"/>
      </rPr>
      <t>counter trading</t>
    </r>
    <r>
      <rPr>
        <sz val="8"/>
        <color indexed="8"/>
        <rFont val="Arial"/>
        <family val="2"/>
      </rPr>
      <t xml:space="preserve">) ni otros costes. </t>
    </r>
  </si>
  <si>
    <t>Tasa de Acoplamiento: % horas sin congestión en horizonte diario</t>
  </si>
  <si>
    <t>No incluye los costes de acciones coordinadas de balance (counter trading) ni otros costes.</t>
  </si>
  <si>
    <t>Avance 2017</t>
  </si>
  <si>
    <t>Repercusión media en 2017</t>
  </si>
  <si>
    <t>Periodo 2017</t>
  </si>
  <si>
    <t>Componentes del precio medio final. 2017</t>
  </si>
  <si>
    <t>Energía final (MWh)</t>
  </si>
  <si>
    <t>Coste desvíos</t>
  </si>
  <si>
    <t>Fallo Nominación UPG</t>
  </si>
  <si>
    <t>Precio final 2017</t>
  </si>
  <si>
    <t>% 17/16</t>
  </si>
  <si>
    <t>Precios medios mensuales de Desvíos (€/MWh). Año 2017</t>
  </si>
  <si>
    <t>Precio medio final en 2017</t>
  </si>
  <si>
    <t>No incluye restricciones técnicas del PDBF</t>
  </si>
  <si>
    <t>2017 01</t>
  </si>
  <si>
    <t>2017 02</t>
  </si>
  <si>
    <t>2017 03</t>
  </si>
  <si>
    <t>2017 04</t>
  </si>
  <si>
    <t>2017 05</t>
  </si>
  <si>
    <t>2017 06</t>
  </si>
  <si>
    <t>2017 07</t>
  </si>
  <si>
    <t>2017 08</t>
  </si>
  <si>
    <t>2017 09</t>
  </si>
  <si>
    <t>2017 10</t>
  </si>
  <si>
    <t>2017 11</t>
  </si>
  <si>
    <t>2017 12</t>
  </si>
  <si>
    <t>datos calculados</t>
  </si>
  <si>
    <t>datos del informe anual</t>
  </si>
  <si>
    <t>%17/16</t>
  </si>
  <si>
    <t>Restricciones técnicas (PDBF)</t>
  </si>
  <si>
    <r>
      <t xml:space="preserve">% </t>
    </r>
    <r>
      <rPr>
        <b/>
        <sz val="8"/>
        <color indexed="9"/>
        <rFont val="Arial"/>
        <family val="2"/>
      </rPr>
      <t>17/16</t>
    </r>
  </si>
  <si>
    <t>(2) PDBF: Programa diario base de funcionamiento</t>
  </si>
  <si>
    <t>(3) UPG: Unidad de programación genérica</t>
  </si>
  <si>
    <t>Energía final (4) (GWh)</t>
  </si>
  <si>
    <t>(4) Incluye el cierre de energía del mercado y los consumos propios de los servicios auxiliares de generación.</t>
  </si>
  <si>
    <r>
      <t xml:space="preserve">Evolución de los componentes del  precio medio final. </t>
    </r>
    <r>
      <rPr>
        <b/>
        <sz val="8"/>
        <color indexed="8"/>
        <rFont val="Arial"/>
        <family val="2"/>
      </rPr>
      <t>(Suministro de referencia + libre)</t>
    </r>
  </si>
  <si>
    <t xml:space="preserve">No incluye energías gestionadas mediante los servicios transfronterizos de balance        </t>
  </si>
  <si>
    <t>Resolución de restricciones técnicas (PDBF). Desglose por tipo de restricción</t>
  </si>
  <si>
    <t>Horas con desvíos contrarios al sistema</t>
  </si>
  <si>
    <t>Capacidad negociada en las subastas explícitas de largo plazo en la interconexión con Francia (IFE)</t>
  </si>
  <si>
    <t xml:space="preserve">Precios medios ponderados de energías en los servicios de ajuste del sistema peninsular 
</t>
  </si>
  <si>
    <t>Horas con desvios contrarios al sistema (%)</t>
  </si>
  <si>
    <t>Restricciones técnicas en tiempo real (1)</t>
  </si>
  <si>
    <t>(1) Incluye el enlace Sistema eléctrico peninsular-Sistema eléctrico balear. Tiene en cuenta sólo la energía redespachada.</t>
  </si>
  <si>
    <t>Saldo desvíos entre sistemas</t>
  </si>
  <si>
    <t>Nota: En algunos casos las cifras totales que se presentan en las tablas no coinciden con el sumatorio de los datos parciales, debido al redondeo de cifras decimales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</si>
</sst>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#,##0.0"/>
    <numFmt numFmtId="165" formatCode="0.00_)"/>
    <numFmt numFmtId="166" formatCode="0.000"/>
    <numFmt numFmtId="167" formatCode="#,##0\ \ \ \ \ _)"/>
    <numFmt numFmtId="168" formatCode="#,##0.000"/>
    <numFmt numFmtId="169" formatCode="#,##0.0000"/>
    <numFmt numFmtId="170" formatCode="0.0"/>
    <numFmt numFmtId="171" formatCode="#,###_)"/>
    <numFmt numFmtId="172" formatCode="_-* #,##0.00[$€]_-;\-* #,##0.00[$€]_-;_-* &quot;-&quot;??[$€]_-;_-@_-"/>
    <numFmt numFmtId="173" formatCode="0.00\ \ \ \ \ \ \ \ \ _)"/>
    <numFmt numFmtId="174" formatCode="#,##0;\-#,##0;0"/>
    <numFmt numFmtId="175" formatCode="0_)"/>
    <numFmt numFmtId="176" formatCode="#,###.0_)"/>
    <numFmt numFmtId="177" formatCode="0.0_)"/>
    <numFmt numFmtId="178" formatCode="[$-C0A]mmm\-yy;@"/>
    <numFmt numFmtId="179" formatCode="0.0%"/>
  </numFmts>
  <fonts count="64">
    <font>
      <sz val="10"/>
      <name val="Geneva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Geneva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8"/>
      <color indexed="8"/>
      <name val="Arial Black"/>
      <family val="2"/>
    </font>
    <font>
      <sz val="8"/>
      <color indexed="9"/>
      <name val="Arial"/>
      <family val="2"/>
    </font>
    <font>
      <sz val="10"/>
      <color indexed="32"/>
      <name val="Avant Garde"/>
    </font>
    <font>
      <b/>
      <sz val="8"/>
      <color indexed="9"/>
      <name val="Symbol"/>
      <family val="1"/>
      <charset val="2"/>
    </font>
    <font>
      <sz val="8"/>
      <color indexed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sz val="8"/>
      <color indexed="44"/>
      <name val="Arial"/>
      <family val="2"/>
    </font>
    <font>
      <sz val="11"/>
      <color indexed="56"/>
      <name val="Geneva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  <font>
      <sz val="10"/>
      <color indexed="10"/>
      <name val="Geneva"/>
      <family val="2"/>
    </font>
    <font>
      <sz val="10"/>
      <color indexed="58"/>
      <name val="Geneva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rgb="FFFF0000"/>
      <name val="Geneva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0"/>
      <color theme="0"/>
      <name val="Geneva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Geneva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theme="3"/>
      <name val="Geneva"/>
      <family val="2"/>
    </font>
    <font>
      <b/>
      <sz val="10"/>
      <color theme="1"/>
      <name val="Arial"/>
      <family val="2"/>
    </font>
    <font>
      <i/>
      <sz val="8"/>
      <color indexed="8"/>
      <name val="Arial"/>
      <family val="2"/>
    </font>
    <font>
      <sz val="10"/>
      <color indexed="56"/>
      <name val="Geneva"/>
    </font>
    <font>
      <sz val="10"/>
      <color indexed="8"/>
      <name val="Geneva"/>
    </font>
    <font>
      <b/>
      <sz val="11"/>
      <color rgb="FFC00000"/>
      <name val="Calibri"/>
      <family val="2"/>
    </font>
    <font>
      <sz val="12"/>
      <name val="Helvetica"/>
    </font>
    <font>
      <sz val="12"/>
      <color rgb="FF005874"/>
      <name val="Helvetica"/>
      <family val="2"/>
    </font>
    <font>
      <sz val="10"/>
      <color indexed="32"/>
      <name val="Arial"/>
      <family val="2"/>
    </font>
    <font>
      <b/>
      <sz val="8"/>
      <color rgb="FF002060"/>
      <name val="Arial"/>
      <family val="2"/>
    </font>
    <font>
      <sz val="8"/>
      <color indexed="32"/>
      <name val="Arial"/>
      <family val="2"/>
    </font>
    <font>
      <b/>
      <sz val="10"/>
      <color indexed="9"/>
      <name val="Arial"/>
      <family val="2"/>
    </font>
    <font>
      <b/>
      <sz val="8"/>
      <color theme="1"/>
      <name val="Arial"/>
      <family val="2"/>
    </font>
    <font>
      <sz val="12"/>
      <color theme="0"/>
      <name val="Helvetica"/>
      <family val="2"/>
    </font>
    <font>
      <sz val="10"/>
      <name val="Geneva"/>
    </font>
    <font>
      <sz val="10"/>
      <color rgb="FF004563"/>
      <name val="Geneva"/>
    </font>
    <font>
      <sz val="8"/>
      <color theme="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rgb="FFC0C0C0"/>
      </right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34998626667073579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 style="thin">
        <color indexed="6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rgb="FFA6A6A6"/>
      </bottom>
      <diagonal/>
    </border>
    <border>
      <left/>
      <right style="thin">
        <color theme="0" tint="-0.34998626667073579"/>
      </right>
      <top style="thin">
        <color rgb="FFA6A6A6"/>
      </top>
      <bottom style="thin">
        <color rgb="FFA6A6A6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 style="thin">
        <color theme="0" tint="-0.34998626667073579"/>
      </left>
      <right/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rgb="FFC0C0C0"/>
      </right>
      <top/>
      <bottom style="thin">
        <color rgb="FFA6A6A6"/>
      </bottom>
      <diagonal/>
    </border>
  </borders>
  <cellStyleXfs count="18">
    <xf numFmtId="0" fontId="0" fillId="0" borderId="0"/>
    <xf numFmtId="172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4" fontId="36" fillId="5" borderId="7">
      <alignment horizontal="right" vertical="center"/>
    </xf>
    <xf numFmtId="0" fontId="37" fillId="6" borderId="7">
      <alignment vertical="center" wrapText="1"/>
    </xf>
    <xf numFmtId="0" fontId="37" fillId="6" borderId="7">
      <alignment horizontal="center" wrapText="1"/>
    </xf>
    <xf numFmtId="0" fontId="3" fillId="0" borderId="0"/>
    <xf numFmtId="0" fontId="3" fillId="0" borderId="0"/>
    <xf numFmtId="0" fontId="35" fillId="0" borderId="0"/>
    <xf numFmtId="0" fontId="35" fillId="0" borderId="0"/>
    <xf numFmtId="0" fontId="20" fillId="0" borderId="0"/>
    <xf numFmtId="175" fontId="1" fillId="0" borderId="0"/>
    <xf numFmtId="9" fontId="3" fillId="0" borderId="0" applyFont="0" applyFill="0" applyBorder="0" applyAlignment="0" applyProtection="0"/>
    <xf numFmtId="0" fontId="53" fillId="0" borderId="0"/>
    <xf numFmtId="0" fontId="3" fillId="0" borderId="0"/>
    <xf numFmtId="4" fontId="36" fillId="5" borderId="7">
      <alignment horizontal="right" vertical="center"/>
    </xf>
    <xf numFmtId="9" fontId="61" fillId="0" borderId="0" applyFont="0" applyFill="0" applyBorder="0" applyAlignment="0" applyProtection="0"/>
  </cellStyleXfs>
  <cellXfs count="508">
    <xf numFmtId="0" fontId="0" fillId="0" borderId="0" xfId="0"/>
    <xf numFmtId="3" fontId="7" fillId="0" borderId="0" xfId="0" applyNumberFormat="1" applyFont="1" applyFill="1"/>
    <xf numFmtId="3" fontId="7" fillId="2" borderId="0" xfId="0" applyNumberFormat="1" applyFont="1" applyFill="1"/>
    <xf numFmtId="3" fontId="6" fillId="3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/>
    <xf numFmtId="3" fontId="3" fillId="0" borderId="0" xfId="0" applyNumberFormat="1" applyFont="1" applyFill="1" applyAlignment="1"/>
    <xf numFmtId="0" fontId="9" fillId="0" borderId="0" xfId="0" applyFont="1"/>
    <xf numFmtId="0" fontId="0" fillId="0" borderId="0" xfId="0" applyFill="1" applyProtection="1"/>
    <xf numFmtId="0" fontId="1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 vertical="center" indent="1"/>
    </xf>
    <xf numFmtId="3" fontId="7" fillId="4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3" fontId="9" fillId="2" borderId="0" xfId="0" applyNumberFormat="1" applyFont="1" applyFill="1" applyAlignment="1">
      <alignment horizontal="right"/>
    </xf>
    <xf numFmtId="0" fontId="7" fillId="0" borderId="1" xfId="0" applyFont="1" applyFill="1" applyBorder="1" applyProtection="1"/>
    <xf numFmtId="14" fontId="9" fillId="0" borderId="1" xfId="0" applyNumberFormat="1" applyFont="1" applyFill="1" applyBorder="1" applyAlignment="1" applyProtection="1">
      <alignment horizontal="center"/>
    </xf>
    <xf numFmtId="164" fontId="7" fillId="0" borderId="1" xfId="0" applyNumberFormat="1" applyFont="1" applyFill="1" applyBorder="1" applyProtection="1"/>
    <xf numFmtId="3" fontId="7" fillId="0" borderId="0" xfId="0" applyNumberFormat="1" applyFont="1" applyFill="1" applyBorder="1" applyProtection="1"/>
    <xf numFmtId="164" fontId="7" fillId="0" borderId="0" xfId="0" applyNumberFormat="1" applyFont="1" applyFill="1" applyBorder="1" applyProtection="1"/>
    <xf numFmtId="0" fontId="9" fillId="0" borderId="1" xfId="0" applyFont="1" applyFill="1" applyBorder="1" applyProtection="1"/>
    <xf numFmtId="3" fontId="7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 applyProtection="1">
      <alignment horizontal="left" indent="1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Protection="1"/>
    <xf numFmtId="164" fontId="9" fillId="0" borderId="0" xfId="0" applyNumberFormat="1" applyFont="1" applyFill="1" applyBorder="1" applyAlignment="1" applyProtection="1">
      <alignment horizontal="left"/>
    </xf>
    <xf numFmtId="0" fontId="6" fillId="3" borderId="0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right"/>
    </xf>
    <xf numFmtId="1" fontId="6" fillId="3" borderId="1" xfId="0" quotePrefix="1" applyNumberFormat="1" applyFont="1" applyFill="1" applyBorder="1" applyAlignment="1">
      <alignment horizontal="left" vertical="center"/>
    </xf>
    <xf numFmtId="3" fontId="7" fillId="0" borderId="0" xfId="0" applyNumberFormat="1" applyFont="1" applyFill="1" applyAlignment="1"/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/>
    <xf numFmtId="3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/>
    <xf numFmtId="3" fontId="0" fillId="0" borderId="0" xfId="0" applyNumberFormat="1"/>
    <xf numFmtId="0" fontId="6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/>
    <xf numFmtId="3" fontId="9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/>
    <xf numFmtId="3" fontId="7" fillId="0" borderId="1" xfId="0" applyNumberFormat="1" applyFont="1" applyFill="1" applyBorder="1" applyAlignment="1"/>
    <xf numFmtId="3" fontId="7" fillId="0" borderId="1" xfId="0" applyNumberFormat="1" applyFont="1" applyFill="1" applyBorder="1" applyAlignment="1">
      <alignment horizontal="center"/>
    </xf>
    <xf numFmtId="3" fontId="9" fillId="0" borderId="0" xfId="0" applyNumberFormat="1" applyFont="1" applyFill="1" applyAlignment="1"/>
    <xf numFmtId="3" fontId="9" fillId="0" borderId="0" xfId="0" applyNumberFormat="1" applyFont="1" applyFill="1" applyAlignment="1">
      <alignment horizontal="left"/>
    </xf>
    <xf numFmtId="3" fontId="15" fillId="0" borderId="0" xfId="0" applyNumberFormat="1" applyFont="1" applyFill="1" applyAlignment="1"/>
    <xf numFmtId="171" fontId="0" fillId="0" borderId="0" xfId="0" applyNumberFormat="1"/>
    <xf numFmtId="0" fontId="8" fillId="0" borderId="0" xfId="11" applyFont="1" applyFill="1" applyAlignment="1" applyProtection="1">
      <alignment horizontal="right"/>
    </xf>
    <xf numFmtId="0" fontId="0" fillId="0" borderId="0" xfId="0" applyFill="1" applyBorder="1" applyProtection="1"/>
    <xf numFmtId="0" fontId="16" fillId="0" borderId="0" xfId="0" applyFont="1" applyFill="1" applyBorder="1" applyProtection="1"/>
    <xf numFmtId="3" fontId="16" fillId="0" borderId="0" xfId="0" applyNumberFormat="1" applyFont="1" applyFill="1" applyAlignment="1"/>
    <xf numFmtId="3" fontId="16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168" fontId="7" fillId="0" borderId="0" xfId="0" applyNumberFormat="1" applyFont="1" applyFill="1" applyAlignment="1">
      <alignment horizontal="right"/>
    </xf>
    <xf numFmtId="168" fontId="21" fillId="0" borderId="0" xfId="0" applyNumberFormat="1" applyFont="1" applyFill="1" applyAlignment="1"/>
    <xf numFmtId="0" fontId="7" fillId="0" borderId="0" xfId="0" applyFont="1" applyFill="1" applyBorder="1" applyAlignment="1" applyProtection="1">
      <alignment horizontal="center"/>
    </xf>
    <xf numFmtId="3" fontId="22" fillId="0" borderId="0" xfId="0" applyNumberFormat="1" applyFont="1" applyFill="1" applyBorder="1" applyAlignment="1"/>
    <xf numFmtId="3" fontId="19" fillId="0" borderId="0" xfId="0" applyNumberFormat="1" applyFont="1" applyFill="1" applyBorder="1" applyAlignment="1"/>
    <xf numFmtId="4" fontId="22" fillId="0" borderId="0" xfId="0" applyNumberFormat="1" applyFont="1" applyFill="1" applyBorder="1" applyAlignment="1" applyProtection="1">
      <alignment horizontal="left"/>
    </xf>
    <xf numFmtId="2" fontId="7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3" fontId="16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Fill="1" applyAlignment="1">
      <alignment horizontal="center"/>
    </xf>
    <xf numFmtId="0" fontId="24" fillId="0" borderId="0" xfId="0" applyFont="1" applyFill="1" applyBorder="1" applyProtection="1"/>
    <xf numFmtId="4" fontId="7" fillId="0" borderId="0" xfId="0" applyNumberFormat="1" applyFont="1" applyFill="1" applyAlignment="1">
      <alignment horizontal="center"/>
    </xf>
    <xf numFmtId="168" fontId="3" fillId="0" borderId="0" xfId="0" applyNumberFormat="1" applyFont="1" applyFill="1" applyAlignment="1"/>
    <xf numFmtId="3" fontId="22" fillId="0" borderId="0" xfId="0" applyNumberFormat="1" applyFont="1" applyFill="1" applyBorder="1" applyAlignment="1" applyProtection="1">
      <alignment horizontal="right"/>
    </xf>
    <xf numFmtId="166" fontId="28" fillId="0" borderId="0" xfId="0" applyNumberFormat="1" applyFont="1" applyFill="1" applyBorder="1" applyAlignment="1"/>
    <xf numFmtId="168" fontId="5" fillId="0" borderId="0" xfId="0" applyNumberFormat="1" applyFont="1" applyFill="1" applyAlignment="1"/>
    <xf numFmtId="3" fontId="0" fillId="0" borderId="0" xfId="0" applyNumberFormat="1" applyFill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 applyProtection="1">
      <alignment horizontal="left" vertical="center"/>
    </xf>
    <xf numFmtId="3" fontId="7" fillId="0" borderId="0" xfId="0" applyNumberFormat="1" applyFont="1" applyFill="1" applyBorder="1" applyAlignment="1"/>
    <xf numFmtId="0" fontId="18" fillId="3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/>
    <xf numFmtId="3" fontId="7" fillId="0" borderId="0" xfId="0" applyNumberFormat="1" applyFont="1" applyFill="1" applyAlignment="1">
      <alignment horizontal="left"/>
    </xf>
    <xf numFmtId="174" fontId="0" fillId="0" borderId="0" xfId="0" applyNumberFormat="1" applyFill="1"/>
    <xf numFmtId="0" fontId="29" fillId="0" borderId="0" xfId="0" applyFont="1" applyFill="1" applyBorder="1" applyProtection="1"/>
    <xf numFmtId="3" fontId="5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/>
    <xf numFmtId="3" fontId="4" fillId="0" borderId="0" xfId="0" applyNumberFormat="1" applyFont="1" applyFill="1" applyBorder="1" applyAlignment="1" applyProtection="1">
      <alignment horizontal="right"/>
    </xf>
    <xf numFmtId="3" fontId="21" fillId="0" borderId="0" xfId="0" applyNumberFormat="1" applyFont="1" applyFill="1" applyAlignment="1"/>
    <xf numFmtId="3" fontId="25" fillId="0" borderId="0" xfId="0" applyNumberFormat="1" applyFont="1" applyFill="1" applyAlignment="1"/>
    <xf numFmtId="3" fontId="25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" fontId="16" fillId="0" borderId="0" xfId="0" applyNumberFormat="1" applyFont="1" applyFill="1" applyBorder="1" applyAlignment="1"/>
    <xf numFmtId="4" fontId="7" fillId="0" borderId="0" xfId="0" applyNumberFormat="1" applyFont="1" applyFill="1"/>
    <xf numFmtId="3" fontId="7" fillId="7" borderId="0" xfId="0" applyNumberFormat="1" applyFont="1" applyFill="1" applyBorder="1" applyAlignment="1" applyProtection="1">
      <alignment horizontal="right"/>
    </xf>
    <xf numFmtId="164" fontId="7" fillId="7" borderId="0" xfId="0" applyNumberFormat="1" applyFont="1" applyFill="1" applyBorder="1" applyAlignment="1" applyProtection="1"/>
    <xf numFmtId="2" fontId="7" fillId="0" borderId="0" xfId="0" applyNumberFormat="1" applyFont="1" applyFill="1" applyBorder="1" applyAlignment="1">
      <alignment horizontal="right" vertical="center"/>
    </xf>
    <xf numFmtId="0" fontId="38" fillId="0" borderId="0" xfId="0" applyFont="1" applyFill="1" applyBorder="1" applyProtection="1"/>
    <xf numFmtId="166" fontId="7" fillId="0" borderId="0" xfId="0" applyNumberFormat="1" applyFont="1" applyFill="1"/>
    <xf numFmtId="0" fontId="7" fillId="0" borderId="0" xfId="0" applyFont="1" applyFill="1"/>
    <xf numFmtId="4" fontId="9" fillId="0" borderId="0" xfId="0" applyNumberFormat="1" applyFont="1" applyFill="1" applyAlignment="1"/>
    <xf numFmtId="4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31" fillId="0" borderId="0" xfId="0" applyFont="1" applyFill="1" applyAlignment="1" applyProtection="1">
      <alignment wrapText="1"/>
    </xf>
    <xf numFmtId="3" fontId="39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15" fillId="0" borderId="0" xfId="0" applyNumberFormat="1" applyFont="1" applyFill="1" applyAlignment="1"/>
    <xf numFmtId="0" fontId="6" fillId="3" borderId="8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left"/>
    </xf>
    <xf numFmtId="168" fontId="27" fillId="0" borderId="0" xfId="0" applyNumberFormat="1" applyFont="1" applyFill="1" applyAlignment="1">
      <alignment horizontal="center"/>
    </xf>
    <xf numFmtId="168" fontId="27" fillId="0" borderId="0" xfId="0" applyNumberFormat="1" applyFont="1" applyFill="1" applyAlignment="1"/>
    <xf numFmtId="168" fontId="26" fillId="0" borderId="0" xfId="0" applyNumberFormat="1" applyFont="1" applyFill="1" applyAlignment="1">
      <alignment horizontal="center"/>
    </xf>
    <xf numFmtId="168" fontId="16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 applyAlignment="1"/>
    <xf numFmtId="3" fontId="7" fillId="0" borderId="0" xfId="0" applyNumberFormat="1" applyFont="1" applyFill="1" applyBorder="1" applyAlignment="1" applyProtection="1">
      <alignment horizontal="centerContinuous"/>
    </xf>
    <xf numFmtId="164" fontId="9" fillId="0" borderId="1" xfId="0" applyNumberFormat="1" applyFont="1" applyFill="1" applyBorder="1" applyAlignment="1" applyProtection="1">
      <alignment horizontal="left"/>
    </xf>
    <xf numFmtId="3" fontId="16" fillId="0" borderId="1" xfId="0" applyNumberFormat="1" applyFont="1" applyFill="1" applyBorder="1" applyAlignment="1" applyProtection="1">
      <alignment horizontal="left"/>
    </xf>
    <xf numFmtId="3" fontId="7" fillId="0" borderId="1" xfId="0" applyNumberFormat="1" applyFont="1" applyFill="1" applyBorder="1"/>
    <xf numFmtId="4" fontId="19" fillId="0" borderId="0" xfId="0" applyNumberFormat="1" applyFont="1" applyFill="1"/>
    <xf numFmtId="164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71" fontId="0" fillId="0" borderId="0" xfId="0" applyNumberFormat="1" applyFill="1"/>
    <xf numFmtId="3" fontId="0" fillId="0" borderId="0" xfId="0" applyNumberFormat="1" applyFill="1"/>
    <xf numFmtId="0" fontId="10" fillId="0" borderId="0" xfId="3" applyAlignment="1" applyProtection="1">
      <alignment horizontal="left" readingOrder="1"/>
    </xf>
    <xf numFmtId="164" fontId="9" fillId="0" borderId="0" xfId="0" applyNumberFormat="1" applyFont="1" applyFill="1" applyBorder="1" applyAlignment="1" applyProtection="1">
      <alignment vertical="top" wrapText="1"/>
    </xf>
    <xf numFmtId="0" fontId="9" fillId="0" borderId="0" xfId="0" applyFont="1" applyAlignment="1">
      <alignment vertical="top" wrapText="1"/>
    </xf>
    <xf numFmtId="3" fontId="39" fillId="0" borderId="0" xfId="0" applyNumberFormat="1" applyFont="1" applyFill="1" applyAlignment="1"/>
    <xf numFmtId="2" fontId="0" fillId="0" borderId="0" xfId="0" applyNumberFormat="1" applyFill="1"/>
    <xf numFmtId="167" fontId="11" fillId="0" borderId="0" xfId="0" applyNumberFormat="1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2" fontId="39" fillId="0" borderId="0" xfId="0" applyNumberFormat="1" applyFont="1" applyFill="1" applyBorder="1" applyAlignment="1" applyProtection="1">
      <alignment horizontal="right"/>
    </xf>
    <xf numFmtId="0" fontId="41" fillId="0" borderId="0" xfId="0" applyFont="1" applyFill="1" applyBorder="1" applyProtection="1"/>
    <xf numFmtId="3" fontId="42" fillId="0" borderId="0" xfId="0" applyNumberFormat="1" applyFont="1" applyFill="1" applyAlignment="1"/>
    <xf numFmtId="164" fontId="42" fillId="0" borderId="0" xfId="0" applyNumberFormat="1" applyFont="1" applyFill="1" applyAlignment="1"/>
    <xf numFmtId="168" fontId="42" fillId="0" borderId="0" xfId="0" applyNumberFormat="1" applyFont="1" applyFill="1" applyAlignment="1"/>
    <xf numFmtId="2" fontId="43" fillId="0" borderId="0" xfId="0" applyNumberFormat="1" applyFont="1" applyFill="1" applyBorder="1" applyAlignment="1" applyProtection="1">
      <alignment horizontal="right"/>
    </xf>
    <xf numFmtId="0" fontId="44" fillId="0" borderId="0" xfId="0" applyFont="1" applyFill="1" applyBorder="1" applyProtection="1"/>
    <xf numFmtId="171" fontId="39" fillId="0" borderId="0" xfId="0" applyNumberFormat="1" applyFont="1" applyFill="1" applyBorder="1" applyProtection="1"/>
    <xf numFmtId="176" fontId="39" fillId="0" borderId="0" xfId="0" applyNumberFormat="1" applyFont="1" applyFill="1" applyBorder="1" applyProtection="1"/>
    <xf numFmtId="3" fontId="44" fillId="0" borderId="0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/>
    <xf numFmtId="3" fontId="44" fillId="0" borderId="0" xfId="0" applyNumberFormat="1" applyFont="1" applyFill="1" applyBorder="1" applyAlignment="1">
      <alignment horizontal="center"/>
    </xf>
    <xf numFmtId="164" fontId="45" fillId="0" borderId="0" xfId="0" applyNumberFormat="1" applyFont="1" applyFill="1" applyBorder="1" applyAlignment="1" applyProtection="1">
      <alignment vertical="top" wrapText="1"/>
    </xf>
    <xf numFmtId="0" fontId="11" fillId="9" borderId="0" xfId="0" applyFont="1" applyFill="1" applyBorder="1" applyAlignment="1" applyProtection="1">
      <alignment horizontal="left" indent="1"/>
    </xf>
    <xf numFmtId="0" fontId="14" fillId="9" borderId="0" xfId="0" applyFont="1" applyFill="1" applyBorder="1" applyAlignment="1" applyProtection="1">
      <alignment horizontal="right" vertical="center"/>
    </xf>
    <xf numFmtId="0" fontId="9" fillId="9" borderId="0" xfId="3" applyFont="1" applyFill="1" applyBorder="1" applyAlignment="1" applyProtection="1">
      <alignment horizontal="left"/>
    </xf>
    <xf numFmtId="0" fontId="46" fillId="0" borderId="0" xfId="0" applyFont="1" applyFill="1" applyProtection="1"/>
    <xf numFmtId="0" fontId="8" fillId="0" borderId="0" xfId="11" applyFont="1" applyFill="1" applyAlignment="1" applyProtection="1"/>
    <xf numFmtId="0" fontId="8" fillId="0" borderId="0" xfId="0" applyFont="1" applyFill="1" applyAlignment="1" applyProtection="1"/>
    <xf numFmtId="3" fontId="9" fillId="0" borderId="0" xfId="0" applyNumberFormat="1" applyFont="1" applyFill="1" applyAlignment="1">
      <alignment horizontal="left" vertical="top" wrapText="1"/>
    </xf>
    <xf numFmtId="3" fontId="9" fillId="0" borderId="0" xfId="0" applyNumberFormat="1" applyFont="1" applyFill="1" applyAlignment="1">
      <alignment vertical="top" wrapText="1"/>
    </xf>
    <xf numFmtId="3" fontId="9" fillId="0" borderId="0" xfId="0" applyNumberFormat="1" applyFont="1" applyFill="1" applyAlignment="1">
      <alignment wrapText="1"/>
    </xf>
    <xf numFmtId="3" fontId="7" fillId="0" borderId="0" xfId="0" applyNumberFormat="1" applyFont="1" applyFill="1" applyAlignment="1">
      <alignment horizontal="justify" wrapText="1"/>
    </xf>
    <xf numFmtId="3" fontId="9" fillId="9" borderId="1" xfId="0" applyNumberFormat="1" applyFont="1" applyFill="1" applyBorder="1" applyAlignment="1"/>
    <xf numFmtId="164" fontId="9" fillId="9" borderId="1" xfId="0" applyNumberFormat="1" applyFont="1" applyFill="1" applyBorder="1" applyAlignment="1" applyProtection="1">
      <alignment horizontal="left"/>
    </xf>
    <xf numFmtId="2" fontId="9" fillId="9" borderId="3" xfId="0" applyNumberFormat="1" applyFont="1" applyFill="1" applyBorder="1" applyAlignment="1" applyProtection="1">
      <alignment horizontal="right"/>
    </xf>
    <xf numFmtId="3" fontId="7" fillId="9" borderId="0" xfId="0" applyNumberFormat="1" applyFont="1" applyFill="1" applyAlignment="1"/>
    <xf numFmtId="164" fontId="7" fillId="9" borderId="0" xfId="0" applyNumberFormat="1" applyFont="1" applyFill="1" applyBorder="1" applyAlignment="1" applyProtection="1">
      <alignment horizontal="left"/>
    </xf>
    <xf numFmtId="2" fontId="7" fillId="9" borderId="2" xfId="0" applyNumberFormat="1" applyFont="1" applyFill="1" applyBorder="1" applyAlignment="1" applyProtection="1">
      <alignment horizontal="right"/>
    </xf>
    <xf numFmtId="2" fontId="7" fillId="9" borderId="0" xfId="0" applyNumberFormat="1" applyFont="1" applyFill="1" applyBorder="1" applyAlignment="1" applyProtection="1">
      <alignment horizontal="right"/>
    </xf>
    <xf numFmtId="2" fontId="9" fillId="9" borderId="3" xfId="0" applyNumberFormat="1" applyFont="1" applyFill="1" applyBorder="1" applyAlignment="1" applyProtection="1">
      <alignment horizontal="left"/>
    </xf>
    <xf numFmtId="2" fontId="9" fillId="9" borderId="1" xfId="0" applyNumberFormat="1" applyFont="1" applyFill="1" applyBorder="1" applyAlignment="1" applyProtection="1">
      <alignment horizontal="left"/>
    </xf>
    <xf numFmtId="3" fontId="7" fillId="9" borderId="1" xfId="0" applyNumberFormat="1" applyFont="1" applyFill="1" applyBorder="1" applyAlignment="1"/>
    <xf numFmtId="4" fontId="9" fillId="9" borderId="1" xfId="0" applyNumberFormat="1" applyFont="1" applyFill="1" applyBorder="1" applyAlignment="1" applyProtection="1">
      <alignment horizontal="left"/>
    </xf>
    <xf numFmtId="2" fontId="9" fillId="9" borderId="1" xfId="0" applyNumberFormat="1" applyFont="1" applyFill="1" applyBorder="1" applyAlignment="1" applyProtection="1">
      <alignment horizontal="right"/>
    </xf>
    <xf numFmtId="170" fontId="9" fillId="9" borderId="1" xfId="0" applyNumberFormat="1" applyFont="1" applyFill="1" applyBorder="1" applyAlignment="1" applyProtection="1">
      <alignment horizontal="right"/>
    </xf>
    <xf numFmtId="170" fontId="9" fillId="9" borderId="3" xfId="0" applyNumberFormat="1" applyFont="1" applyFill="1" applyBorder="1" applyAlignment="1" applyProtection="1">
      <alignment horizontal="right"/>
    </xf>
    <xf numFmtId="170" fontId="7" fillId="9" borderId="0" xfId="0" applyNumberFormat="1" applyFont="1" applyFill="1" applyBorder="1" applyAlignment="1" applyProtection="1">
      <alignment horizontal="right"/>
    </xf>
    <xf numFmtId="168" fontId="21" fillId="8" borderId="0" xfId="0" applyNumberFormat="1" applyFont="1" applyFill="1" applyAlignment="1"/>
    <xf numFmtId="0" fontId="0" fillId="0" borderId="0" xfId="0" applyFill="1" applyAlignment="1" applyProtection="1">
      <alignment vertical="top"/>
    </xf>
    <xf numFmtId="3" fontId="9" fillId="9" borderId="3" xfId="0" applyNumberFormat="1" applyFont="1" applyFill="1" applyBorder="1" applyAlignment="1"/>
    <xf numFmtId="3" fontId="19" fillId="9" borderId="3" xfId="0" applyNumberFormat="1" applyFont="1" applyFill="1" applyBorder="1" applyAlignment="1"/>
    <xf numFmtId="4" fontId="9" fillId="9" borderId="3" xfId="0" applyNumberFormat="1" applyFont="1" applyFill="1" applyBorder="1" applyAlignment="1" applyProtection="1">
      <alignment horizontal="left"/>
    </xf>
    <xf numFmtId="3" fontId="9" fillId="9" borderId="3" xfId="0" applyNumberFormat="1" applyFont="1" applyFill="1" applyBorder="1" applyAlignment="1" applyProtection="1">
      <alignment horizontal="right"/>
    </xf>
    <xf numFmtId="0" fontId="9" fillId="9" borderId="0" xfId="0" applyFont="1" applyFill="1" applyBorder="1" applyAlignment="1" applyProtection="1">
      <alignment horizontal="left"/>
    </xf>
    <xf numFmtId="0" fontId="0" fillId="9" borderId="0" xfId="0" applyFill="1" applyProtection="1"/>
    <xf numFmtId="3" fontId="7" fillId="9" borderId="0" xfId="0" applyNumberFormat="1" applyFont="1" applyFill="1" applyBorder="1" applyAlignment="1" applyProtection="1">
      <alignment horizontal="left"/>
    </xf>
    <xf numFmtId="3" fontId="7" fillId="9" borderId="1" xfId="0" applyNumberFormat="1" applyFont="1" applyFill="1" applyBorder="1" applyAlignment="1" applyProtection="1">
      <alignment horizontal="left"/>
    </xf>
    <xf numFmtId="3" fontId="9" fillId="9" borderId="1" xfId="0" applyNumberFormat="1" applyFont="1" applyFill="1" applyBorder="1" applyAlignment="1">
      <alignment horizontal="left"/>
    </xf>
    <xf numFmtId="3" fontId="7" fillId="9" borderId="0" xfId="0" applyNumberFormat="1" applyFont="1" applyFill="1" applyBorder="1" applyAlignment="1" applyProtection="1">
      <alignment horizontal="center"/>
    </xf>
    <xf numFmtId="3" fontId="7" fillId="9" borderId="1" xfId="0" applyNumberFormat="1" applyFont="1" applyFill="1" applyBorder="1" applyAlignment="1" applyProtection="1">
      <alignment horizontal="center"/>
    </xf>
    <xf numFmtId="3" fontId="7" fillId="2" borderId="0" xfId="0" applyNumberFormat="1" applyFont="1" applyFill="1" applyBorder="1" applyAlignment="1"/>
    <xf numFmtId="3" fontId="7" fillId="9" borderId="0" xfId="0" applyNumberFormat="1" applyFont="1" applyFill="1" applyBorder="1" applyAlignment="1" applyProtection="1"/>
    <xf numFmtId="3" fontId="7" fillId="9" borderId="0" xfId="0" applyNumberFormat="1" applyFont="1" applyFill="1" applyBorder="1" applyAlignment="1" applyProtection="1">
      <alignment horizontal="right"/>
    </xf>
    <xf numFmtId="164" fontId="7" fillId="9" borderId="0" xfId="0" applyNumberFormat="1" applyFont="1" applyFill="1" applyBorder="1" applyAlignment="1" applyProtection="1"/>
    <xf numFmtId="171" fontId="7" fillId="9" borderId="0" xfId="0" applyNumberFormat="1" applyFont="1" applyFill="1" applyBorder="1" applyAlignment="1" applyProtection="1">
      <alignment horizontal="right"/>
    </xf>
    <xf numFmtId="3" fontId="46" fillId="9" borderId="0" xfId="0" applyNumberFormat="1" applyFont="1" applyFill="1" applyBorder="1" applyAlignment="1" applyProtection="1">
      <alignment horizontal="left"/>
    </xf>
    <xf numFmtId="3" fontId="46" fillId="9" borderId="1" xfId="0" applyNumberFormat="1" applyFont="1" applyFill="1" applyBorder="1" applyAlignment="1" applyProtection="1">
      <alignment horizontal="left"/>
    </xf>
    <xf numFmtId="3" fontId="7" fillId="9" borderId="1" xfId="0" applyNumberFormat="1" applyFont="1" applyFill="1" applyBorder="1" applyAlignment="1" applyProtection="1"/>
    <xf numFmtId="171" fontId="7" fillId="9" borderId="1" xfId="0" applyNumberFormat="1" applyFont="1" applyFill="1" applyBorder="1" applyAlignment="1" applyProtection="1">
      <alignment horizontal="right"/>
    </xf>
    <xf numFmtId="164" fontId="7" fillId="9" borderId="4" xfId="0" applyNumberFormat="1" applyFont="1" applyFill="1" applyBorder="1" applyAlignment="1" applyProtection="1"/>
    <xf numFmtId="3" fontId="9" fillId="9" borderId="3" xfId="0" applyNumberFormat="1" applyFont="1" applyFill="1" applyBorder="1" applyAlignment="1">
      <alignment horizontal="left" vertical="center"/>
    </xf>
    <xf numFmtId="3" fontId="9" fillId="9" borderId="3" xfId="0" applyNumberFormat="1" applyFont="1" applyFill="1" applyBorder="1" applyAlignment="1">
      <alignment horizontal="right" vertical="center"/>
    </xf>
    <xf numFmtId="3" fontId="7" fillId="9" borderId="4" xfId="0" applyNumberFormat="1" applyFont="1" applyFill="1" applyBorder="1" applyAlignment="1" applyProtection="1">
      <alignment horizontal="left"/>
    </xf>
    <xf numFmtId="3" fontId="9" fillId="9" borderId="1" xfId="0" applyNumberFormat="1" applyFont="1" applyFill="1" applyBorder="1" applyAlignment="1">
      <alignment horizontal="left" vertical="center"/>
    </xf>
    <xf numFmtId="0" fontId="9" fillId="9" borderId="1" xfId="0" applyNumberFormat="1" applyFont="1" applyFill="1" applyBorder="1" applyAlignment="1">
      <alignment horizontal="right" vertical="center"/>
    </xf>
    <xf numFmtId="3" fontId="9" fillId="9" borderId="0" xfId="0" applyNumberFormat="1" applyFont="1" applyFill="1" applyBorder="1" applyAlignment="1">
      <alignment horizontal="left" vertical="center"/>
    </xf>
    <xf numFmtId="4" fontId="7" fillId="9" borderId="0" xfId="0" applyNumberFormat="1" applyFont="1" applyFill="1" applyBorder="1" applyAlignment="1" applyProtection="1">
      <alignment horizontal="right" vertical="center"/>
    </xf>
    <xf numFmtId="164" fontId="7" fillId="9" borderId="0" xfId="0" applyNumberFormat="1" applyFont="1" applyFill="1" applyBorder="1" applyAlignment="1" applyProtection="1">
      <alignment horizontal="left" vertical="center"/>
    </xf>
    <xf numFmtId="3" fontId="9" fillId="9" borderId="0" xfId="0" applyNumberFormat="1" applyFont="1" applyFill="1" applyBorder="1" applyAlignment="1">
      <alignment horizontal="left"/>
    </xf>
    <xf numFmtId="4" fontId="9" fillId="9" borderId="0" xfId="0" applyNumberFormat="1" applyFont="1" applyFill="1" applyBorder="1" applyAlignment="1" applyProtection="1">
      <alignment horizontal="right" vertical="center"/>
    </xf>
    <xf numFmtId="3" fontId="7" fillId="9" borderId="1" xfId="0" applyNumberFormat="1" applyFont="1" applyFill="1" applyBorder="1" applyAlignment="1">
      <alignment horizontal="left"/>
    </xf>
    <xf numFmtId="3" fontId="9" fillId="9" borderId="1" xfId="0" applyNumberFormat="1" applyFont="1" applyFill="1" applyBorder="1" applyAlignment="1">
      <alignment horizontal="right"/>
    </xf>
    <xf numFmtId="0" fontId="9" fillId="9" borderId="3" xfId="0" applyNumberFormat="1" applyFont="1" applyFill="1" applyBorder="1" applyAlignment="1">
      <alignment horizontal="right" vertical="center"/>
    </xf>
    <xf numFmtId="4" fontId="7" fillId="9" borderId="0" xfId="0" applyNumberFormat="1" applyFont="1" applyFill="1" applyBorder="1" applyAlignment="1">
      <alignment horizontal="right" vertical="center"/>
    </xf>
    <xf numFmtId="2" fontId="7" fillId="9" borderId="0" xfId="0" applyNumberFormat="1" applyFont="1" applyFill="1" applyBorder="1" applyAlignment="1">
      <alignment horizontal="right" vertical="center"/>
    </xf>
    <xf numFmtId="2" fontId="9" fillId="9" borderId="0" xfId="0" applyNumberFormat="1" applyFont="1" applyFill="1" applyBorder="1" applyAlignment="1">
      <alignment horizontal="right" vertical="center"/>
    </xf>
    <xf numFmtId="164" fontId="7" fillId="9" borderId="8" xfId="0" applyNumberFormat="1" applyFont="1" applyFill="1" applyBorder="1" applyAlignment="1" applyProtection="1">
      <alignment horizontal="left" vertical="center"/>
    </xf>
    <xf numFmtId="2" fontId="7" fillId="9" borderId="8" xfId="0" applyNumberFormat="1" applyFont="1" applyFill="1" applyBorder="1" applyAlignment="1">
      <alignment horizontal="right" vertical="center"/>
    </xf>
    <xf numFmtId="2" fontId="9" fillId="9" borderId="8" xfId="0" applyNumberFormat="1" applyFont="1" applyFill="1" applyBorder="1" applyAlignment="1">
      <alignment horizontal="right" vertical="center"/>
    </xf>
    <xf numFmtId="164" fontId="9" fillId="9" borderId="9" xfId="0" applyNumberFormat="1" applyFont="1" applyFill="1" applyBorder="1" applyAlignment="1" applyProtection="1">
      <alignment horizontal="left" vertical="center"/>
    </xf>
    <xf numFmtId="4" fontId="9" fillId="9" borderId="9" xfId="0" applyNumberFormat="1" applyFont="1" applyFill="1" applyBorder="1" applyAlignment="1" applyProtection="1">
      <alignment horizontal="right" vertical="center"/>
    </xf>
    <xf numFmtId="3" fontId="9" fillId="9" borderId="10" xfId="0" applyNumberFormat="1" applyFont="1" applyFill="1" applyBorder="1" applyAlignment="1">
      <alignment horizontal="left" vertical="center"/>
    </xf>
    <xf numFmtId="0" fontId="9" fillId="9" borderId="10" xfId="0" applyNumberFormat="1" applyFont="1" applyFill="1" applyBorder="1" applyAlignment="1">
      <alignment horizontal="right" vertical="center"/>
    </xf>
    <xf numFmtId="164" fontId="9" fillId="9" borderId="0" xfId="0" applyNumberFormat="1" applyFont="1" applyFill="1" applyBorder="1" applyAlignment="1" applyProtection="1">
      <alignment horizontal="left" vertical="center"/>
    </xf>
    <xf numFmtId="3" fontId="9" fillId="9" borderId="9" xfId="0" applyNumberFormat="1" applyFont="1" applyFill="1" applyBorder="1" applyAlignment="1" applyProtection="1">
      <alignment horizontal="right" vertical="center"/>
    </xf>
    <xf numFmtId="3" fontId="7" fillId="9" borderId="0" xfId="0" applyNumberFormat="1" applyFont="1" applyFill="1" applyBorder="1" applyAlignment="1" applyProtection="1">
      <alignment horizontal="right" indent="2"/>
    </xf>
    <xf numFmtId="3" fontId="7" fillId="9" borderId="4" xfId="0" applyNumberFormat="1" applyFont="1" applyFill="1" applyBorder="1" applyAlignment="1" applyProtection="1">
      <alignment horizontal="right" indent="2"/>
    </xf>
    <xf numFmtId="3" fontId="7" fillId="9" borderId="0" xfId="0" applyNumberFormat="1" applyFont="1" applyFill="1" applyBorder="1" applyAlignment="1">
      <alignment vertical="center" wrapText="1"/>
    </xf>
    <xf numFmtId="3" fontId="9" fillId="9" borderId="5" xfId="0" applyNumberFormat="1" applyFont="1" applyFill="1" applyBorder="1" applyAlignment="1"/>
    <xf numFmtId="3" fontId="9" fillId="9" borderId="4" xfId="0" applyNumberFormat="1" applyFont="1" applyFill="1" applyBorder="1" applyAlignment="1"/>
    <xf numFmtId="0" fontId="9" fillId="9" borderId="4" xfId="0" applyNumberFormat="1" applyFont="1" applyFill="1" applyBorder="1" applyAlignment="1">
      <alignment horizontal="center"/>
    </xf>
    <xf numFmtId="3" fontId="9" fillId="9" borderId="1" xfId="0" applyNumberFormat="1" applyFont="1" applyFill="1" applyBorder="1" applyAlignment="1">
      <alignment horizontal="right" indent="2"/>
    </xf>
    <xf numFmtId="3" fontId="7" fillId="9" borderId="0" xfId="0" applyNumberFormat="1" applyFont="1" applyFill="1" applyBorder="1" applyAlignment="1">
      <alignment horizontal="right" indent="2"/>
    </xf>
    <xf numFmtId="1" fontId="9" fillId="9" borderId="0" xfId="0" applyNumberFormat="1" applyFont="1" applyFill="1" applyBorder="1" applyAlignment="1">
      <alignment horizontal="left" vertical="center"/>
    </xf>
    <xf numFmtId="1" fontId="9" fillId="9" borderId="1" xfId="0" applyNumberFormat="1" applyFont="1" applyFill="1" applyBorder="1" applyAlignment="1">
      <alignment horizontal="left" vertical="center"/>
    </xf>
    <xf numFmtId="3" fontId="7" fillId="9" borderId="4" xfId="0" applyNumberFormat="1" applyFont="1" applyFill="1" applyBorder="1" applyAlignment="1" applyProtection="1">
      <alignment horizontal="center"/>
    </xf>
    <xf numFmtId="1" fontId="7" fillId="9" borderId="0" xfId="0" applyNumberFormat="1" applyFont="1" applyFill="1" applyBorder="1" applyAlignment="1" applyProtection="1">
      <alignment horizontal="center"/>
    </xf>
    <xf numFmtId="1" fontId="7" fillId="9" borderId="1" xfId="0" applyNumberFormat="1" applyFont="1" applyFill="1" applyBorder="1" applyAlignment="1" applyProtection="1">
      <alignment horizontal="center"/>
    </xf>
    <xf numFmtId="1" fontId="7" fillId="9" borderId="0" xfId="0" applyNumberFormat="1" applyFont="1" applyFill="1"/>
    <xf numFmtId="4" fontId="7" fillId="9" borderId="0" xfId="0" applyNumberFormat="1" applyFont="1" applyFill="1" applyAlignment="1">
      <alignment horizontal="center"/>
    </xf>
    <xf numFmtId="3" fontId="7" fillId="9" borderId="6" xfId="0" applyNumberFormat="1" applyFont="1" applyFill="1" applyBorder="1" applyAlignment="1">
      <alignment wrapText="1"/>
    </xf>
    <xf numFmtId="3" fontId="7" fillId="9" borderId="6" xfId="0" applyNumberFormat="1" applyFont="1" applyFill="1" applyBorder="1" applyAlignment="1">
      <alignment horizontal="center" wrapText="1"/>
    </xf>
    <xf numFmtId="3" fontId="7" fillId="9" borderId="0" xfId="0" applyNumberFormat="1" applyFont="1" applyFill="1" applyAlignment="1">
      <alignment horizontal="right"/>
    </xf>
    <xf numFmtId="3" fontId="9" fillId="9" borderId="6" xfId="0" applyNumberFormat="1" applyFont="1" applyFill="1" applyBorder="1" applyAlignment="1"/>
    <xf numFmtId="3" fontId="9" fillId="9" borderId="6" xfId="0" applyNumberFormat="1" applyFont="1" applyFill="1" applyBorder="1" applyAlignment="1">
      <alignment horizontal="right"/>
    </xf>
    <xf numFmtId="3" fontId="7" fillId="9" borderId="4" xfId="0" applyNumberFormat="1" applyFont="1" applyFill="1" applyBorder="1" applyAlignment="1"/>
    <xf numFmtId="4" fontId="7" fillId="9" borderId="4" xfId="0" applyNumberFormat="1" applyFont="1" applyFill="1" applyBorder="1" applyAlignment="1">
      <alignment horizontal="center"/>
    </xf>
    <xf numFmtId="1" fontId="9" fillId="9" borderId="6" xfId="0" applyNumberFormat="1" applyFont="1" applyFill="1" applyBorder="1" applyAlignment="1">
      <alignment horizontal="left"/>
    </xf>
    <xf numFmtId="4" fontId="9" fillId="9" borderId="6" xfId="0" applyNumberFormat="1" applyFont="1" applyFill="1" applyBorder="1" applyAlignment="1">
      <alignment horizontal="center"/>
    </xf>
    <xf numFmtId="1" fontId="45" fillId="9" borderId="3" xfId="0" applyNumberFormat="1" applyFont="1" applyFill="1" applyBorder="1" applyAlignment="1"/>
    <xf numFmtId="0" fontId="45" fillId="9" borderId="3" xfId="0" applyNumberFormat="1" applyFont="1" applyFill="1" applyBorder="1" applyAlignment="1">
      <alignment horizontal="right"/>
    </xf>
    <xf numFmtId="166" fontId="7" fillId="9" borderId="2" xfId="0" applyNumberFormat="1" applyFont="1" applyFill="1" applyBorder="1"/>
    <xf numFmtId="166" fontId="7" fillId="9" borderId="0" xfId="0" applyNumberFormat="1" applyFont="1" applyFill="1" applyBorder="1" applyAlignment="1">
      <alignment wrapText="1"/>
    </xf>
    <xf numFmtId="1" fontId="7" fillId="9" borderId="0" xfId="0" applyNumberFormat="1" applyFont="1" applyFill="1" applyAlignment="1">
      <alignment vertical="center"/>
    </xf>
    <xf numFmtId="166" fontId="7" fillId="9" borderId="0" xfId="0" applyNumberFormat="1" applyFont="1" applyFill="1"/>
    <xf numFmtId="166" fontId="7" fillId="9" borderId="8" xfId="0" applyNumberFormat="1" applyFont="1" applyFill="1" applyBorder="1" applyAlignment="1">
      <alignment wrapText="1"/>
    </xf>
    <xf numFmtId="1" fontId="7" fillId="9" borderId="11" xfId="0" applyNumberFormat="1" applyFont="1" applyFill="1" applyBorder="1" applyAlignment="1">
      <alignment vertical="center"/>
    </xf>
    <xf numFmtId="0" fontId="45" fillId="9" borderId="9" xfId="0" applyFont="1" applyFill="1" applyBorder="1"/>
    <xf numFmtId="0" fontId="7" fillId="9" borderId="0" xfId="0" applyFont="1" applyFill="1"/>
    <xf numFmtId="1" fontId="30" fillId="9" borderId="0" xfId="0" applyNumberFormat="1" applyFont="1" applyFill="1"/>
    <xf numFmtId="0" fontId="30" fillId="9" borderId="0" xfId="0" applyFont="1" applyFill="1"/>
    <xf numFmtId="0" fontId="7" fillId="9" borderId="8" xfId="0" applyFont="1" applyFill="1" applyBorder="1"/>
    <xf numFmtId="1" fontId="30" fillId="9" borderId="8" xfId="0" applyNumberFormat="1" applyFont="1" applyFill="1" applyBorder="1"/>
    <xf numFmtId="0" fontId="30" fillId="9" borderId="8" xfId="0" applyFont="1" applyFill="1" applyBorder="1"/>
    <xf numFmtId="0" fontId="46" fillId="0" borderId="0" xfId="0" applyFont="1"/>
    <xf numFmtId="0" fontId="39" fillId="0" borderId="0" xfId="0" applyFont="1"/>
    <xf numFmtId="3" fontId="39" fillId="0" borderId="0" xfId="0" applyNumberFormat="1" applyFont="1" applyFill="1" applyAlignment="1">
      <alignment horizontal="center"/>
    </xf>
    <xf numFmtId="3" fontId="43" fillId="0" borderId="0" xfId="0" applyNumberFormat="1" applyFont="1" applyFill="1" applyAlignment="1"/>
    <xf numFmtId="4" fontId="43" fillId="0" borderId="0" xfId="0" applyNumberFormat="1" applyFont="1" applyFill="1" applyAlignment="1"/>
    <xf numFmtId="4" fontId="43" fillId="0" borderId="0" xfId="0" applyNumberFormat="1" applyFont="1" applyFill="1" applyAlignment="1">
      <alignment horizontal="right"/>
    </xf>
    <xf numFmtId="3" fontId="43" fillId="0" borderId="0" xfId="0" applyNumberFormat="1" applyFont="1" applyFill="1" applyAlignment="1">
      <alignment horizontal="right" indent="2"/>
    </xf>
    <xf numFmtId="3" fontId="43" fillId="0" borderId="0" xfId="0" applyNumberFormat="1" applyFont="1" applyFill="1" applyAlignment="1">
      <alignment horizontal="center"/>
    </xf>
    <xf numFmtId="173" fontId="43" fillId="0" borderId="0" xfId="0" applyNumberFormat="1" applyFont="1" applyFill="1" applyBorder="1" applyAlignment="1" applyProtection="1">
      <alignment horizontal="right"/>
    </xf>
    <xf numFmtId="4" fontId="43" fillId="0" borderId="0" xfId="0" applyNumberFormat="1" applyFont="1" applyFill="1" applyAlignment="1">
      <alignment horizontal="center"/>
    </xf>
    <xf numFmtId="3" fontId="7" fillId="9" borderId="6" xfId="0" applyNumberFormat="1" applyFont="1" applyFill="1" applyBorder="1" applyAlignment="1">
      <alignment horizontal="right" wrapText="1"/>
    </xf>
    <xf numFmtId="0" fontId="46" fillId="9" borderId="9" xfId="0" applyFont="1" applyFill="1" applyBorder="1" applyAlignment="1">
      <alignment horizontal="right" wrapText="1"/>
    </xf>
    <xf numFmtId="0" fontId="8" fillId="0" borderId="0" xfId="1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6" fillId="3" borderId="8" xfId="0" applyNumberFormat="1" applyFont="1" applyFill="1" applyBorder="1" applyAlignment="1">
      <alignment horizontal="center"/>
    </xf>
    <xf numFmtId="3" fontId="44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175" fontId="1" fillId="0" borderId="0" xfId="12" applyFill="1" applyProtection="1"/>
    <xf numFmtId="175" fontId="12" fillId="0" borderId="0" xfId="12" applyFont="1" applyFill="1" applyBorder="1" applyProtection="1"/>
    <xf numFmtId="175" fontId="11" fillId="0" borderId="0" xfId="12" applyFont="1" applyFill="1" applyBorder="1" applyProtection="1"/>
    <xf numFmtId="175" fontId="9" fillId="0" borderId="0" xfId="12" applyFont="1" applyFill="1" applyBorder="1" applyAlignment="1" applyProtection="1"/>
    <xf numFmtId="175" fontId="9" fillId="0" borderId="0" xfId="12" applyFont="1" applyFill="1" applyBorder="1" applyAlignment="1" applyProtection="1">
      <alignment horizontal="left" vertical="center" indent="1"/>
    </xf>
    <xf numFmtId="175" fontId="11" fillId="0" borderId="0" xfId="12" applyFont="1" applyFill="1" applyBorder="1" applyAlignment="1" applyProtection="1">
      <alignment horizontal="left" indent="1"/>
    </xf>
    <xf numFmtId="175" fontId="47" fillId="0" borderId="0" xfId="12" applyFont="1" applyFill="1" applyBorder="1" applyAlignment="1" applyProtection="1"/>
    <xf numFmtId="175" fontId="9" fillId="9" borderId="0" xfId="12" applyFont="1" applyFill="1" applyBorder="1" applyAlignment="1" applyProtection="1">
      <alignment horizontal="left"/>
    </xf>
    <xf numFmtId="0" fontId="48" fillId="10" borderId="0" xfId="7" applyFont="1" applyFill="1" applyBorder="1" applyAlignment="1"/>
    <xf numFmtId="0" fontId="3" fillId="0" borderId="0" xfId="7" applyAlignment="1">
      <alignment horizontal="left"/>
    </xf>
    <xf numFmtId="0" fontId="3" fillId="0" borderId="0" xfId="7" applyNumberFormat="1"/>
    <xf numFmtId="175" fontId="9" fillId="0" borderId="0" xfId="12" applyFont="1" applyFill="1" applyBorder="1" applyAlignment="1" applyProtection="1">
      <alignment vertical="top" wrapText="1"/>
    </xf>
    <xf numFmtId="175" fontId="11" fillId="9" borderId="0" xfId="12" applyFont="1" applyFill="1" applyBorder="1" applyAlignment="1" applyProtection="1">
      <alignment horizontal="left" indent="1"/>
    </xf>
    <xf numFmtId="175" fontId="9" fillId="0" borderId="0" xfId="12" applyFont="1" applyFill="1" applyBorder="1" applyAlignment="1" applyProtection="1">
      <alignment wrapText="1"/>
    </xf>
    <xf numFmtId="175" fontId="9" fillId="0" borderId="0" xfId="12" applyFont="1" applyFill="1" applyBorder="1" applyAlignment="1" applyProtection="1">
      <alignment horizontal="left"/>
    </xf>
    <xf numFmtId="175" fontId="1" fillId="9" borderId="0" xfId="12" applyFill="1" applyProtection="1"/>
    <xf numFmtId="0" fontId="46" fillId="0" borderId="0" xfId="7" applyFont="1" applyAlignment="1">
      <alignment horizontal="left" readingOrder="1"/>
    </xf>
    <xf numFmtId="0" fontId="46" fillId="0" borderId="0" xfId="7" applyFont="1" applyAlignment="1">
      <alignment horizontal="justify" wrapText="1" readingOrder="1"/>
    </xf>
    <xf numFmtId="177" fontId="1" fillId="0" borderId="0" xfId="12" applyNumberFormat="1" applyFill="1" applyProtection="1"/>
    <xf numFmtId="175" fontId="38" fillId="0" borderId="0" xfId="12" applyFont="1" applyFill="1" applyBorder="1" applyProtection="1"/>
    <xf numFmtId="175" fontId="1" fillId="0" borderId="0" xfId="12" applyNumberFormat="1" applyFont="1" applyFill="1" applyBorder="1" applyProtection="1"/>
    <xf numFmtId="175" fontId="45" fillId="0" borderId="0" xfId="12" applyFont="1" applyFill="1" applyBorder="1" applyAlignment="1" applyProtection="1">
      <alignment wrapText="1"/>
    </xf>
    <xf numFmtId="165" fontId="1" fillId="0" borderId="0" xfId="12" applyNumberFormat="1" applyFont="1" applyFill="1" applyBorder="1" applyProtection="1"/>
    <xf numFmtId="175" fontId="45" fillId="0" borderId="0" xfId="12" applyFont="1" applyFill="1" applyBorder="1" applyAlignment="1" applyProtection="1">
      <alignment vertical="top" wrapText="1"/>
    </xf>
    <xf numFmtId="175" fontId="1" fillId="0" borderId="0" xfId="12" applyNumberFormat="1" applyFont="1" applyFill="1" applyProtection="1"/>
    <xf numFmtId="0" fontId="46" fillId="0" borderId="0" xfId="7" applyFont="1" applyAlignment="1">
      <alignment horizontal="left" wrapText="1" readingOrder="1"/>
    </xf>
    <xf numFmtId="0" fontId="7" fillId="0" borderId="0" xfId="7" applyFont="1" applyFill="1" applyProtection="1"/>
    <xf numFmtId="0" fontId="7" fillId="0" borderId="0" xfId="7" quotePrefix="1" applyFont="1" applyFill="1" applyProtection="1"/>
    <xf numFmtId="0" fontId="3" fillId="0" borderId="0" xfId="7" applyFill="1" applyAlignment="1" applyProtection="1">
      <alignment wrapText="1"/>
    </xf>
    <xf numFmtId="0" fontId="3" fillId="0" borderId="0" xfId="7" applyFill="1" applyProtection="1"/>
    <xf numFmtId="0" fontId="8" fillId="0" borderId="0" xfId="7" applyFont="1" applyFill="1" applyAlignment="1" applyProtection="1"/>
    <xf numFmtId="0" fontId="50" fillId="0" borderId="0" xfId="7" applyFont="1" applyFill="1" applyBorder="1" applyProtection="1"/>
    <xf numFmtId="0" fontId="51" fillId="0" borderId="0" xfId="7" applyFont="1" applyFill="1" applyBorder="1" applyProtection="1"/>
    <xf numFmtId="0" fontId="9" fillId="0" borderId="0" xfId="7" applyFont="1" applyFill="1" applyBorder="1" applyAlignment="1" applyProtection="1"/>
    <xf numFmtId="0" fontId="9" fillId="0" borderId="0" xfId="7" applyFont="1" applyFill="1" applyBorder="1" applyAlignment="1" applyProtection="1">
      <alignment horizontal="left" vertical="center" indent="1"/>
    </xf>
    <xf numFmtId="0" fontId="52" fillId="0" borderId="0" xfId="7" applyFont="1" applyAlignment="1">
      <alignment horizontal="left"/>
    </xf>
    <xf numFmtId="0" fontId="54" fillId="0" borderId="0" xfId="14" applyFont="1"/>
    <xf numFmtId="0" fontId="53" fillId="0" borderId="0" xfId="14"/>
    <xf numFmtId="0" fontId="54" fillId="9" borderId="0" xfId="14" applyFont="1" applyFill="1"/>
    <xf numFmtId="0" fontId="5" fillId="0" borderId="0" xfId="7" applyFont="1" applyFill="1" applyBorder="1" applyProtection="1"/>
    <xf numFmtId="0" fontId="55" fillId="0" borderId="0" xfId="7" applyFont="1" applyFill="1" applyBorder="1" applyProtection="1"/>
    <xf numFmtId="0" fontId="9" fillId="0" borderId="0" xfId="7" applyFont="1" applyFill="1" applyBorder="1" applyAlignment="1" applyProtection="1">
      <alignment vertical="top" wrapText="1"/>
    </xf>
    <xf numFmtId="0" fontId="55" fillId="0" borderId="0" xfId="7" applyFont="1" applyFill="1" applyBorder="1" applyAlignment="1" applyProtection="1"/>
    <xf numFmtId="0" fontId="55" fillId="9" borderId="0" xfId="7" applyFont="1" applyFill="1" applyBorder="1" applyProtection="1"/>
    <xf numFmtId="0" fontId="55" fillId="0" borderId="0" xfId="7" applyFont="1" applyFill="1" applyBorder="1" applyAlignment="1" applyProtection="1">
      <alignment vertical="top" wrapText="1"/>
    </xf>
    <xf numFmtId="0" fontId="46" fillId="0" borderId="0" xfId="7" applyFont="1" applyFill="1" applyBorder="1" applyAlignment="1" applyProtection="1"/>
    <xf numFmtId="164" fontId="54" fillId="0" borderId="0" xfId="14" applyNumberFormat="1" applyFont="1"/>
    <xf numFmtId="0" fontId="55" fillId="9" borderId="0" xfId="7" applyFont="1" applyFill="1" applyBorder="1" applyAlignment="1" applyProtection="1">
      <alignment vertical="top" wrapText="1"/>
    </xf>
    <xf numFmtId="0" fontId="3" fillId="0" borderId="0" xfId="7" applyFill="1" applyAlignment="1" applyProtection="1"/>
    <xf numFmtId="0" fontId="54" fillId="0" borderId="0" xfId="14" applyFont="1" applyAlignment="1">
      <alignment horizontal="center"/>
    </xf>
    <xf numFmtId="0" fontId="14" fillId="9" borderId="0" xfId="0" applyFont="1" applyFill="1" applyBorder="1" applyAlignment="1" applyProtection="1">
      <alignment horizontal="right" vertical="top"/>
    </xf>
    <xf numFmtId="0" fontId="9" fillId="9" borderId="0" xfId="3" applyFont="1" applyFill="1" applyBorder="1" applyAlignment="1" applyProtection="1">
      <alignment horizontal="left" vertical="top" wrapText="1"/>
    </xf>
    <xf numFmtId="0" fontId="45" fillId="0" borderId="0" xfId="0" applyFont="1"/>
    <xf numFmtId="1" fontId="56" fillId="11" borderId="9" xfId="0" applyNumberFormat="1" applyFont="1" applyFill="1" applyBorder="1" applyAlignment="1"/>
    <xf numFmtId="1" fontId="56" fillId="12" borderId="8" xfId="0" applyNumberFormat="1" applyFont="1" applyFill="1" applyBorder="1" applyAlignment="1"/>
    <xf numFmtId="1" fontId="56" fillId="12" borderId="9" xfId="0" applyNumberFormat="1" applyFont="1" applyFill="1" applyBorder="1" applyAlignment="1">
      <alignment horizontal="center" vertical="center" wrapText="1"/>
    </xf>
    <xf numFmtId="178" fontId="45" fillId="11" borderId="0" xfId="0" applyNumberFormat="1" applyFont="1" applyFill="1" applyBorder="1" applyAlignment="1">
      <alignment horizontal="left"/>
    </xf>
    <xf numFmtId="3" fontId="45" fillId="11" borderId="9" xfId="0" applyNumberFormat="1" applyFont="1" applyFill="1" applyBorder="1" applyAlignment="1">
      <alignment horizontal="left"/>
    </xf>
    <xf numFmtId="1" fontId="56" fillId="12" borderId="14" xfId="0" applyNumberFormat="1" applyFont="1" applyFill="1" applyBorder="1" applyAlignment="1"/>
    <xf numFmtId="3" fontId="7" fillId="9" borderId="15" xfId="0" applyNumberFormat="1" applyFont="1" applyFill="1" applyBorder="1" applyAlignment="1" applyProtection="1">
      <alignment horizontal="right" indent="2"/>
    </xf>
    <xf numFmtId="0" fontId="57" fillId="0" borderId="0" xfId="0" applyFont="1" applyFill="1" applyProtection="1"/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Fill="1" applyProtection="1"/>
    <xf numFmtId="0" fontId="7" fillId="9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 wrapText="1"/>
    </xf>
    <xf numFmtId="0" fontId="9" fillId="9" borderId="17" xfId="0" applyFont="1" applyFill="1" applyBorder="1" applyAlignment="1">
      <alignment horizontal="center" wrapText="1"/>
    </xf>
    <xf numFmtId="3" fontId="7" fillId="9" borderId="18" xfId="0" applyNumberFormat="1" applyFont="1" applyFill="1" applyBorder="1" applyAlignment="1" applyProtection="1">
      <alignment horizontal="right" indent="2"/>
    </xf>
    <xf numFmtId="3" fontId="7" fillId="9" borderId="19" xfId="0" applyNumberFormat="1" applyFont="1" applyFill="1" applyBorder="1" applyAlignment="1" applyProtection="1">
      <alignment horizontal="right" indent="2"/>
    </xf>
    <xf numFmtId="3" fontId="39" fillId="0" borderId="0" xfId="0" applyNumberFormat="1" applyFont="1" applyFill="1"/>
    <xf numFmtId="3" fontId="39" fillId="0" borderId="0" xfId="0" applyNumberFormat="1" applyFont="1" applyFill="1" applyBorder="1"/>
    <xf numFmtId="0" fontId="9" fillId="9" borderId="20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164" fontId="9" fillId="9" borderId="3" xfId="0" applyNumberFormat="1" applyFont="1" applyFill="1" applyBorder="1" applyAlignment="1">
      <alignment horizontal="center" vertical="center" wrapText="1"/>
    </xf>
    <xf numFmtId="17" fontId="7" fillId="9" borderId="0" xfId="0" applyNumberFormat="1" applyFont="1" applyFill="1" applyBorder="1" applyAlignment="1">
      <alignment horizontal="left"/>
    </xf>
    <xf numFmtId="17" fontId="7" fillId="9" borderId="1" xfId="0" quotePrefix="1" applyNumberFormat="1" applyFont="1" applyFill="1" applyBorder="1" applyAlignment="1">
      <alignment horizontal="left"/>
    </xf>
    <xf numFmtId="3" fontId="7" fillId="9" borderId="15" xfId="0" applyNumberFormat="1" applyFont="1" applyFill="1" applyBorder="1" applyAlignment="1">
      <alignment horizontal="right" indent="2"/>
    </xf>
    <xf numFmtId="3" fontId="7" fillId="9" borderId="21" xfId="0" applyNumberFormat="1" applyFont="1" applyFill="1" applyBorder="1" applyAlignment="1">
      <alignment horizontal="right" indent="2"/>
    </xf>
    <xf numFmtId="3" fontId="7" fillId="9" borderId="18" xfId="0" applyNumberFormat="1" applyFont="1" applyFill="1" applyBorder="1" applyAlignment="1">
      <alignment horizontal="right" indent="2"/>
    </xf>
    <xf numFmtId="3" fontId="7" fillId="9" borderId="19" xfId="0" applyNumberFormat="1" applyFont="1" applyFill="1" applyBorder="1" applyAlignment="1">
      <alignment horizontal="right" indent="2"/>
    </xf>
    <xf numFmtId="3" fontId="7" fillId="9" borderId="0" xfId="0" applyNumberFormat="1" applyFont="1" applyFill="1" applyBorder="1" applyAlignment="1">
      <alignment horizontal="right" indent="1"/>
    </xf>
    <xf numFmtId="3" fontId="7" fillId="9" borderId="7" xfId="0" applyNumberFormat="1" applyFont="1" applyFill="1" applyBorder="1" applyAlignment="1">
      <alignment horizontal="right" indent="1"/>
    </xf>
    <xf numFmtId="3" fontId="7" fillId="9" borderId="15" xfId="0" applyNumberFormat="1" applyFont="1" applyFill="1" applyBorder="1" applyAlignment="1">
      <alignment horizontal="right" indent="1"/>
    </xf>
    <xf numFmtId="4" fontId="40" fillId="0" borderId="0" xfId="0" applyNumberFormat="1" applyFont="1" applyFill="1" applyAlignment="1"/>
    <xf numFmtId="2" fontId="9" fillId="0" borderId="0" xfId="0" applyNumberFormat="1" applyFont="1" applyFill="1" applyBorder="1" applyAlignment="1" applyProtection="1">
      <alignment horizontal="left"/>
    </xf>
    <xf numFmtId="2" fontId="9" fillId="0" borderId="1" xfId="0" applyNumberFormat="1" applyFont="1" applyFill="1" applyBorder="1" applyAlignment="1" applyProtection="1">
      <alignment horizontal="left" vertical="center"/>
    </xf>
    <xf numFmtId="2" fontId="7" fillId="0" borderId="1" xfId="0" applyNumberFormat="1" applyFont="1" applyFill="1" applyBorder="1" applyAlignment="1" applyProtection="1">
      <alignment horizontal="centerContinuous"/>
    </xf>
    <xf numFmtId="2" fontId="9" fillId="9" borderId="1" xfId="0" applyNumberFormat="1" applyFont="1" applyFill="1" applyBorder="1" applyAlignment="1" applyProtection="1">
      <alignment horizontal="center" wrapText="1"/>
    </xf>
    <xf numFmtId="3" fontId="7" fillId="9" borderId="0" xfId="0" applyNumberFormat="1" applyFont="1" applyFill="1" applyAlignment="1">
      <alignment horizontal="left"/>
    </xf>
    <xf numFmtId="9" fontId="7" fillId="9" borderId="0" xfId="0" applyNumberFormat="1" applyFont="1" applyFill="1" applyAlignment="1" applyProtection="1">
      <alignment horizontal="right" indent="2"/>
    </xf>
    <xf numFmtId="168" fontId="0" fillId="0" borderId="0" xfId="0" applyNumberFormat="1"/>
    <xf numFmtId="175" fontId="11" fillId="9" borderId="0" xfId="12" applyFont="1" applyFill="1" applyBorder="1" applyProtection="1"/>
    <xf numFmtId="1" fontId="9" fillId="9" borderId="3" xfId="0" applyNumberFormat="1" applyFont="1" applyFill="1" applyBorder="1" applyAlignment="1" applyProtection="1">
      <alignment horizontal="left"/>
    </xf>
    <xf numFmtId="0" fontId="58" fillId="3" borderId="2" xfId="15" applyFont="1" applyFill="1" applyBorder="1" applyProtection="1"/>
    <xf numFmtId="0" fontId="6" fillId="3" borderId="2" xfId="15" applyFont="1" applyFill="1" applyBorder="1" applyAlignment="1" applyProtection="1">
      <alignment horizontal="center" vertical="center"/>
    </xf>
    <xf numFmtId="0" fontId="6" fillId="3" borderId="1" xfId="15" applyFont="1" applyFill="1" applyBorder="1" applyProtection="1"/>
    <xf numFmtId="0" fontId="6" fillId="3" borderId="1" xfId="15" applyFont="1" applyFill="1" applyBorder="1" applyAlignment="1" applyProtection="1">
      <alignment horizontal="center"/>
    </xf>
    <xf numFmtId="0" fontId="6" fillId="3" borderId="1" xfId="15" applyFont="1" applyFill="1" applyBorder="1" applyAlignment="1" applyProtection="1">
      <alignment horizontal="right"/>
    </xf>
    <xf numFmtId="0" fontId="7" fillId="9" borderId="0" xfId="15" applyFont="1" applyFill="1" applyBorder="1" applyProtection="1"/>
    <xf numFmtId="164" fontId="7" fillId="9" borderId="0" xfId="15" applyNumberFormat="1" applyFont="1" applyFill="1" applyBorder="1" applyProtection="1"/>
    <xf numFmtId="170" fontId="7" fillId="9" borderId="0" xfId="15" applyNumberFormat="1" applyFont="1" applyFill="1" applyBorder="1" applyAlignment="1" applyProtection="1">
      <alignment horizontal="right"/>
    </xf>
    <xf numFmtId="170" fontId="7" fillId="9" borderId="0" xfId="15" applyNumberFormat="1" applyFont="1" applyFill="1" applyBorder="1" applyProtection="1"/>
    <xf numFmtId="0" fontId="7" fillId="9" borderId="0" xfId="15" applyFont="1" applyFill="1" applyBorder="1" applyAlignment="1" applyProtection="1">
      <alignment horizontal="left"/>
    </xf>
    <xf numFmtId="0" fontId="9" fillId="9" borderId="3" xfId="15" applyFont="1" applyFill="1" applyBorder="1" applyProtection="1"/>
    <xf numFmtId="164" fontId="9" fillId="9" borderId="3" xfId="15" applyNumberFormat="1" applyFont="1" applyFill="1" applyBorder="1" applyProtection="1"/>
    <xf numFmtId="170" fontId="9" fillId="9" borderId="3" xfId="15" applyNumberFormat="1" applyFont="1" applyFill="1" applyBorder="1" applyProtection="1"/>
    <xf numFmtId="0" fontId="9" fillId="9" borderId="1" xfId="0" applyNumberFormat="1" applyFont="1" applyFill="1" applyBorder="1" applyAlignment="1">
      <alignment horizontal="center" wrapText="1"/>
    </xf>
    <xf numFmtId="1" fontId="9" fillId="9" borderId="1" xfId="0" applyNumberFormat="1" applyFont="1" applyFill="1" applyBorder="1" applyAlignment="1">
      <alignment horizontal="center" vertical="center" wrapText="1"/>
    </xf>
    <xf numFmtId="1" fontId="56" fillId="12" borderId="9" xfId="0" applyNumberFormat="1" applyFont="1" applyFill="1" applyBorder="1" applyAlignment="1">
      <alignment horizontal="center" vertical="center" wrapText="1"/>
    </xf>
    <xf numFmtId="1" fontId="56" fillId="12" borderId="12" xfId="0" applyNumberFormat="1" applyFont="1" applyFill="1" applyBorder="1" applyAlignment="1">
      <alignment horizontal="center" vertical="center" wrapText="1"/>
    </xf>
    <xf numFmtId="3" fontId="59" fillId="0" borderId="0" xfId="0" applyNumberFormat="1" applyFont="1" applyFill="1" applyAlignment="1">
      <alignment horizontal="right" indent="2"/>
    </xf>
    <xf numFmtId="4" fontId="59" fillId="0" borderId="0" xfId="0" applyNumberFormat="1" applyFont="1" applyFill="1" applyAlignment="1">
      <alignment horizontal="right" indent="2"/>
    </xf>
    <xf numFmtId="1" fontId="56" fillId="12" borderId="23" xfId="0" applyNumberFormat="1" applyFont="1" applyFill="1" applyBorder="1" applyAlignment="1">
      <alignment horizontal="center" vertical="center" wrapText="1"/>
    </xf>
    <xf numFmtId="164" fontId="46" fillId="12" borderId="0" xfId="0" applyNumberFormat="1" applyFont="1" applyFill="1" applyBorder="1" applyAlignment="1">
      <alignment horizontal="center"/>
    </xf>
    <xf numFmtId="164" fontId="46" fillId="12" borderId="24" xfId="0" applyNumberFormat="1" applyFont="1" applyFill="1" applyBorder="1" applyAlignment="1">
      <alignment horizontal="center"/>
    </xf>
    <xf numFmtId="3" fontId="45" fillId="12" borderId="9" xfId="0" applyNumberFormat="1" applyFont="1" applyFill="1" applyBorder="1" applyAlignment="1">
      <alignment horizontal="center"/>
    </xf>
    <xf numFmtId="164" fontId="45" fillId="12" borderId="9" xfId="0" applyNumberFormat="1" applyFont="1" applyFill="1" applyBorder="1" applyAlignment="1">
      <alignment horizontal="center"/>
    </xf>
    <xf numFmtId="164" fontId="45" fillId="12" borderId="23" xfId="0" applyNumberFormat="1" applyFont="1" applyFill="1" applyBorder="1" applyAlignment="1">
      <alignment horizontal="center"/>
    </xf>
    <xf numFmtId="164" fontId="46" fillId="12" borderId="0" xfId="0" applyNumberFormat="1" applyFont="1" applyFill="1" applyAlignment="1">
      <alignment horizontal="center"/>
    </xf>
    <xf numFmtId="3" fontId="46" fillId="11" borderId="0" xfId="0" applyNumberFormat="1" applyFont="1" applyFill="1" applyAlignment="1">
      <alignment horizontal="center"/>
    </xf>
    <xf numFmtId="164" fontId="46" fillId="11" borderId="0" xfId="0" applyNumberFormat="1" applyFont="1" applyFill="1" applyAlignment="1">
      <alignment horizontal="center"/>
    </xf>
    <xf numFmtId="3" fontId="45" fillId="11" borderId="9" xfId="0" applyNumberFormat="1" applyFont="1" applyFill="1" applyBorder="1" applyAlignment="1">
      <alignment horizontal="center"/>
    </xf>
    <xf numFmtId="164" fontId="45" fillId="11" borderId="9" xfId="0" applyNumberFormat="1" applyFont="1" applyFill="1" applyBorder="1" applyAlignment="1">
      <alignment horizontal="center"/>
    </xf>
    <xf numFmtId="1" fontId="56" fillId="12" borderId="25" xfId="0" applyNumberFormat="1" applyFont="1" applyFill="1" applyBorder="1" applyAlignment="1">
      <alignment horizontal="center" vertical="center" wrapText="1"/>
    </xf>
    <xf numFmtId="3" fontId="46" fillId="11" borderId="0" xfId="0" applyNumberFormat="1" applyFont="1" applyFill="1" applyBorder="1" applyAlignment="1">
      <alignment horizontal="center"/>
    </xf>
    <xf numFmtId="164" fontId="46" fillId="11" borderId="0" xfId="0" applyNumberFormat="1" applyFont="1" applyFill="1" applyBorder="1" applyAlignment="1">
      <alignment horizontal="center"/>
    </xf>
    <xf numFmtId="164" fontId="46" fillId="11" borderId="26" xfId="0" applyNumberFormat="1" applyFont="1" applyFill="1" applyBorder="1" applyAlignment="1">
      <alignment horizontal="center"/>
    </xf>
    <xf numFmtId="164" fontId="45" fillId="11" borderId="25" xfId="0" applyNumberFormat="1" applyFont="1" applyFill="1" applyBorder="1" applyAlignment="1">
      <alignment horizontal="center"/>
    </xf>
    <xf numFmtId="1" fontId="56" fillId="12" borderId="27" xfId="0" applyNumberFormat="1" applyFont="1" applyFill="1" applyBorder="1" applyAlignment="1">
      <alignment horizontal="center" vertical="center" wrapText="1"/>
    </xf>
    <xf numFmtId="164" fontId="46" fillId="11" borderId="28" xfId="0" applyNumberFormat="1" applyFont="1" applyFill="1" applyBorder="1" applyAlignment="1">
      <alignment horizontal="center"/>
    </xf>
    <xf numFmtId="3" fontId="45" fillId="11" borderId="27" xfId="0" applyNumberFormat="1" applyFont="1" applyFill="1" applyBorder="1" applyAlignment="1">
      <alignment horizontal="center"/>
    </xf>
    <xf numFmtId="164" fontId="46" fillId="12" borderId="18" xfId="0" applyNumberFormat="1" applyFont="1" applyFill="1" applyBorder="1" applyAlignment="1">
      <alignment horizontal="center"/>
    </xf>
    <xf numFmtId="164" fontId="45" fillId="12" borderId="12" xfId="0" applyNumberFormat="1" applyFont="1" applyFill="1" applyBorder="1" applyAlignment="1">
      <alignment horizontal="center"/>
    </xf>
    <xf numFmtId="1" fontId="56" fillId="12" borderId="29" xfId="0" applyNumberFormat="1" applyFont="1" applyFill="1" applyBorder="1" applyAlignment="1">
      <alignment horizontal="center" vertical="center" wrapText="1"/>
    </xf>
    <xf numFmtId="164" fontId="46" fillId="12" borderId="30" xfId="0" applyNumberFormat="1" applyFont="1" applyFill="1" applyBorder="1" applyAlignment="1">
      <alignment horizontal="center"/>
    </xf>
    <xf numFmtId="3" fontId="45" fillId="12" borderId="29" xfId="0" applyNumberFormat="1" applyFont="1" applyFill="1" applyBorder="1" applyAlignment="1">
      <alignment horizontal="center"/>
    </xf>
    <xf numFmtId="164" fontId="46" fillId="11" borderId="18" xfId="0" applyNumberFormat="1" applyFont="1" applyFill="1" applyBorder="1" applyAlignment="1">
      <alignment horizontal="center"/>
    </xf>
    <xf numFmtId="164" fontId="46" fillId="11" borderId="31" xfId="0" applyNumberFormat="1" applyFont="1" applyFill="1" applyBorder="1" applyAlignment="1">
      <alignment horizontal="center"/>
    </xf>
    <xf numFmtId="164" fontId="45" fillId="11" borderId="12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 applyProtection="1">
      <alignment horizontal="right"/>
    </xf>
    <xf numFmtId="164" fontId="39" fillId="0" borderId="0" xfId="0" applyNumberFormat="1" applyFont="1" applyFill="1" applyBorder="1" applyAlignment="1" applyProtection="1">
      <alignment horizontal="right"/>
    </xf>
    <xf numFmtId="0" fontId="9" fillId="9" borderId="0" xfId="3" applyFont="1" applyFill="1" applyBorder="1" applyAlignment="1" applyProtection="1">
      <alignment horizontal="left" wrapText="1"/>
    </xf>
    <xf numFmtId="168" fontId="7" fillId="0" borderId="0" xfId="0" applyNumberFormat="1" applyFont="1" applyFill="1" applyAlignment="1">
      <alignment horizontal="center"/>
    </xf>
    <xf numFmtId="9" fontId="9" fillId="9" borderId="9" xfId="0" applyNumberFormat="1" applyFont="1" applyFill="1" applyBorder="1" applyAlignment="1" applyProtection="1">
      <alignment horizontal="right" indent="2"/>
    </xf>
    <xf numFmtId="0" fontId="60" fillId="0" borderId="0" xfId="14" applyFont="1"/>
    <xf numFmtId="171" fontId="46" fillId="0" borderId="0" xfId="0" applyNumberFormat="1" applyFont="1" applyFill="1" applyBorder="1" applyProtection="1"/>
    <xf numFmtId="0" fontId="62" fillId="0" borderId="0" xfId="0" applyFont="1"/>
    <xf numFmtId="0" fontId="62" fillId="0" borderId="0" xfId="0" applyFont="1" applyBorder="1"/>
    <xf numFmtId="176" fontId="4" fillId="0" borderId="0" xfId="0" applyNumberFormat="1" applyFont="1" applyFill="1" applyBorder="1" applyProtection="1"/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Border="1"/>
    <xf numFmtId="179" fontId="39" fillId="0" borderId="0" xfId="17" applyNumberFormat="1" applyFont="1" applyFill="1"/>
    <xf numFmtId="3" fontId="63" fillId="0" borderId="0" xfId="0" applyNumberFormat="1" applyFont="1" applyFill="1" applyAlignment="1"/>
    <xf numFmtId="3" fontId="63" fillId="0" borderId="0" xfId="0" applyNumberFormat="1" applyFont="1" applyFill="1" applyAlignment="1">
      <alignment horizontal="center"/>
    </xf>
    <xf numFmtId="164" fontId="7" fillId="9" borderId="0" xfId="0" applyNumberFormat="1" applyFont="1" applyFill="1" applyAlignment="1">
      <alignment horizontal="right"/>
    </xf>
    <xf numFmtId="3" fontId="63" fillId="0" borderId="0" xfId="0" applyNumberFormat="1" applyFont="1" applyFill="1"/>
    <xf numFmtId="1" fontId="56" fillId="12" borderId="9" xfId="0" applyNumberFormat="1" applyFont="1" applyFill="1" applyBorder="1" applyAlignment="1">
      <alignment horizontal="center" vertical="center" wrapText="1"/>
    </xf>
    <xf numFmtId="1" fontId="56" fillId="12" borderId="12" xfId="0" applyNumberFormat="1" applyFont="1" applyFill="1" applyBorder="1" applyAlignment="1">
      <alignment horizontal="center" vertical="center" wrapText="1"/>
    </xf>
    <xf numFmtId="164" fontId="46" fillId="9" borderId="0" xfId="0" applyNumberFormat="1" applyFont="1" applyFill="1" applyBorder="1" applyAlignment="1" applyProtection="1">
      <alignment horizontal="right" indent="2"/>
    </xf>
    <xf numFmtId="164" fontId="7" fillId="9" borderId="0" xfId="0" applyNumberFormat="1" applyFont="1" applyFill="1" applyBorder="1" applyAlignment="1" applyProtection="1">
      <alignment horizontal="right" indent="2"/>
    </xf>
    <xf numFmtId="164" fontId="7" fillId="9" borderId="4" xfId="0" applyNumberFormat="1" applyFont="1" applyFill="1" applyBorder="1" applyAlignment="1" applyProtection="1">
      <alignment horizontal="right" indent="2"/>
    </xf>
    <xf numFmtId="0" fontId="0" fillId="0" borderId="0" xfId="0" applyFill="1" applyAlignment="1" applyProtection="1"/>
    <xf numFmtId="4" fontId="22" fillId="0" borderId="0" xfId="0" applyNumberFormat="1" applyFont="1" applyFill="1" applyBorder="1" applyAlignment="1" applyProtection="1">
      <alignment horizontal="right"/>
    </xf>
    <xf numFmtId="3" fontId="39" fillId="0" borderId="0" xfId="0" quotePrefix="1" applyNumberFormat="1" applyFont="1" applyFill="1" applyAlignment="1">
      <alignment horizontal="right"/>
    </xf>
    <xf numFmtId="164" fontId="39" fillId="0" borderId="0" xfId="0" applyNumberFormat="1" applyFont="1" applyFill="1"/>
    <xf numFmtId="164" fontId="43" fillId="0" borderId="0" xfId="0" applyNumberFormat="1" applyFont="1" applyFill="1" applyAlignment="1">
      <alignment horizontal="right"/>
    </xf>
    <xf numFmtId="4" fontId="43" fillId="0" borderId="0" xfId="0" applyNumberFormat="1" applyFont="1" applyFill="1" applyBorder="1" applyAlignment="1" applyProtection="1">
      <alignment horizontal="right" vertical="center"/>
    </xf>
    <xf numFmtId="164" fontId="39" fillId="0" borderId="0" xfId="0" applyNumberFormat="1" applyFont="1" applyFill="1" applyAlignment="1">
      <alignment horizontal="right"/>
    </xf>
    <xf numFmtId="4" fontId="39" fillId="0" borderId="0" xfId="0" applyNumberFormat="1" applyFont="1" applyFill="1" applyBorder="1"/>
    <xf numFmtId="175" fontId="45" fillId="0" borderId="0" xfId="12" applyFont="1" applyFill="1" applyBorder="1" applyAlignment="1" applyProtection="1">
      <alignment vertical="top" wrapText="1"/>
    </xf>
    <xf numFmtId="4" fontId="7" fillId="9" borderId="0" xfId="0" applyNumberFormat="1" applyFont="1" applyFill="1" applyAlignment="1" applyProtection="1">
      <alignment horizontal="right" indent="2"/>
    </xf>
    <xf numFmtId="4" fontId="9" fillId="9" borderId="3" xfId="0" applyNumberFormat="1" applyFont="1" applyFill="1" applyBorder="1" applyAlignment="1" applyProtection="1">
      <alignment horizontal="right" indent="2"/>
    </xf>
    <xf numFmtId="0" fontId="44" fillId="0" borderId="0" xfId="0" applyFont="1"/>
    <xf numFmtId="0" fontId="39" fillId="0" borderId="0" xfId="0" applyFont="1" applyFill="1" applyBorder="1" applyProtection="1"/>
    <xf numFmtId="3" fontId="43" fillId="2" borderId="0" xfId="0" applyNumberFormat="1" applyFont="1" applyFill="1" applyAlignment="1">
      <alignment horizontal="right"/>
    </xf>
    <xf numFmtId="3" fontId="39" fillId="2" borderId="0" xfId="0" applyNumberFormat="1" applyFont="1" applyFill="1"/>
    <xf numFmtId="3" fontId="7" fillId="0" borderId="0" xfId="0" applyNumberFormat="1" applyFont="1" applyFill="1" applyBorder="1" applyAlignment="1">
      <alignment vertical="top" wrapText="1"/>
    </xf>
    <xf numFmtId="164" fontId="46" fillId="9" borderId="0" xfId="0" applyNumberFormat="1" applyFont="1" applyFill="1" applyBorder="1" applyAlignment="1" applyProtection="1"/>
    <xf numFmtId="164" fontId="46" fillId="9" borderId="1" xfId="0" applyNumberFormat="1" applyFont="1" applyFill="1" applyBorder="1" applyAlignment="1" applyProtection="1"/>
    <xf numFmtId="171" fontId="46" fillId="9" borderId="1" xfId="0" applyNumberFormat="1" applyFont="1" applyFill="1" applyBorder="1" applyAlignment="1" applyProtection="1">
      <alignment horizontal="right"/>
    </xf>
    <xf numFmtId="164" fontId="46" fillId="9" borderId="4" xfId="0" applyNumberFormat="1" applyFont="1" applyFill="1" applyBorder="1" applyAlignment="1" applyProtection="1"/>
    <xf numFmtId="1" fontId="6" fillId="3" borderId="1" xfId="0" applyNumberFormat="1" applyFont="1" applyFill="1" applyBorder="1" applyAlignment="1">
      <alignment horizontal="left"/>
    </xf>
    <xf numFmtId="0" fontId="8" fillId="0" borderId="0" xfId="1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164" fontId="45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left" vertical="top" wrapText="1"/>
    </xf>
    <xf numFmtId="3" fontId="0" fillId="0" borderId="0" xfId="0" applyNumberForma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left" vertical="top" wrapText="1"/>
    </xf>
    <xf numFmtId="3" fontId="7" fillId="0" borderId="2" xfId="0" applyNumberFormat="1" applyFont="1" applyFill="1" applyBorder="1" applyAlignment="1">
      <alignment horizontal="left" wrapText="1"/>
    </xf>
    <xf numFmtId="3" fontId="7" fillId="0" borderId="0" xfId="0" applyNumberFormat="1" applyFont="1" applyFill="1" applyBorder="1" applyAlignment="1">
      <alignment horizontal="left" wrapText="1"/>
    </xf>
    <xf numFmtId="3" fontId="44" fillId="0" borderId="0" xfId="0" applyNumberFormat="1" applyFont="1" applyFill="1" applyBorder="1" applyAlignment="1">
      <alignment horizontal="center"/>
    </xf>
    <xf numFmtId="3" fontId="9" fillId="9" borderId="3" xfId="0" applyNumberFormat="1" applyFont="1" applyFill="1" applyBorder="1" applyAlignment="1">
      <alignment horizontal="center" vertical="center"/>
    </xf>
    <xf numFmtId="164" fontId="9" fillId="9" borderId="3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/>
    </xf>
    <xf numFmtId="0" fontId="18" fillId="3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justify" vertical="center" wrapText="1"/>
    </xf>
    <xf numFmtId="0" fontId="9" fillId="0" borderId="0" xfId="0" applyFont="1" applyAlignment="1">
      <alignment horizontal="justify" vertical="top" wrapText="1"/>
    </xf>
    <xf numFmtId="3" fontId="9" fillId="0" borderId="0" xfId="0" applyNumberFormat="1" applyFont="1" applyFill="1" applyBorder="1" applyAlignment="1">
      <alignment horizontal="left" vertical="top" wrapText="1"/>
    </xf>
    <xf numFmtId="175" fontId="47" fillId="0" borderId="0" xfId="12" applyFont="1" applyFill="1" applyBorder="1" applyAlignment="1" applyProtection="1">
      <alignment horizontal="center"/>
    </xf>
    <xf numFmtId="175" fontId="9" fillId="0" borderId="0" xfId="12" applyFont="1" applyFill="1" applyBorder="1" applyAlignment="1" applyProtection="1">
      <alignment horizontal="left" vertical="top" wrapText="1"/>
    </xf>
    <xf numFmtId="175" fontId="45" fillId="0" borderId="0" xfId="12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/>
    </xf>
    <xf numFmtId="0" fontId="7" fillId="0" borderId="2" xfId="0" quotePrefix="1" applyFont="1" applyFill="1" applyBorder="1" applyAlignment="1" applyProtection="1">
      <alignment horizontal="left"/>
    </xf>
    <xf numFmtId="0" fontId="6" fillId="3" borderId="3" xfId="15" applyFont="1" applyFill="1" applyBorder="1" applyAlignment="1" applyProtection="1">
      <alignment horizontal="center" vertical="center"/>
    </xf>
    <xf numFmtId="175" fontId="45" fillId="0" borderId="0" xfId="12" applyFont="1" applyFill="1" applyBorder="1" applyAlignment="1" applyProtection="1">
      <alignment vertical="center" wrapText="1"/>
    </xf>
    <xf numFmtId="0" fontId="9" fillId="0" borderId="0" xfId="7" applyFont="1" applyFill="1" applyBorder="1" applyAlignment="1" applyProtection="1">
      <alignment horizontal="left" vertical="top" wrapText="1"/>
    </xf>
    <xf numFmtId="0" fontId="9" fillId="9" borderId="3" xfId="0" applyFont="1" applyFill="1" applyBorder="1" applyAlignment="1">
      <alignment horizontal="center"/>
    </xf>
    <xf numFmtId="0" fontId="9" fillId="9" borderId="16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9" borderId="20" xfId="0" applyFont="1" applyFill="1" applyBorder="1" applyAlignment="1">
      <alignment horizontal="center"/>
    </xf>
    <xf numFmtId="3" fontId="9" fillId="9" borderId="2" xfId="0" applyNumberFormat="1" applyFont="1" applyFill="1" applyBorder="1" applyAlignment="1">
      <alignment horizontal="center" vertical="center"/>
    </xf>
    <xf numFmtId="0" fontId="9" fillId="9" borderId="0" xfId="0" applyNumberFormat="1" applyFont="1" applyFill="1" applyBorder="1" applyAlignment="1">
      <alignment horizontal="center" vertical="center" wrapText="1"/>
    </xf>
    <xf numFmtId="0" fontId="9" fillId="9" borderId="1" xfId="0" applyNumberFormat="1" applyFont="1" applyFill="1" applyBorder="1" applyAlignment="1">
      <alignment horizontal="center" vertical="center" wrapText="1"/>
    </xf>
    <xf numFmtId="0" fontId="9" fillId="9" borderId="2" xfId="0" applyNumberFormat="1" applyFont="1" applyFill="1" applyBorder="1" applyAlignment="1">
      <alignment horizontal="center"/>
    </xf>
    <xf numFmtId="0" fontId="9" fillId="9" borderId="5" xfId="0" applyNumberFormat="1" applyFont="1" applyFill="1" applyBorder="1" applyAlignment="1">
      <alignment horizontal="center"/>
    </xf>
    <xf numFmtId="1" fontId="56" fillId="12" borderId="14" xfId="0" applyNumberFormat="1" applyFont="1" applyFill="1" applyBorder="1" applyAlignment="1">
      <alignment horizontal="center" vertical="center" wrapText="1"/>
    </xf>
    <xf numFmtId="1" fontId="56" fillId="12" borderId="22" xfId="0" applyNumberFormat="1" applyFont="1" applyFill="1" applyBorder="1" applyAlignment="1">
      <alignment horizontal="center" vertical="center" wrapText="1"/>
    </xf>
    <xf numFmtId="1" fontId="56" fillId="12" borderId="9" xfId="0" applyNumberFormat="1" applyFont="1" applyFill="1" applyBorder="1" applyAlignment="1">
      <alignment horizontal="center" vertical="center" wrapText="1"/>
    </xf>
    <xf numFmtId="1" fontId="56" fillId="12" borderId="12" xfId="0" applyNumberFormat="1" applyFont="1" applyFill="1" applyBorder="1" applyAlignment="1">
      <alignment horizontal="center" vertical="center" wrapText="1"/>
    </xf>
    <xf numFmtId="1" fontId="56" fillId="12" borderId="23" xfId="0" applyNumberFormat="1" applyFont="1" applyFill="1" applyBorder="1" applyAlignment="1">
      <alignment horizontal="center" vertical="center" wrapText="1"/>
    </xf>
    <xf numFmtId="1" fontId="56" fillId="12" borderId="13" xfId="0" applyNumberFormat="1" applyFont="1" applyFill="1" applyBorder="1" applyAlignment="1">
      <alignment horizontal="center" vertical="center" wrapText="1"/>
    </xf>
    <xf numFmtId="1" fontId="56" fillId="11" borderId="9" xfId="0" applyNumberFormat="1" applyFont="1" applyFill="1" applyBorder="1" applyAlignment="1">
      <alignment horizontal="center" vertical="center" wrapText="1"/>
    </xf>
    <xf numFmtId="1" fontId="56" fillId="11" borderId="25" xfId="0" applyNumberFormat="1" applyFont="1" applyFill="1" applyBorder="1" applyAlignment="1">
      <alignment horizontal="center" vertical="center" wrapText="1"/>
    </xf>
    <xf numFmtId="1" fontId="56" fillId="11" borderId="27" xfId="0" applyNumberFormat="1" applyFont="1" applyFill="1" applyBorder="1" applyAlignment="1">
      <alignment horizontal="center" vertical="center" wrapText="1"/>
    </xf>
    <xf numFmtId="1" fontId="56" fillId="12" borderId="25" xfId="0" applyNumberFormat="1" applyFont="1" applyFill="1" applyBorder="1" applyAlignment="1">
      <alignment horizontal="center" vertical="center" wrapText="1"/>
    </xf>
    <xf numFmtId="1" fontId="56" fillId="12" borderId="27" xfId="0" applyNumberFormat="1" applyFont="1" applyFill="1" applyBorder="1" applyAlignment="1">
      <alignment horizontal="center" vertical="center" wrapText="1"/>
    </xf>
  </cellXfs>
  <cellStyles count="18">
    <cellStyle name="Euro" xfId="1"/>
    <cellStyle name="FUTURA9" xfId="2"/>
    <cellStyle name="Hipervínculo" xfId="3" builtinId="8"/>
    <cellStyle name="MSTRStyle.All.c14_299390cd-d429-49fc-85b2-53213256ee02" xfId="4"/>
    <cellStyle name="MSTRStyle.All.c15_12ed7323-17b6-43d3-9962-951e326e36b9" xfId="16"/>
    <cellStyle name="MSTRStyle.All.c2_5696d1a6-f616-4779-aa80-d9c617845275" xfId="5"/>
    <cellStyle name="MSTRStyle.All.c7_c547a131-0756-4df1-aa6d-40412e7ec293" xfId="6"/>
    <cellStyle name="Normal" xfId="0" builtinId="0"/>
    <cellStyle name="Normal 2 2 2" xfId="7"/>
    <cellStyle name="Normal 4" xfId="8"/>
    <cellStyle name="Normal 4 2" xfId="14"/>
    <cellStyle name="Normal 5" xfId="9"/>
    <cellStyle name="Normal 6" xfId="10"/>
    <cellStyle name="Normal_5 Regimen Especial" xfId="15"/>
    <cellStyle name="Normal_A1 Comparacion Internacional" xfId="11"/>
    <cellStyle name="Normal_Sector Electrico en 2007" xfId="12"/>
    <cellStyle name="Porcentaje" xfId="17" builtinId="5"/>
    <cellStyle name="Porcentual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C0504D"/>
      <color rgb="FF66FFFF"/>
      <color rgb="FF0070C0"/>
      <color rgb="FFFF00FF"/>
      <color rgb="FFCC00CC"/>
      <color rgb="FFFFC000"/>
      <color rgb="FFC0C0C0"/>
      <color rgb="FFA6A6A6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r>
              <a:rPr lang="es-ES"/>
              <a:t>Mercado de producción: Precios y energías finales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34563904"/>
        <c:axId val="404637256"/>
      </c:barChart>
      <c:lineChart>
        <c:grouping val="standard"/>
        <c:varyColors val="0"/>
        <c:ser>
          <c:idx val="3"/>
          <c:order val="3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37648"/>
        <c:axId val="404638040"/>
      </c:lineChart>
      <c:catAx>
        <c:axId val="53456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04637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3725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PTA/kWh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534563904"/>
        <c:crosses val="autoZero"/>
        <c:crossBetween val="between"/>
      </c:valAx>
      <c:catAx>
        <c:axId val="4046376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4638040"/>
        <c:crosses val="autoZero"/>
        <c:auto val="1"/>
        <c:lblAlgn val="ctr"/>
        <c:lblOffset val="100"/>
        <c:noMultiLvlLbl val="0"/>
      </c:catAx>
      <c:valAx>
        <c:axId val="404638040"/>
        <c:scaling>
          <c:orientation val="minMax"/>
          <c:max val="16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GWh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04637648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ill Sans"/>
              <a:ea typeface="Gill Sans"/>
              <a:cs typeface="Gill San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70712138900609E-2"/>
          <c:y val="7.3787240410738128E-2"/>
          <c:w val="0.86145927342678363"/>
          <c:h val="0.743348528802320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3'!$C$21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3'!$C$22:$C$33</c:f>
              <c:numCache>
                <c:formatCode>#,##0</c:formatCode>
                <c:ptCount val="12"/>
                <c:pt idx="0">
                  <c:v>256.99397399999998</c:v>
                </c:pt>
                <c:pt idx="1">
                  <c:v>10.469068</c:v>
                </c:pt>
                <c:pt idx="2">
                  <c:v>57.345154999999998</c:v>
                </c:pt>
                <c:pt idx="3">
                  <c:v>25.276613000000001</c:v>
                </c:pt>
                <c:pt idx="4">
                  <c:v>62.977193</c:v>
                </c:pt>
                <c:pt idx="5">
                  <c:v>222.72443699999999</c:v>
                </c:pt>
                <c:pt idx="6">
                  <c:v>75.187749999999994</c:v>
                </c:pt>
                <c:pt idx="7">
                  <c:v>77.344399999999993</c:v>
                </c:pt>
                <c:pt idx="8">
                  <c:v>35.477114999999998</c:v>
                </c:pt>
                <c:pt idx="9">
                  <c:v>27.089717</c:v>
                </c:pt>
                <c:pt idx="10">
                  <c:v>97.258471999999998</c:v>
                </c:pt>
                <c:pt idx="11">
                  <c:v>219.68749</c:v>
                </c:pt>
              </c:numCache>
            </c:numRef>
          </c:val>
        </c:ser>
        <c:ser>
          <c:idx val="0"/>
          <c:order val="1"/>
          <c:tx>
            <c:strRef>
              <c:f>'Data 3'!$D$21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3'!$D$22:$D$33</c:f>
              <c:numCache>
                <c:formatCode>#,##0</c:formatCode>
                <c:ptCount val="12"/>
                <c:pt idx="0">
                  <c:v>119.90357700000001</c:v>
                </c:pt>
                <c:pt idx="1">
                  <c:v>78.721651000000008</c:v>
                </c:pt>
                <c:pt idx="2">
                  <c:v>57.497040999999996</c:v>
                </c:pt>
                <c:pt idx="3">
                  <c:v>53.240624999999994</c:v>
                </c:pt>
                <c:pt idx="4">
                  <c:v>81.504276999999988</c:v>
                </c:pt>
                <c:pt idx="5">
                  <c:v>115.472003</c:v>
                </c:pt>
                <c:pt idx="6">
                  <c:v>67.380017999999993</c:v>
                </c:pt>
                <c:pt idx="7">
                  <c:v>70.556336999999999</c:v>
                </c:pt>
                <c:pt idx="8">
                  <c:v>82.612035000000006</c:v>
                </c:pt>
                <c:pt idx="9">
                  <c:v>161.735309</c:v>
                </c:pt>
                <c:pt idx="10">
                  <c:v>165.32592600000001</c:v>
                </c:pt>
                <c:pt idx="11">
                  <c:v>118.52431199999999</c:v>
                </c:pt>
              </c:numCache>
            </c:numRef>
          </c:val>
        </c:ser>
        <c:ser>
          <c:idx val="1"/>
          <c:order val="2"/>
          <c:tx>
            <c:strRef>
              <c:f>'Data 3'!$E$21</c:f>
              <c:strCache>
                <c:ptCount val="1"/>
                <c:pt idx="0">
                  <c:v>Eólico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3'!$E$22:$E$33</c:f>
              <c:numCache>
                <c:formatCode>#,##0</c:formatCode>
                <c:ptCount val="12"/>
                <c:pt idx="0">
                  <c:v>155.81127600000002</c:v>
                </c:pt>
                <c:pt idx="1">
                  <c:v>151.36556200000001</c:v>
                </c:pt>
                <c:pt idx="2">
                  <c:v>206.49169899999998</c:v>
                </c:pt>
                <c:pt idx="3">
                  <c:v>158.987808</c:v>
                </c:pt>
                <c:pt idx="4">
                  <c:v>152.39404199999998</c:v>
                </c:pt>
                <c:pt idx="5">
                  <c:v>123.005634</c:v>
                </c:pt>
                <c:pt idx="6">
                  <c:v>91.473199999999991</c:v>
                </c:pt>
                <c:pt idx="7">
                  <c:v>82.479156000000003</c:v>
                </c:pt>
                <c:pt idx="8">
                  <c:v>112.125613</c:v>
                </c:pt>
                <c:pt idx="9">
                  <c:v>116.259936</c:v>
                </c:pt>
                <c:pt idx="10">
                  <c:v>129.83575300000001</c:v>
                </c:pt>
                <c:pt idx="11">
                  <c:v>124.86230999999999</c:v>
                </c:pt>
              </c:numCache>
            </c:numRef>
          </c:val>
        </c:ser>
        <c:ser>
          <c:idx val="3"/>
          <c:order val="3"/>
          <c:tx>
            <c:strRef>
              <c:f>'Data 3'!$F$21</c:f>
              <c:strCache>
                <c:ptCount val="1"/>
                <c:pt idx="0">
                  <c:v>Otras renovables, cogeneración y residuos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3'!$F$22:$F$33</c:f>
              <c:numCache>
                <c:formatCode>#,##0</c:formatCode>
                <c:ptCount val="12"/>
                <c:pt idx="0">
                  <c:v>23.503744000000001</c:v>
                </c:pt>
                <c:pt idx="1">
                  <c:v>89.438562999999988</c:v>
                </c:pt>
                <c:pt idx="2">
                  <c:v>55.220089999999999</c:v>
                </c:pt>
                <c:pt idx="3">
                  <c:v>57.745466999999998</c:v>
                </c:pt>
                <c:pt idx="4">
                  <c:v>103.47283</c:v>
                </c:pt>
                <c:pt idx="5">
                  <c:v>82.555590999999993</c:v>
                </c:pt>
                <c:pt idx="6">
                  <c:v>123.91117600000001</c:v>
                </c:pt>
                <c:pt idx="7">
                  <c:v>92.275609000000003</c:v>
                </c:pt>
                <c:pt idx="8">
                  <c:v>65.341419000000002</c:v>
                </c:pt>
                <c:pt idx="9">
                  <c:v>60.275855</c:v>
                </c:pt>
                <c:pt idx="10">
                  <c:v>30.244101000000001</c:v>
                </c:pt>
                <c:pt idx="11">
                  <c:v>35.790406000000004</c:v>
                </c:pt>
              </c:numCache>
            </c:numRef>
          </c:val>
        </c:ser>
        <c:ser>
          <c:idx val="5"/>
          <c:order val="4"/>
          <c:tx>
            <c:strRef>
              <c:f>'Data 3'!$G$21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3'!$G$22:$G$33</c:f>
              <c:numCache>
                <c:formatCode>#,##0.0</c:formatCode>
                <c:ptCount val="12"/>
                <c:pt idx="0">
                  <c:v>0.42960000000000004</c:v>
                </c:pt>
                <c:pt idx="1">
                  <c:v>0.37839999999999996</c:v>
                </c:pt>
                <c:pt idx="2">
                  <c:v>0.34160000000000001</c:v>
                </c:pt>
                <c:pt idx="3">
                  <c:v>0.23080000000000001</c:v>
                </c:pt>
                <c:pt idx="4">
                  <c:v>5.04E-2</c:v>
                </c:pt>
                <c:pt idx="5">
                  <c:v>5.1999999999999998E-3</c:v>
                </c:pt>
                <c:pt idx="6">
                  <c:v>2.0799999999999999E-2</c:v>
                </c:pt>
                <c:pt idx="7">
                  <c:v>5.96E-2</c:v>
                </c:pt>
                <c:pt idx="8">
                  <c:v>5.6799999999999996E-2</c:v>
                </c:pt>
                <c:pt idx="9">
                  <c:v>0.21919999999999998</c:v>
                </c:pt>
                <c:pt idx="10">
                  <c:v>0.29160000000000003</c:v>
                </c:pt>
                <c:pt idx="11">
                  <c:v>0.3256</c:v>
                </c:pt>
              </c:numCache>
            </c:numRef>
          </c:val>
        </c:ser>
        <c:ser>
          <c:idx val="6"/>
          <c:order val="5"/>
          <c:tx>
            <c:strRef>
              <c:f>'Data 3'!$H$21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3'!$H$22:$H$33</c:f>
              <c:numCache>
                <c:formatCode>#,##0.0</c:formatCode>
                <c:ptCount val="12"/>
                <c:pt idx="0">
                  <c:v>0.37892399999999998</c:v>
                </c:pt>
                <c:pt idx="1">
                  <c:v>0.21748799999999999</c:v>
                </c:pt>
                <c:pt idx="2">
                  <c:v>0.39278399999999997</c:v>
                </c:pt>
                <c:pt idx="3">
                  <c:v>0.60924</c:v>
                </c:pt>
                <c:pt idx="4">
                  <c:v>0.57811599999999996</c:v>
                </c:pt>
                <c:pt idx="5">
                  <c:v>0.42010399999999998</c:v>
                </c:pt>
                <c:pt idx="6">
                  <c:v>0.20402799999999999</c:v>
                </c:pt>
                <c:pt idx="7">
                  <c:v>0.36916399999999999</c:v>
                </c:pt>
                <c:pt idx="8">
                  <c:v>0.31540400000000002</c:v>
                </c:pt>
                <c:pt idx="9">
                  <c:v>0.28869600000000001</c:v>
                </c:pt>
                <c:pt idx="10">
                  <c:v>0.29680000000000001</c:v>
                </c:pt>
                <c:pt idx="11">
                  <c:v>0.34581200000000001</c:v>
                </c:pt>
              </c:numCache>
            </c:numRef>
          </c:val>
        </c:ser>
        <c:ser>
          <c:idx val="4"/>
          <c:order val="6"/>
          <c:tx>
            <c:strRef>
              <c:f>'Data 3'!$I$21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3'!$I$22:$I$33</c:f>
              <c:numCache>
                <c:formatCode>#,##0</c:formatCode>
                <c:ptCount val="12"/>
                <c:pt idx="0">
                  <c:v>22.375258000000002</c:v>
                </c:pt>
                <c:pt idx="1">
                  <c:v>13.06662</c:v>
                </c:pt>
                <c:pt idx="2">
                  <c:v>13.687443999999999</c:v>
                </c:pt>
                <c:pt idx="3">
                  <c:v>17.269824</c:v>
                </c:pt>
                <c:pt idx="4">
                  <c:v>16.86468</c:v>
                </c:pt>
                <c:pt idx="5">
                  <c:v>19.551029</c:v>
                </c:pt>
                <c:pt idx="6">
                  <c:v>15.715901000000001</c:v>
                </c:pt>
                <c:pt idx="7">
                  <c:v>16.008371999999998</c:v>
                </c:pt>
                <c:pt idx="8">
                  <c:v>16.642166</c:v>
                </c:pt>
                <c:pt idx="9">
                  <c:v>19.144919000000002</c:v>
                </c:pt>
                <c:pt idx="10">
                  <c:v>21.832912</c:v>
                </c:pt>
                <c:pt idx="11">
                  <c:v>14.483834999999999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6845304"/>
        <c:axId val="416845696"/>
      </c:barChart>
      <c:catAx>
        <c:axId val="4168453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16845696"/>
        <c:crosses val="autoZero"/>
        <c:auto val="0"/>
        <c:lblAlgn val="ctr"/>
        <c:lblOffset val="100"/>
        <c:tickMarkSkip val="1"/>
        <c:noMultiLvlLbl val="0"/>
      </c:catAx>
      <c:valAx>
        <c:axId val="416845696"/>
        <c:scaling>
          <c:orientation val="maxMin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684530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85973444495906E-2"/>
          <c:y val="0.18882575364095319"/>
          <c:w val="0.87669735216921418"/>
          <c:h val="0.66322342952513524"/>
        </c:manualLayout>
      </c:layout>
      <c:lineChart>
        <c:grouping val="standard"/>
        <c:varyColors val="0"/>
        <c:ser>
          <c:idx val="0"/>
          <c:order val="0"/>
          <c:tx>
            <c:strRef>
              <c:f>'Data 3'!$B$57</c:f>
              <c:strCache>
                <c:ptCount val="1"/>
                <c:pt idx="0">
                  <c:v>Desvío a bajar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3'!$C$57:$N$57</c:f>
              <c:numCache>
                <c:formatCode>0</c:formatCode>
                <c:ptCount val="12"/>
                <c:pt idx="0">
                  <c:v>109.46870337392318</c:v>
                </c:pt>
                <c:pt idx="1">
                  <c:v>107.94297410918264</c:v>
                </c:pt>
                <c:pt idx="2">
                  <c:v>107.81829235118694</c:v>
                </c:pt>
                <c:pt idx="3">
                  <c:v>108.24561844125255</c:v>
                </c:pt>
                <c:pt idx="4">
                  <c:v>107.57469418777031</c:v>
                </c:pt>
                <c:pt idx="5">
                  <c:v>107.23113187587273</c:v>
                </c:pt>
                <c:pt idx="6">
                  <c:v>105.21392399046196</c:v>
                </c:pt>
                <c:pt idx="7">
                  <c:v>104.34469347885307</c:v>
                </c:pt>
                <c:pt idx="8">
                  <c:v>104.73647610201805</c:v>
                </c:pt>
                <c:pt idx="9">
                  <c:v>105.22641163710304</c:v>
                </c:pt>
                <c:pt idx="10">
                  <c:v>108.02738698691059</c:v>
                </c:pt>
                <c:pt idx="11">
                  <c:v>112.08055357150732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'Data 3'!$B$58</c:f>
              <c:strCache>
                <c:ptCount val="1"/>
                <c:pt idx="0">
                  <c:v>Desvío a bajar contra el sistema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3'!$C$58:$N$58</c:f>
              <c:numCache>
                <c:formatCode>0</c:formatCode>
                <c:ptCount val="12"/>
                <c:pt idx="0">
                  <c:v>116</c:v>
                </c:pt>
                <c:pt idx="1">
                  <c:v>124</c:v>
                </c:pt>
                <c:pt idx="2">
                  <c:v>119</c:v>
                </c:pt>
                <c:pt idx="3">
                  <c:v>117</c:v>
                </c:pt>
                <c:pt idx="4">
                  <c:v>112</c:v>
                </c:pt>
                <c:pt idx="5">
                  <c:v>110</c:v>
                </c:pt>
                <c:pt idx="6">
                  <c:v>112</c:v>
                </c:pt>
                <c:pt idx="7">
                  <c:v>111</c:v>
                </c:pt>
                <c:pt idx="8">
                  <c:v>110</c:v>
                </c:pt>
                <c:pt idx="9">
                  <c:v>110</c:v>
                </c:pt>
                <c:pt idx="10">
                  <c:v>113</c:v>
                </c:pt>
                <c:pt idx="11">
                  <c:v>121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'Data 3'!$B$59</c:f>
              <c:strCache>
                <c:ptCount val="1"/>
                <c:pt idx="0">
                  <c:v>Desvío a subir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'Data 3'!$C$59:$N$59</c:f>
              <c:numCache>
                <c:formatCode>0</c:formatCode>
                <c:ptCount val="12"/>
                <c:pt idx="0">
                  <c:v>92.487486162583693</c:v>
                </c:pt>
                <c:pt idx="1">
                  <c:v>77.947003506236996</c:v>
                </c:pt>
                <c:pt idx="2">
                  <c:v>77.97552257650797</c:v>
                </c:pt>
                <c:pt idx="3">
                  <c:v>85.218531921502048</c:v>
                </c:pt>
                <c:pt idx="4">
                  <c:v>91.294151480189441</c:v>
                </c:pt>
                <c:pt idx="5">
                  <c:v>94.16824932980542</c:v>
                </c:pt>
                <c:pt idx="6">
                  <c:v>89.689884003594898</c:v>
                </c:pt>
                <c:pt idx="7">
                  <c:v>87.003077418050154</c:v>
                </c:pt>
                <c:pt idx="8">
                  <c:v>86.059691902007842</c:v>
                </c:pt>
                <c:pt idx="9">
                  <c:v>87.277681563750505</c:v>
                </c:pt>
                <c:pt idx="10">
                  <c:v>93.075207211587497</c:v>
                </c:pt>
                <c:pt idx="11">
                  <c:v>87.693454372779286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'Data 3'!$B$60</c:f>
              <c:strCache>
                <c:ptCount val="1"/>
                <c:pt idx="0">
                  <c:v>Desvío a subir contra el sistema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'Data 3'!$C$60:$N$60</c:f>
              <c:numCache>
                <c:formatCode>0</c:formatCode>
                <c:ptCount val="12"/>
                <c:pt idx="0">
                  <c:v>81</c:v>
                </c:pt>
                <c:pt idx="1">
                  <c:v>67</c:v>
                </c:pt>
                <c:pt idx="2">
                  <c:v>62</c:v>
                </c:pt>
                <c:pt idx="3">
                  <c:v>72</c:v>
                </c:pt>
                <c:pt idx="4">
                  <c:v>75</c:v>
                </c:pt>
                <c:pt idx="5">
                  <c:v>81</c:v>
                </c:pt>
                <c:pt idx="6">
                  <c:v>81</c:v>
                </c:pt>
                <c:pt idx="7">
                  <c:v>78</c:v>
                </c:pt>
                <c:pt idx="8">
                  <c:v>74</c:v>
                </c:pt>
                <c:pt idx="9">
                  <c:v>73</c:v>
                </c:pt>
                <c:pt idx="10">
                  <c:v>82</c:v>
                </c:pt>
                <c:pt idx="11">
                  <c:v>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846480"/>
        <c:axId val="608180176"/>
      </c:lineChart>
      <c:catAx>
        <c:axId val="41684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8180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81801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6846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638667853689492E-2"/>
          <c:y val="2.3746778331837779E-2"/>
          <c:w val="0.83193287978393549"/>
          <c:h val="0.1345650772137474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59065776749198E-2"/>
          <c:y val="0.31318681318681352"/>
          <c:w val="0.88321377740499851"/>
          <c:h val="0.532967032967032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3'!$D$63</c:f>
              <c:strCache>
                <c:ptCount val="1"/>
                <c:pt idx="0">
                  <c:v>Horas con desvío a subir cuando el sistema necesita bajar producción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'Data 3'!$D$64:$D$75</c:f>
              <c:numCache>
                <c:formatCode>General</c:formatCode>
                <c:ptCount val="12"/>
                <c:pt idx="0">
                  <c:v>60</c:v>
                </c:pt>
                <c:pt idx="1">
                  <c:v>34</c:v>
                </c:pt>
                <c:pt idx="2">
                  <c:v>42</c:v>
                </c:pt>
                <c:pt idx="3">
                  <c:v>49</c:v>
                </c:pt>
                <c:pt idx="4">
                  <c:v>65</c:v>
                </c:pt>
                <c:pt idx="5">
                  <c:v>70</c:v>
                </c:pt>
                <c:pt idx="6">
                  <c:v>44</c:v>
                </c:pt>
                <c:pt idx="7">
                  <c:v>41</c:v>
                </c:pt>
                <c:pt idx="8">
                  <c:v>46</c:v>
                </c:pt>
                <c:pt idx="9">
                  <c:v>52</c:v>
                </c:pt>
                <c:pt idx="10">
                  <c:v>61</c:v>
                </c:pt>
                <c:pt idx="11">
                  <c:v>57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0"/>
          <c:order val="1"/>
          <c:tx>
            <c:strRef>
              <c:f>'Data 3'!$C$63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'Data 3'!$C$63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8180960"/>
        <c:axId val="608181352"/>
      </c:barChart>
      <c:catAx>
        <c:axId val="60818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8181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81813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818096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5043633089932"/>
          <c:y val="4.4444492669805415E-2"/>
          <c:w val="0.74264715404954851"/>
          <c:h val="0.1955557677471438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61210111893902E-2"/>
          <c:y val="9.4054165017082358E-2"/>
          <c:w val="0.88431371736427689"/>
          <c:h val="0.742180237246880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'Data 3'!$C$63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'Data 3'!$C$64:$C$75</c:f>
              <c:numCache>
                <c:formatCode>0</c:formatCode>
                <c:ptCount val="12"/>
                <c:pt idx="0">
                  <c:v>40</c:v>
                </c:pt>
                <c:pt idx="1">
                  <c:v>66</c:v>
                </c:pt>
                <c:pt idx="2">
                  <c:v>58</c:v>
                </c:pt>
                <c:pt idx="3">
                  <c:v>51</c:v>
                </c:pt>
                <c:pt idx="4">
                  <c:v>35</c:v>
                </c:pt>
                <c:pt idx="5">
                  <c:v>30</c:v>
                </c:pt>
                <c:pt idx="6">
                  <c:v>56</c:v>
                </c:pt>
                <c:pt idx="7">
                  <c:v>59</c:v>
                </c:pt>
                <c:pt idx="8">
                  <c:v>54</c:v>
                </c:pt>
                <c:pt idx="9">
                  <c:v>48</c:v>
                </c:pt>
                <c:pt idx="10">
                  <c:v>39</c:v>
                </c:pt>
                <c:pt idx="11">
                  <c:v>43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8182136"/>
        <c:axId val="608182528"/>
      </c:barChart>
      <c:catAx>
        <c:axId val="6081821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</a:ln>
        </c:spPr>
        <c:crossAx val="608182528"/>
        <c:crosses val="autoZero"/>
        <c:auto val="0"/>
        <c:lblAlgn val="ctr"/>
        <c:lblOffset val="100"/>
        <c:tickMarkSkip val="1"/>
        <c:noMultiLvlLbl val="0"/>
      </c:catAx>
      <c:valAx>
        <c:axId val="608182528"/>
        <c:scaling>
          <c:orientation val="maxMin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8182136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56302238949686E-2"/>
          <c:y val="0.28132992327365752"/>
          <c:w val="0.87382206155048225"/>
          <c:h val="0.51117850133598164"/>
        </c:manualLayout>
      </c:layout>
      <c:barChart>
        <c:barDir val="col"/>
        <c:grouping val="clustered"/>
        <c:varyColors val="0"/>
        <c:ser>
          <c:idx val="1"/>
          <c:order val="0"/>
          <c:tx>
            <c:v>Capacidad ofrecida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1'!$D$75:$D$86</c:f>
              <c:numCache>
                <c:formatCode>#,##0</c:formatCode>
                <c:ptCount val="12"/>
                <c:pt idx="0">
                  <c:v>1339.2</c:v>
                </c:pt>
                <c:pt idx="1">
                  <c:v>1169.28</c:v>
                </c:pt>
                <c:pt idx="2">
                  <c:v>1316.22</c:v>
                </c:pt>
                <c:pt idx="3">
                  <c:v>946.17600000000004</c:v>
                </c:pt>
                <c:pt idx="4">
                  <c:v>1279.68</c:v>
                </c:pt>
                <c:pt idx="5">
                  <c:v>1029.5999999999999</c:v>
                </c:pt>
                <c:pt idx="6">
                  <c:v>796.56</c:v>
                </c:pt>
                <c:pt idx="7">
                  <c:v>625.44000000000005</c:v>
                </c:pt>
                <c:pt idx="8">
                  <c:v>604.79999999999995</c:v>
                </c:pt>
                <c:pt idx="9">
                  <c:v>717.75</c:v>
                </c:pt>
                <c:pt idx="10">
                  <c:v>1425.6</c:v>
                </c:pt>
                <c:pt idx="11">
                  <c:v>1093.68</c:v>
                </c:pt>
              </c:numCache>
            </c:numRef>
          </c:val>
        </c:ser>
        <c:ser>
          <c:idx val="0"/>
          <c:order val="1"/>
          <c:tx>
            <c:v>Capacidad adquirida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1'!$E$75:$E$86</c:f>
              <c:numCache>
                <c:formatCode>#,##0</c:formatCode>
                <c:ptCount val="12"/>
                <c:pt idx="0">
                  <c:v>1338.4559999999999</c:v>
                </c:pt>
                <c:pt idx="1">
                  <c:v>1168.6079999999999</c:v>
                </c:pt>
                <c:pt idx="2">
                  <c:v>1314.231</c:v>
                </c:pt>
                <c:pt idx="3">
                  <c:v>945.45600000000002</c:v>
                </c:pt>
                <c:pt idx="4">
                  <c:v>1278.9359999999999</c:v>
                </c:pt>
                <c:pt idx="5">
                  <c:v>1028.1600000000001</c:v>
                </c:pt>
                <c:pt idx="6">
                  <c:v>795.84</c:v>
                </c:pt>
                <c:pt idx="7">
                  <c:v>624.28800000000001</c:v>
                </c:pt>
                <c:pt idx="8">
                  <c:v>604.34400000000005</c:v>
                </c:pt>
                <c:pt idx="9">
                  <c:v>717.149</c:v>
                </c:pt>
                <c:pt idx="10">
                  <c:v>1424.88</c:v>
                </c:pt>
                <c:pt idx="11">
                  <c:v>1092.9359999999999</c:v>
                </c:pt>
              </c:numCache>
            </c:numRef>
          </c:val>
        </c:ser>
        <c:ser>
          <c:idx val="2"/>
          <c:order val="2"/>
          <c:tx>
            <c:v>Capacidad nominada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1'!$F$75:$F$86</c:f>
              <c:numCache>
                <c:formatCode>#,##0</c:formatCode>
                <c:ptCount val="12"/>
                <c:pt idx="0">
                  <c:v>8.8800000000000008</c:v>
                </c:pt>
                <c:pt idx="1">
                  <c:v>31.08</c:v>
                </c:pt>
                <c:pt idx="2">
                  <c:v>8.8800000000000008</c:v>
                </c:pt>
                <c:pt idx="3">
                  <c:v>43.8</c:v>
                </c:pt>
                <c:pt idx="4">
                  <c:v>0</c:v>
                </c:pt>
                <c:pt idx="5">
                  <c:v>110.676</c:v>
                </c:pt>
                <c:pt idx="6">
                  <c:v>215.04</c:v>
                </c:pt>
                <c:pt idx="7">
                  <c:v>135.12</c:v>
                </c:pt>
                <c:pt idx="8">
                  <c:v>95.4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183312"/>
        <c:axId val="608183704"/>
      </c:barChart>
      <c:catAx>
        <c:axId val="60818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81837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081837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8183312"/>
        <c:crosses val="autoZero"/>
        <c:crossBetween val="between"/>
        <c:majorUnit val="3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819720255093899"/>
          <c:y val="3.6036036036036036E-2"/>
          <c:w val="0.6582813351161293"/>
          <c:h val="0.14864983093329551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20626443776547E-2"/>
          <c:y val="0.13158007452777659"/>
          <c:w val="0.87664842367890139"/>
          <c:h val="0.65686297348926048"/>
        </c:manualLayout>
      </c:layout>
      <c:barChart>
        <c:barDir val="col"/>
        <c:grouping val="clustered"/>
        <c:varyColors val="0"/>
        <c:ser>
          <c:idx val="0"/>
          <c:order val="0"/>
          <c:tx>
            <c:v>Capacidad ofrecida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1'!$G$75:$G$86</c:f>
              <c:numCache>
                <c:formatCode>#,##0</c:formatCode>
                <c:ptCount val="12"/>
                <c:pt idx="0">
                  <c:v>996.96</c:v>
                </c:pt>
                <c:pt idx="1">
                  <c:v>940.8</c:v>
                </c:pt>
                <c:pt idx="2">
                  <c:v>930.36</c:v>
                </c:pt>
                <c:pt idx="3">
                  <c:v>820.82399999999996</c:v>
                </c:pt>
                <c:pt idx="4">
                  <c:v>894.48</c:v>
                </c:pt>
                <c:pt idx="5">
                  <c:v>532.79999999999995</c:v>
                </c:pt>
                <c:pt idx="6">
                  <c:v>585.6</c:v>
                </c:pt>
                <c:pt idx="7">
                  <c:v>448.8</c:v>
                </c:pt>
                <c:pt idx="8">
                  <c:v>283.2</c:v>
                </c:pt>
                <c:pt idx="9">
                  <c:v>653.9</c:v>
                </c:pt>
                <c:pt idx="10">
                  <c:v>940.8</c:v>
                </c:pt>
                <c:pt idx="11">
                  <c:v>1063.92</c:v>
                </c:pt>
              </c:numCache>
            </c:numRef>
          </c:val>
        </c:ser>
        <c:ser>
          <c:idx val="2"/>
          <c:order val="1"/>
          <c:tx>
            <c:v>Capacidad adquirida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1'!$H$75:$H$86</c:f>
              <c:numCache>
                <c:formatCode>#,##0</c:formatCode>
                <c:ptCount val="12"/>
                <c:pt idx="0">
                  <c:v>996.96</c:v>
                </c:pt>
                <c:pt idx="1">
                  <c:v>940.8</c:v>
                </c:pt>
                <c:pt idx="2">
                  <c:v>930.36</c:v>
                </c:pt>
                <c:pt idx="3">
                  <c:v>820.82399999999996</c:v>
                </c:pt>
                <c:pt idx="4">
                  <c:v>894.48</c:v>
                </c:pt>
                <c:pt idx="5">
                  <c:v>532.79999999999995</c:v>
                </c:pt>
                <c:pt idx="6">
                  <c:v>584.88</c:v>
                </c:pt>
                <c:pt idx="7">
                  <c:v>447.36</c:v>
                </c:pt>
                <c:pt idx="8">
                  <c:v>282.88799999999998</c:v>
                </c:pt>
                <c:pt idx="9">
                  <c:v>653.9</c:v>
                </c:pt>
                <c:pt idx="10">
                  <c:v>940.8</c:v>
                </c:pt>
                <c:pt idx="11">
                  <c:v>1063.92</c:v>
                </c:pt>
              </c:numCache>
            </c:numRef>
          </c:val>
        </c:ser>
        <c:ser>
          <c:idx val="3"/>
          <c:order val="2"/>
          <c:tx>
            <c:v>Capacidad Nominada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1'!$I$75:$I$86</c:f>
              <c:numCache>
                <c:formatCode>#,##0</c:formatCode>
                <c:ptCount val="12"/>
                <c:pt idx="0">
                  <c:v>28.992999999999999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16.8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499280"/>
        <c:axId val="558499672"/>
      </c:barChart>
      <c:catAx>
        <c:axId val="55849928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12700">
            <a:noFill/>
            <a:prstDash val="solid"/>
          </a:ln>
        </c:spPr>
        <c:crossAx val="558499672"/>
        <c:crossesAt val="0"/>
        <c:auto val="0"/>
        <c:lblAlgn val="ctr"/>
        <c:lblOffset val="100"/>
        <c:tickMarkSkip val="1"/>
        <c:noMultiLvlLbl val="0"/>
      </c:catAx>
      <c:valAx>
        <c:axId val="558499672"/>
        <c:scaling>
          <c:orientation val="maxMin"/>
          <c:max val="15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499280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949627230489179E-2"/>
          <c:y val="0.2813299232736573"/>
          <c:w val="0.8765051928844676"/>
          <c:h val="0.51150895140664965"/>
        </c:manualLayout>
      </c:layout>
      <c:barChart>
        <c:barDir val="col"/>
        <c:grouping val="clustered"/>
        <c:varyColors val="0"/>
        <c:ser>
          <c:idx val="1"/>
          <c:order val="0"/>
          <c:tx>
            <c:v>Capacidad ofrecida 1ª intradiaria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1'!$D$92:$D$103</c:f>
              <c:numCache>
                <c:formatCode>#,##0</c:formatCode>
                <c:ptCount val="12"/>
                <c:pt idx="0">
                  <c:v>2123.8220000000001</c:v>
                </c:pt>
                <c:pt idx="1">
                  <c:v>1605.4849999999999</c:v>
                </c:pt>
                <c:pt idx="2">
                  <c:v>508.78300000000002</c:v>
                </c:pt>
                <c:pt idx="3">
                  <c:v>259.99900000000002</c:v>
                </c:pt>
                <c:pt idx="4">
                  <c:v>44.222000000000001</c:v>
                </c:pt>
                <c:pt idx="5">
                  <c:v>2.0579999999999998</c:v>
                </c:pt>
                <c:pt idx="6">
                  <c:v>5.2679999999999998</c:v>
                </c:pt>
                <c:pt idx="7">
                  <c:v>36.061</c:v>
                </c:pt>
                <c:pt idx="8">
                  <c:v>32.716999999999999</c:v>
                </c:pt>
                <c:pt idx="9">
                  <c:v>565.97900000000004</c:v>
                </c:pt>
                <c:pt idx="10">
                  <c:v>2087.402</c:v>
                </c:pt>
                <c:pt idx="11">
                  <c:v>1541.6990000000001</c:v>
                </c:pt>
              </c:numCache>
            </c:numRef>
          </c:val>
        </c:ser>
        <c:ser>
          <c:idx val="0"/>
          <c:order val="1"/>
          <c:tx>
            <c:v>Capacidad adquirida 1ª intradiaria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1'!$E$92:$E$103</c:f>
              <c:numCache>
                <c:formatCode>#,##0</c:formatCode>
                <c:ptCount val="12"/>
                <c:pt idx="0">
                  <c:v>2122.0369999999998</c:v>
                </c:pt>
                <c:pt idx="1">
                  <c:v>1604.3869999999999</c:v>
                </c:pt>
                <c:pt idx="2">
                  <c:v>508.51100000000002</c:v>
                </c:pt>
                <c:pt idx="3">
                  <c:v>259.88299999999998</c:v>
                </c:pt>
                <c:pt idx="4">
                  <c:v>44.21</c:v>
                </c:pt>
                <c:pt idx="5">
                  <c:v>2.056</c:v>
                </c:pt>
                <c:pt idx="6">
                  <c:v>5.2619999999999996</c:v>
                </c:pt>
                <c:pt idx="7">
                  <c:v>36.055999999999997</c:v>
                </c:pt>
                <c:pt idx="8">
                  <c:v>32.694000000000003</c:v>
                </c:pt>
                <c:pt idx="9">
                  <c:v>565.61800000000005</c:v>
                </c:pt>
                <c:pt idx="10">
                  <c:v>2086.105</c:v>
                </c:pt>
                <c:pt idx="11">
                  <c:v>1540.463</c:v>
                </c:pt>
              </c:numCache>
            </c:numRef>
          </c:val>
        </c:ser>
        <c:ser>
          <c:idx val="2"/>
          <c:order val="2"/>
          <c:tx>
            <c:v>Capacidad ofrecida 2ª intradiaria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1'!$F$92:$F$103</c:f>
              <c:numCache>
                <c:formatCode>#,##0</c:formatCode>
                <c:ptCount val="12"/>
                <c:pt idx="0">
                  <c:v>788.04100000000005</c:v>
                </c:pt>
                <c:pt idx="1">
                  <c:v>578.48500000000001</c:v>
                </c:pt>
                <c:pt idx="2">
                  <c:v>252.31100000000001</c:v>
                </c:pt>
                <c:pt idx="3">
                  <c:v>78.28</c:v>
                </c:pt>
                <c:pt idx="4">
                  <c:v>20.417999999999999</c:v>
                </c:pt>
                <c:pt idx="5">
                  <c:v>4.548</c:v>
                </c:pt>
                <c:pt idx="6">
                  <c:v>11.042</c:v>
                </c:pt>
                <c:pt idx="7">
                  <c:v>19.536999999999999</c:v>
                </c:pt>
                <c:pt idx="8">
                  <c:v>31.702000000000002</c:v>
                </c:pt>
                <c:pt idx="9">
                  <c:v>319.11599999999999</c:v>
                </c:pt>
                <c:pt idx="10">
                  <c:v>908.21400000000006</c:v>
                </c:pt>
                <c:pt idx="11">
                  <c:v>574.20799999999997</c:v>
                </c:pt>
              </c:numCache>
            </c:numRef>
          </c:val>
        </c:ser>
        <c:ser>
          <c:idx val="3"/>
          <c:order val="3"/>
          <c:tx>
            <c:v>Capacidad adquirida 2ª intradiaria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1'!$B$74:$B$85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1'!$G$92:$G$103</c:f>
              <c:numCache>
                <c:formatCode>#,##0</c:formatCode>
                <c:ptCount val="12"/>
                <c:pt idx="0">
                  <c:v>787.35299999999995</c:v>
                </c:pt>
                <c:pt idx="1">
                  <c:v>578.05600000000004</c:v>
                </c:pt>
                <c:pt idx="2">
                  <c:v>252.137</c:v>
                </c:pt>
                <c:pt idx="3">
                  <c:v>78.209000000000003</c:v>
                </c:pt>
                <c:pt idx="4">
                  <c:v>20.402000000000001</c:v>
                </c:pt>
                <c:pt idx="5">
                  <c:v>4.5449999999999999</c:v>
                </c:pt>
                <c:pt idx="6">
                  <c:v>11.037000000000001</c:v>
                </c:pt>
                <c:pt idx="7">
                  <c:v>19.527999999999999</c:v>
                </c:pt>
                <c:pt idx="8">
                  <c:v>31.673999999999999</c:v>
                </c:pt>
                <c:pt idx="9">
                  <c:v>318.91899999999998</c:v>
                </c:pt>
                <c:pt idx="10">
                  <c:v>907.69100000000003</c:v>
                </c:pt>
                <c:pt idx="11">
                  <c:v>573.79399999999998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500456"/>
        <c:axId val="558500848"/>
      </c:barChart>
      <c:catAx>
        <c:axId val="55850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5008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58500848"/>
        <c:scaling>
          <c:orientation val="minMax"/>
          <c:max val="35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500456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2058823529411763E-2"/>
          <c:y val="3.2921810699588473E-2"/>
          <c:w val="0.95063038995125604"/>
          <c:h val="0.14814868820409793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20350453038797E-2"/>
          <c:y val="0.11029411764705882"/>
          <c:w val="0.87914627785091515"/>
          <c:h val="0.74333248666497331"/>
        </c:manualLayout>
      </c:layout>
      <c:barChart>
        <c:barDir val="col"/>
        <c:grouping val="clustered"/>
        <c:varyColors val="0"/>
        <c:ser>
          <c:idx val="0"/>
          <c:order val="0"/>
          <c:tx>
            <c:v>Capacidad ofrecida 1ª intradiaria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1'!$A$74:$B$85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1'!$H$92:$H$103</c:f>
              <c:numCache>
                <c:formatCode>#,##0</c:formatCode>
                <c:ptCount val="12"/>
                <c:pt idx="0">
                  <c:v>1394.693</c:v>
                </c:pt>
                <c:pt idx="1">
                  <c:v>2215.462</c:v>
                </c:pt>
                <c:pt idx="2">
                  <c:v>3557.83</c:v>
                </c:pt>
                <c:pt idx="3">
                  <c:v>3293.1489999999999</c:v>
                </c:pt>
                <c:pt idx="4">
                  <c:v>3481.9389999999999</c:v>
                </c:pt>
                <c:pt idx="5">
                  <c:v>2682.7840000000001</c:v>
                </c:pt>
                <c:pt idx="6">
                  <c:v>3048.5169999999998</c:v>
                </c:pt>
                <c:pt idx="7">
                  <c:v>3418.6320000000001</c:v>
                </c:pt>
                <c:pt idx="8">
                  <c:v>3430.8960000000002</c:v>
                </c:pt>
                <c:pt idx="9">
                  <c:v>2648.6219999999998</c:v>
                </c:pt>
                <c:pt idx="10">
                  <c:v>1962.165</c:v>
                </c:pt>
                <c:pt idx="11">
                  <c:v>2299.556</c:v>
                </c:pt>
              </c:numCache>
            </c:numRef>
          </c:val>
        </c:ser>
        <c:ser>
          <c:idx val="2"/>
          <c:order val="1"/>
          <c:tx>
            <c:v>Capacidad adquirida 1ª intradiaria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1'!$A$74:$B$85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1'!$I$92:$I$103</c:f>
              <c:numCache>
                <c:formatCode>#,##0</c:formatCode>
                <c:ptCount val="12"/>
                <c:pt idx="0">
                  <c:v>1393.7</c:v>
                </c:pt>
                <c:pt idx="1">
                  <c:v>2214.0160000000001</c:v>
                </c:pt>
                <c:pt idx="2">
                  <c:v>3555.377</c:v>
                </c:pt>
                <c:pt idx="3">
                  <c:v>3290.7049999999999</c:v>
                </c:pt>
                <c:pt idx="4">
                  <c:v>3479.076</c:v>
                </c:pt>
                <c:pt idx="5">
                  <c:v>2680.5549999999998</c:v>
                </c:pt>
                <c:pt idx="6">
                  <c:v>3045.587</c:v>
                </c:pt>
                <c:pt idx="7">
                  <c:v>3415.3290000000002</c:v>
                </c:pt>
                <c:pt idx="8">
                  <c:v>3427.9250000000002</c:v>
                </c:pt>
                <c:pt idx="9">
                  <c:v>2646.6149999999998</c:v>
                </c:pt>
                <c:pt idx="10">
                  <c:v>1960.905</c:v>
                </c:pt>
                <c:pt idx="11">
                  <c:v>2297.9989999999998</c:v>
                </c:pt>
              </c:numCache>
            </c:numRef>
          </c:val>
        </c:ser>
        <c:ser>
          <c:idx val="3"/>
          <c:order val="2"/>
          <c:tx>
            <c:v>Capacidad ofrecida 2ª intradiaria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1'!$A$74:$B$85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1'!$J$92:$J$103</c:f>
              <c:numCache>
                <c:formatCode>#,##0</c:formatCode>
                <c:ptCount val="12"/>
                <c:pt idx="0">
                  <c:v>525.24400000000003</c:v>
                </c:pt>
                <c:pt idx="1">
                  <c:v>884.95299999999997</c:v>
                </c:pt>
                <c:pt idx="2">
                  <c:v>1303.0160000000001</c:v>
                </c:pt>
                <c:pt idx="3">
                  <c:v>1245.0450000000001</c:v>
                </c:pt>
                <c:pt idx="4">
                  <c:v>1298.9059999999999</c:v>
                </c:pt>
                <c:pt idx="5">
                  <c:v>902.59699999999998</c:v>
                </c:pt>
                <c:pt idx="6">
                  <c:v>1040.1990000000001</c:v>
                </c:pt>
                <c:pt idx="7">
                  <c:v>1250.4100000000001</c:v>
                </c:pt>
                <c:pt idx="8">
                  <c:v>1259.079</c:v>
                </c:pt>
                <c:pt idx="9">
                  <c:v>879.08600000000001</c:v>
                </c:pt>
                <c:pt idx="10">
                  <c:v>613.48099999999999</c:v>
                </c:pt>
                <c:pt idx="11">
                  <c:v>858.87400000000002</c:v>
                </c:pt>
              </c:numCache>
            </c:numRef>
          </c:val>
        </c:ser>
        <c:ser>
          <c:idx val="1"/>
          <c:order val="3"/>
          <c:tx>
            <c:v>Capacidad adquirida 2ª intradiaria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1'!$A$74:$B$85</c:f>
              <c:strCache>
                <c:ptCount val="12"/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</c:strCache>
            </c:strRef>
          </c:cat>
          <c:val>
            <c:numRef>
              <c:f>'Data 1'!$K$92:$K$103</c:f>
              <c:numCache>
                <c:formatCode>#,##0</c:formatCode>
                <c:ptCount val="12"/>
                <c:pt idx="0">
                  <c:v>524.91099999999994</c:v>
                </c:pt>
                <c:pt idx="1">
                  <c:v>884.27499999999998</c:v>
                </c:pt>
                <c:pt idx="2">
                  <c:v>1302.104</c:v>
                </c:pt>
                <c:pt idx="3">
                  <c:v>1244.095</c:v>
                </c:pt>
                <c:pt idx="4">
                  <c:v>1297.9079999999999</c:v>
                </c:pt>
                <c:pt idx="5">
                  <c:v>901.78499999999997</c:v>
                </c:pt>
                <c:pt idx="6">
                  <c:v>1039.271</c:v>
                </c:pt>
                <c:pt idx="7">
                  <c:v>1249.4970000000001</c:v>
                </c:pt>
                <c:pt idx="8">
                  <c:v>1258.0719999999999</c:v>
                </c:pt>
                <c:pt idx="9">
                  <c:v>878.32399999999996</c:v>
                </c:pt>
                <c:pt idx="10">
                  <c:v>613.06100000000004</c:v>
                </c:pt>
                <c:pt idx="11">
                  <c:v>858.29899999999998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501632"/>
        <c:axId val="558502024"/>
      </c:barChart>
      <c:catAx>
        <c:axId val="55850163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12700">
            <a:noFill/>
            <a:prstDash val="solid"/>
          </a:ln>
        </c:spPr>
        <c:crossAx val="558502024"/>
        <c:crossesAt val="0"/>
        <c:auto val="0"/>
        <c:lblAlgn val="ctr"/>
        <c:lblOffset val="100"/>
        <c:tickMarkSkip val="1"/>
        <c:noMultiLvlLbl val="0"/>
      </c:catAx>
      <c:valAx>
        <c:axId val="558502024"/>
        <c:scaling>
          <c:orientation val="maxMin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501632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84711935760509E-2"/>
          <c:y val="0.17216915508512257"/>
          <c:w val="0.86476337196980813"/>
          <c:h val="0.720763593075455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1'!$D$107</c:f>
              <c:strCache>
                <c:ptCount val="1"/>
                <c:pt idx="0">
                  <c:v>Francia → España</c:v>
                </c:pt>
              </c:strCache>
            </c:strRef>
          </c:tx>
          <c:spPr>
            <a:solidFill>
              <a:srgbClr val="66FFFF"/>
            </a:solidFill>
          </c:spPr>
          <c:invertIfNegative val="0"/>
          <c:cat>
            <c:strRef>
              <c:f>'Data 1'!$B$108:$B$119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1'!$D$108:$D$119</c:f>
              <c:numCache>
                <c:formatCode>#,##0.00</c:formatCode>
                <c:ptCount val="12"/>
                <c:pt idx="0">
                  <c:v>0.71214703000000001</c:v>
                </c:pt>
                <c:pt idx="1">
                  <c:v>2.27919852</c:v>
                </c:pt>
                <c:pt idx="2">
                  <c:v>7.8191228799999486</c:v>
                </c:pt>
                <c:pt idx="3">
                  <c:v>7.3600308800000001</c:v>
                </c:pt>
                <c:pt idx="4">
                  <c:v>8.6483092399999997</c:v>
                </c:pt>
                <c:pt idx="5">
                  <c:v>8.6430975099999046</c:v>
                </c:pt>
                <c:pt idx="6">
                  <c:v>10.068881060000002</c:v>
                </c:pt>
                <c:pt idx="7">
                  <c:v>16.864617829999993</c:v>
                </c:pt>
                <c:pt idx="8">
                  <c:v>12.63249463999999</c:v>
                </c:pt>
                <c:pt idx="9">
                  <c:v>7.6418945199999904</c:v>
                </c:pt>
                <c:pt idx="10">
                  <c:v>1.0323299300000002</c:v>
                </c:pt>
                <c:pt idx="11">
                  <c:v>3.13932879</c:v>
                </c:pt>
              </c:numCache>
            </c:numRef>
          </c:val>
        </c:ser>
        <c:ser>
          <c:idx val="0"/>
          <c:order val="1"/>
          <c:tx>
            <c:strRef>
              <c:f>'Data 1'!$E$107</c:f>
              <c:strCache>
                <c:ptCount val="1"/>
                <c:pt idx="0">
                  <c:v>España → Francia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1'!$B$108:$B$119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1'!$E$108:$E$119</c:f>
              <c:numCache>
                <c:formatCode>#,##0.00</c:formatCode>
                <c:ptCount val="12"/>
                <c:pt idx="0">
                  <c:v>4.4938853499999993</c:v>
                </c:pt>
                <c:pt idx="1">
                  <c:v>1.3813839999999999</c:v>
                </c:pt>
                <c:pt idx="2">
                  <c:v>0.1566794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9.9626999999999993E-2</c:v>
                </c:pt>
                <c:pt idx="10">
                  <c:v>6.9414292</c:v>
                </c:pt>
                <c:pt idx="11">
                  <c:v>2.0855539999999904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636632"/>
        <c:axId val="479637024"/>
      </c:barChart>
      <c:lineChart>
        <c:grouping val="standard"/>
        <c:varyColors val="0"/>
        <c:ser>
          <c:idx val="1"/>
          <c:order val="2"/>
          <c:tx>
            <c:strRef>
              <c:f>'Data 1'!$F$107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496812698199294E-2"/>
                  <c:y val="-3.89114293503536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1'!$F$108:$F$119</c:f>
              <c:numCache>
                <c:formatCode>0%</c:formatCode>
                <c:ptCount val="12"/>
                <c:pt idx="0">
                  <c:v>0.50268817204299998</c:v>
                </c:pt>
                <c:pt idx="1">
                  <c:v>0.49553571428600002</c:v>
                </c:pt>
                <c:pt idx="2">
                  <c:v>0.27840112202</c:v>
                </c:pt>
                <c:pt idx="3">
                  <c:v>0.23611111111100003</c:v>
                </c:pt>
                <c:pt idx="4">
                  <c:v>5.7795698925E-2</c:v>
                </c:pt>
                <c:pt idx="5">
                  <c:v>1.1111111111000001E-2</c:v>
                </c:pt>
                <c:pt idx="6">
                  <c:v>2.1505376344000002E-2</c:v>
                </c:pt>
                <c:pt idx="7">
                  <c:v>9.4086021509999992E-3</c:v>
                </c:pt>
                <c:pt idx="8">
                  <c:v>5.4166666667000006E-2</c:v>
                </c:pt>
                <c:pt idx="9">
                  <c:v>0.36102150537599997</c:v>
                </c:pt>
                <c:pt idx="10">
                  <c:v>0.45138888888899997</c:v>
                </c:pt>
                <c:pt idx="11">
                  <c:v>0.50672043010800005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637416"/>
        <c:axId val="479637808"/>
      </c:lineChart>
      <c:catAx>
        <c:axId val="47963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96370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79637024"/>
        <c:scaling>
          <c:orientation val="minMax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9636632"/>
        <c:crosses val="autoZero"/>
        <c:crossBetween val="between"/>
      </c:valAx>
      <c:catAx>
        <c:axId val="479637416"/>
        <c:scaling>
          <c:orientation val="minMax"/>
        </c:scaling>
        <c:delete val="1"/>
        <c:axPos val="b"/>
        <c:majorTickMark val="out"/>
        <c:minorTickMark val="none"/>
        <c:tickLblPos val="nextTo"/>
        <c:crossAx val="479637808"/>
        <c:crosses val="autoZero"/>
        <c:auto val="0"/>
        <c:lblAlgn val="ctr"/>
        <c:lblOffset val="100"/>
        <c:noMultiLvlLbl val="0"/>
      </c:catAx>
      <c:valAx>
        <c:axId val="479637808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79637416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107897430870936"/>
          <c:y val="3.2786885245901641E-2"/>
          <c:w val="0.7541503305344095"/>
          <c:h val="7.9235331239332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43478260869557E-2"/>
          <c:y val="0.18183641330548053"/>
          <c:w val="0.52902335007293155"/>
          <c:h val="0.68968278965129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1'!$D$107</c:f>
              <c:strCache>
                <c:ptCount val="1"/>
                <c:pt idx="0">
                  <c:v>Francia → España</c:v>
                </c:pt>
              </c:strCache>
            </c:strRef>
          </c:tx>
          <c:spPr>
            <a:solidFill>
              <a:srgbClr val="66FFFF"/>
            </a:solidFill>
            <a:ln w="25400">
              <a:noFill/>
            </a:ln>
          </c:spPr>
          <c:invertIfNegative val="0"/>
          <c:cat>
            <c:numRef>
              <c:f>'Data 1'!$C$120</c:f>
              <c:numCache>
                <c:formatCode>0</c:formatCode>
                <c:ptCount val="1"/>
                <c:pt idx="0">
                  <c:v>2017</c:v>
                </c:pt>
              </c:numCache>
            </c:numRef>
          </c:cat>
          <c:val>
            <c:numRef>
              <c:f>'Data 1'!$D$120</c:f>
              <c:numCache>
                <c:formatCode>#,##0.00</c:formatCode>
                <c:ptCount val="1"/>
                <c:pt idx="0">
                  <c:v>86.841452829999824</c:v>
                </c:pt>
              </c:numCache>
            </c:numRef>
          </c:val>
        </c:ser>
        <c:ser>
          <c:idx val="1"/>
          <c:order val="1"/>
          <c:tx>
            <c:strRef>
              <c:f>'Data 1'!$E$107</c:f>
              <c:strCache>
                <c:ptCount val="1"/>
                <c:pt idx="0">
                  <c:v>España → Francia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numRef>
              <c:f>'Data 1'!$C$120</c:f>
              <c:numCache>
                <c:formatCode>0</c:formatCode>
                <c:ptCount val="1"/>
                <c:pt idx="0">
                  <c:v>2017</c:v>
                </c:pt>
              </c:numCache>
            </c:numRef>
          </c:cat>
          <c:val>
            <c:numRef>
              <c:f>'Data 1'!$E$120</c:f>
              <c:numCache>
                <c:formatCode>#,##0.00</c:formatCode>
                <c:ptCount val="1"/>
                <c:pt idx="0">
                  <c:v>15.158558949999989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638592"/>
        <c:axId val="479638984"/>
      </c:barChart>
      <c:lineChart>
        <c:grouping val="standard"/>
        <c:varyColors val="0"/>
        <c:ser>
          <c:idx val="2"/>
          <c:order val="2"/>
          <c:tx>
            <c:strRef>
              <c:f>'Data 1'!$F$107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0.29189812312374741"/>
                  <c:y val="-5.3981252343457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792121610271675"/>
                      <c:h val="0.16644919385076865"/>
                    </c:manualLayout>
                  </c15:layout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1'!$C$120</c:f>
              <c:numCache>
                <c:formatCode>0</c:formatCode>
                <c:ptCount val="1"/>
                <c:pt idx="0">
                  <c:v>2017</c:v>
                </c:pt>
              </c:numCache>
            </c:numRef>
          </c:cat>
          <c:val>
            <c:numRef>
              <c:f>'Data 1'!$F$120</c:f>
              <c:numCache>
                <c:formatCode>0%</c:formatCode>
                <c:ptCount val="1"/>
                <c:pt idx="0">
                  <c:v>0.24745781218979601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639768"/>
        <c:axId val="479639376"/>
      </c:lineChart>
      <c:catAx>
        <c:axId val="47963859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9638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9638984"/>
        <c:scaling>
          <c:orientation val="minMax"/>
          <c:min val="60"/>
        </c:scaling>
        <c:delete val="0"/>
        <c:axPos val="r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9638592"/>
        <c:crosses val="autoZero"/>
        <c:crossBetween val="between"/>
      </c:valAx>
      <c:valAx>
        <c:axId val="479639376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one"/>
        <c:spPr>
          <a:ln>
            <a:noFill/>
          </a:ln>
        </c:spPr>
        <c:crossAx val="479639768"/>
        <c:crosses val="autoZero"/>
        <c:crossBetween val="between"/>
      </c:valAx>
      <c:catAx>
        <c:axId val="47963976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796393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CC00CC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4066480953684471"/>
                  <c:y val="-0.38896674964506195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641156601786523"/>
                  <c:y val="5.984103840693260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1'!$C$9:$C$12</c:f>
              <c:strCache>
                <c:ptCount val="4"/>
                <c:pt idx="0">
                  <c:v>Mercados diario e intradiario </c:v>
                </c:pt>
                <c:pt idx="1">
                  <c:v>Servicios de ajuste</c:v>
                </c:pt>
                <c:pt idx="2">
                  <c:v>Pagos por capacidad</c:v>
                </c:pt>
                <c:pt idx="3">
                  <c:v>Servicio de interrumpibilidad</c:v>
                </c:pt>
              </c:strCache>
            </c:strRef>
          </c:cat>
          <c:val>
            <c:numRef>
              <c:f>'Data 1'!$Q$9:$Q$12</c:f>
              <c:numCache>
                <c:formatCode>#,##0.00</c:formatCode>
                <c:ptCount val="4"/>
                <c:pt idx="0">
                  <c:v>53.41</c:v>
                </c:pt>
                <c:pt idx="1">
                  <c:v>2.36</c:v>
                </c:pt>
                <c:pt idx="2">
                  <c:v>2.72</c:v>
                </c:pt>
                <c:pt idx="3">
                  <c:v>2.0604215344522587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84711935760509E-2"/>
          <c:y val="0.17216915508512257"/>
          <c:w val="0.86476337196980813"/>
          <c:h val="0.720763593075455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1'!$D$124</c:f>
              <c:strCache>
                <c:ptCount val="1"/>
                <c:pt idx="0">
                  <c:v>Portugal → España</c:v>
                </c:pt>
              </c:strCache>
            </c:strRef>
          </c:tx>
          <c:spPr>
            <a:solidFill>
              <a:srgbClr val="66FFFF"/>
            </a:solidFill>
          </c:spPr>
          <c:invertIfNegative val="0"/>
          <c:cat>
            <c:strRef>
              <c:f>'Data 1'!$B$125:$B$136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1'!$D$125:$D$136</c:f>
              <c:numCache>
                <c:formatCode>#,##0.00</c:formatCode>
                <c:ptCount val="12"/>
                <c:pt idx="0">
                  <c:v>0.28850749999999997</c:v>
                </c:pt>
                <c:pt idx="1">
                  <c:v>0.71651750000000003</c:v>
                </c:pt>
                <c:pt idx="2">
                  <c:v>0.1277895</c:v>
                </c:pt>
                <c:pt idx="3">
                  <c:v>0.15568100000000001</c:v>
                </c:pt>
                <c:pt idx="4">
                  <c:v>6.3000000000000003E-4</c:v>
                </c:pt>
                <c:pt idx="5">
                  <c:v>5.6491E-2</c:v>
                </c:pt>
                <c:pt idx="6">
                  <c:v>6.4423499999999995E-2</c:v>
                </c:pt>
                <c:pt idx="7">
                  <c:v>4.7288999999999998E-2</c:v>
                </c:pt>
                <c:pt idx="8">
                  <c:v>7.9979999999999999E-3</c:v>
                </c:pt>
                <c:pt idx="9">
                  <c:v>6.5725000000000002E-3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'Data 1'!$E$124</c:f>
              <c:strCache>
                <c:ptCount val="1"/>
                <c:pt idx="0">
                  <c:v>España → Portugal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1'!$B$125:$B$136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1'!$E$125:$E$136</c:f>
              <c:numCache>
                <c:formatCode>#,##0.00</c:formatCode>
                <c:ptCount val="12"/>
                <c:pt idx="0">
                  <c:v>0.24875700000000001</c:v>
                </c:pt>
                <c:pt idx="1">
                  <c:v>6.1129500000000003E-2</c:v>
                </c:pt>
                <c:pt idx="2">
                  <c:v>0.49691350000000001</c:v>
                </c:pt>
                <c:pt idx="3">
                  <c:v>0.52343600000000001</c:v>
                </c:pt>
                <c:pt idx="4">
                  <c:v>1.8863999999999999E-2</c:v>
                </c:pt>
                <c:pt idx="5">
                  <c:v>3.8323999999999997E-2</c:v>
                </c:pt>
                <c:pt idx="6">
                  <c:v>2.826E-3</c:v>
                </c:pt>
                <c:pt idx="7">
                  <c:v>0</c:v>
                </c:pt>
                <c:pt idx="8">
                  <c:v>0.02</c:v>
                </c:pt>
                <c:pt idx="9">
                  <c:v>0.21300749999999999</c:v>
                </c:pt>
                <c:pt idx="10">
                  <c:v>0.20230600000000001</c:v>
                </c:pt>
                <c:pt idx="11">
                  <c:v>1.5691474999999999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639752"/>
        <c:axId val="542640144"/>
      </c:barChart>
      <c:lineChart>
        <c:grouping val="standard"/>
        <c:varyColors val="0"/>
        <c:ser>
          <c:idx val="1"/>
          <c:order val="2"/>
          <c:tx>
            <c:strRef>
              <c:f>'Data 1'!$F$124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5818756104499217E-2"/>
                  <c:y val="-5.7015072708579452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1'!$F$125:$F$136</c:f>
              <c:numCache>
                <c:formatCode>0%</c:formatCode>
                <c:ptCount val="12"/>
                <c:pt idx="0">
                  <c:v>0.90725806451599988</c:v>
                </c:pt>
                <c:pt idx="1">
                  <c:v>0.86755952381000001</c:v>
                </c:pt>
                <c:pt idx="2">
                  <c:v>0.87231182795699991</c:v>
                </c:pt>
                <c:pt idx="3">
                  <c:v>0.90972222222200005</c:v>
                </c:pt>
                <c:pt idx="4">
                  <c:v>0.99462365591400004</c:v>
                </c:pt>
                <c:pt idx="5">
                  <c:v>0.95972222222199999</c:v>
                </c:pt>
                <c:pt idx="6">
                  <c:v>0.97983870967700004</c:v>
                </c:pt>
                <c:pt idx="7">
                  <c:v>0.98118279569900002</c:v>
                </c:pt>
                <c:pt idx="8">
                  <c:v>0.98333333333299999</c:v>
                </c:pt>
                <c:pt idx="9">
                  <c:v>0.96526881720400004</c:v>
                </c:pt>
                <c:pt idx="10">
                  <c:v>0.95416666666700001</c:v>
                </c:pt>
                <c:pt idx="11">
                  <c:v>0.81854838709700006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640536"/>
        <c:axId val="542640928"/>
      </c:lineChart>
      <c:catAx>
        <c:axId val="54263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26401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42640144"/>
        <c:scaling>
          <c:orientation val="minMax"/>
          <c:max val="1.8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2639752"/>
        <c:crosses val="autoZero"/>
        <c:crossBetween val="between"/>
      </c:valAx>
      <c:catAx>
        <c:axId val="542640536"/>
        <c:scaling>
          <c:orientation val="minMax"/>
        </c:scaling>
        <c:delete val="1"/>
        <c:axPos val="b"/>
        <c:majorTickMark val="out"/>
        <c:minorTickMark val="none"/>
        <c:tickLblPos val="nextTo"/>
        <c:crossAx val="542640928"/>
        <c:crosses val="autoZero"/>
        <c:auto val="0"/>
        <c:lblAlgn val="ctr"/>
        <c:lblOffset val="100"/>
        <c:noMultiLvlLbl val="0"/>
      </c:catAx>
      <c:valAx>
        <c:axId val="542640928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542640536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107898819107834"/>
          <c:y val="1.9209105990060815E-2"/>
          <c:w val="0.7541503305344095"/>
          <c:h val="7.9235331239332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43478260869557E-2"/>
          <c:y val="0.18183641330548053"/>
          <c:w val="0.52902335007293155"/>
          <c:h val="0.68968278965129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1'!$D$124</c:f>
              <c:strCache>
                <c:ptCount val="1"/>
                <c:pt idx="0">
                  <c:v>Portugal → España</c:v>
                </c:pt>
              </c:strCache>
            </c:strRef>
          </c:tx>
          <c:spPr>
            <a:solidFill>
              <a:srgbClr val="66FFFF"/>
            </a:solidFill>
            <a:ln w="25400">
              <a:noFill/>
            </a:ln>
          </c:spPr>
          <c:invertIfNegative val="0"/>
          <c:cat>
            <c:numRef>
              <c:f>'Data 1'!$C$137</c:f>
              <c:numCache>
                <c:formatCode>0</c:formatCode>
                <c:ptCount val="1"/>
                <c:pt idx="0">
                  <c:v>2017</c:v>
                </c:pt>
              </c:numCache>
            </c:numRef>
          </c:cat>
          <c:val>
            <c:numRef>
              <c:f>'Data 1'!$D$137</c:f>
              <c:numCache>
                <c:formatCode>#,##0.00</c:formatCode>
                <c:ptCount val="1"/>
                <c:pt idx="0">
                  <c:v>1.4718994999999999</c:v>
                </c:pt>
              </c:numCache>
            </c:numRef>
          </c:val>
        </c:ser>
        <c:ser>
          <c:idx val="1"/>
          <c:order val="1"/>
          <c:tx>
            <c:strRef>
              <c:f>'Data 1'!$E$124</c:f>
              <c:strCache>
                <c:ptCount val="1"/>
                <c:pt idx="0">
                  <c:v>España → Portugal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numRef>
              <c:f>'Data 1'!$C$137</c:f>
              <c:numCache>
                <c:formatCode>0</c:formatCode>
                <c:ptCount val="1"/>
                <c:pt idx="0">
                  <c:v>2017</c:v>
                </c:pt>
              </c:numCache>
            </c:numRef>
          </c:cat>
          <c:val>
            <c:numRef>
              <c:f>'Data 1'!$E$137</c:f>
              <c:numCache>
                <c:formatCode>#,##0.00</c:formatCode>
                <c:ptCount val="1"/>
                <c:pt idx="0">
                  <c:v>3.394711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2641712"/>
        <c:axId val="542642104"/>
      </c:barChart>
      <c:lineChart>
        <c:grouping val="standard"/>
        <c:varyColors val="0"/>
        <c:ser>
          <c:idx val="2"/>
          <c:order val="2"/>
          <c:tx>
            <c:strRef>
              <c:f>'Data 1'!$F$124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0.29189812312374741"/>
                  <c:y val="-5.8324313695315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792121610271675"/>
                      <c:h val="0.16644919385076865"/>
                    </c:manualLayout>
                  </c15:layout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1'!$C$137</c:f>
              <c:numCache>
                <c:formatCode>0</c:formatCode>
                <c:ptCount val="1"/>
                <c:pt idx="0">
                  <c:v>2017</c:v>
                </c:pt>
              </c:numCache>
            </c:numRef>
          </c:cat>
          <c:val>
            <c:numRef>
              <c:f>'Data 1'!$F$137</c:f>
              <c:numCache>
                <c:formatCode>0%</c:formatCode>
                <c:ptCount val="1"/>
                <c:pt idx="0">
                  <c:v>0.93312328767123298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642888"/>
        <c:axId val="542642496"/>
      </c:lineChart>
      <c:catAx>
        <c:axId val="5426417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2642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2642104"/>
        <c:scaling>
          <c:orientation val="minMax"/>
          <c:max val="6.3"/>
        </c:scaling>
        <c:delete val="0"/>
        <c:axPos val="r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2641712"/>
        <c:crosses val="autoZero"/>
        <c:crossBetween val="between"/>
        <c:majorUnit val="0.70000000000000007"/>
      </c:valAx>
      <c:valAx>
        <c:axId val="542642496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one"/>
        <c:spPr>
          <a:ln>
            <a:noFill/>
          </a:ln>
        </c:spPr>
        <c:crossAx val="542642888"/>
        <c:crosses val="autoZero"/>
        <c:crossBetween val="between"/>
      </c:valAx>
      <c:catAx>
        <c:axId val="54264288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5426424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81395707889457E-2"/>
          <c:y val="0.31913362803333795"/>
          <c:w val="0.87486049537925414"/>
          <c:h val="0.51233998710687478"/>
        </c:manualLayout>
      </c:layout>
      <c:barChart>
        <c:barDir val="col"/>
        <c:grouping val="clustered"/>
        <c:varyColors val="0"/>
        <c:ser>
          <c:idx val="5"/>
          <c:order val="0"/>
          <c:tx>
            <c:v>Energía activada por sistema eléctrico portugués</c:v>
          </c:tx>
          <c:spPr>
            <a:solidFill>
              <a:srgbClr val="FF990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4'!$I$10:$I$21</c:f>
              <c:numCache>
                <c:formatCode>#,##0.0</c:formatCode>
                <c:ptCount val="12"/>
                <c:pt idx="0">
                  <c:v>0.45</c:v>
                </c:pt>
                <c:pt idx="1">
                  <c:v>1.7</c:v>
                </c:pt>
                <c:pt idx="2">
                  <c:v>5.4</c:v>
                </c:pt>
                <c:pt idx="3">
                  <c:v>1.25</c:v>
                </c:pt>
                <c:pt idx="4">
                  <c:v>0.3</c:v>
                </c:pt>
                <c:pt idx="5">
                  <c:v>0.8</c:v>
                </c:pt>
                <c:pt idx="6">
                  <c:v>0</c:v>
                </c:pt>
                <c:pt idx="7">
                  <c:v>0.45</c:v>
                </c:pt>
                <c:pt idx="8">
                  <c:v>0.85</c:v>
                </c:pt>
                <c:pt idx="9">
                  <c:v>0.5</c:v>
                </c:pt>
                <c:pt idx="10">
                  <c:v>0.2</c:v>
                </c:pt>
                <c:pt idx="11">
                  <c:v>1.95</c:v>
                </c:pt>
              </c:numCache>
            </c:numRef>
          </c:val>
        </c:ser>
        <c:ser>
          <c:idx val="3"/>
          <c:order val="1"/>
          <c:tx>
            <c:v>Energía activada por sistema eléctrico francés</c:v>
          </c:tx>
          <c:spPr>
            <a:solidFill>
              <a:srgbClr val="92D05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4'!$G$10:$G$21</c:f>
              <c:numCache>
                <c:formatCode>#,##0.0</c:formatCode>
                <c:ptCount val="12"/>
                <c:pt idx="0">
                  <c:v>1.2</c:v>
                </c:pt>
                <c:pt idx="1">
                  <c:v>4.45</c:v>
                </c:pt>
                <c:pt idx="2">
                  <c:v>0.5</c:v>
                </c:pt>
                <c:pt idx="3">
                  <c:v>0.5</c:v>
                </c:pt>
                <c:pt idx="9">
                  <c:v>0.15</c:v>
                </c:pt>
                <c:pt idx="10">
                  <c:v>2</c:v>
                </c:pt>
                <c:pt idx="11">
                  <c:v>1.35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axId val="274553768"/>
        <c:axId val="274554160"/>
      </c:barChart>
      <c:lineChart>
        <c:grouping val="standard"/>
        <c:varyColors val="0"/>
        <c:ser>
          <c:idx val="0"/>
          <c:order val="2"/>
          <c:tx>
            <c:v>Precio medio energía activada por Francia</c:v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4'!$H$10:$H$21</c:f>
              <c:numCache>
                <c:formatCode>#,##0.0</c:formatCode>
                <c:ptCount val="12"/>
                <c:pt idx="0">
                  <c:v>67.198333333299999</c:v>
                </c:pt>
                <c:pt idx="1">
                  <c:v>30.749325842699999</c:v>
                </c:pt>
                <c:pt idx="2">
                  <c:v>6.9000000000000006E-2</c:v>
                </c:pt>
                <c:pt idx="3">
                  <c:v>30.844000000000001</c:v>
                </c:pt>
                <c:pt idx="9">
                  <c:v>41.723333333299998</c:v>
                </c:pt>
                <c:pt idx="10">
                  <c:v>55.320250000000001</c:v>
                </c:pt>
                <c:pt idx="11">
                  <c:v>35.573333333299999</c:v>
                </c:pt>
              </c:numCache>
            </c:numRef>
          </c:val>
          <c:smooth val="0"/>
        </c:ser>
        <c:ser>
          <c:idx val="2"/>
          <c:order val="3"/>
          <c:tx>
            <c:v>Precio medio energía activada por Portugal</c:v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4'!$J$10:$J$21</c:f>
              <c:numCache>
                <c:formatCode>#,##0.0</c:formatCode>
                <c:ptCount val="12"/>
                <c:pt idx="0">
                  <c:v>47.468888888899997</c:v>
                </c:pt>
                <c:pt idx="1">
                  <c:v>26.086764705899999</c:v>
                </c:pt>
                <c:pt idx="2">
                  <c:v>2.1214814815</c:v>
                </c:pt>
                <c:pt idx="3">
                  <c:v>2.8431999999999999</c:v>
                </c:pt>
                <c:pt idx="4">
                  <c:v>41.601666666699998</c:v>
                </c:pt>
                <c:pt idx="5">
                  <c:v>42.166874999999997</c:v>
                </c:pt>
                <c:pt idx="7">
                  <c:v>36.138888888899999</c:v>
                </c:pt>
                <c:pt idx="8">
                  <c:v>40.064117647099998</c:v>
                </c:pt>
                <c:pt idx="9">
                  <c:v>27.17</c:v>
                </c:pt>
                <c:pt idx="10">
                  <c:v>51.4375</c:v>
                </c:pt>
                <c:pt idx="11">
                  <c:v>9.2420512821000003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554552"/>
        <c:axId val="274554944"/>
      </c:lineChart>
      <c:catAx>
        <c:axId val="27455376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274554160"/>
        <c:crossesAt val="0"/>
        <c:auto val="1"/>
        <c:lblAlgn val="ctr"/>
        <c:lblOffset val="100"/>
        <c:noMultiLvlLbl val="0"/>
      </c:catAx>
      <c:valAx>
        <c:axId val="274554160"/>
        <c:scaling>
          <c:orientation val="minMax"/>
          <c:max val="3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5.4533561853664189E-2"/>
              <c:y val="0.225959501772804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74553768"/>
        <c:crosses val="autoZero"/>
        <c:crossBetween val="between"/>
        <c:majorUnit val="10"/>
        <c:minorUnit val="1"/>
      </c:valAx>
      <c:catAx>
        <c:axId val="274554552"/>
        <c:scaling>
          <c:orientation val="minMax"/>
        </c:scaling>
        <c:delete val="1"/>
        <c:axPos val="b"/>
        <c:majorTickMark val="out"/>
        <c:minorTickMark val="none"/>
        <c:tickLblPos val="nextTo"/>
        <c:crossAx val="274554944"/>
        <c:crosses val="autoZero"/>
        <c:auto val="1"/>
        <c:lblAlgn val="ctr"/>
        <c:lblOffset val="100"/>
        <c:noMultiLvlLbl val="0"/>
      </c:catAx>
      <c:valAx>
        <c:axId val="274554944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87339835675114741"/>
              <c:y val="0.228182414698162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74554552"/>
        <c:crosses val="max"/>
        <c:crossBetween val="between"/>
        <c:majorUnit val="25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7812966596841004E-2"/>
          <c:y val="8.3333908919279817E-2"/>
          <c:w val="0.83911823719195977"/>
          <c:h val="0.1710532071648938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14419073299969E-2"/>
          <c:y val="0.20133090674986381"/>
          <c:w val="0.88614410565700563"/>
          <c:h val="0.68727467439211609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sistema eléctrico portugués</c:v>
          </c:tx>
          <c:spPr>
            <a:solidFill>
              <a:srgbClr val="FF990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4'!$M$10:$M$21</c:f>
              <c:numCache>
                <c:formatCode>#,##0</c:formatCode>
                <c:ptCount val="12"/>
                <c:pt idx="0">
                  <c:v>17.7</c:v>
                </c:pt>
                <c:pt idx="1">
                  <c:v>7.1</c:v>
                </c:pt>
                <c:pt idx="2">
                  <c:v>5.9</c:v>
                </c:pt>
                <c:pt idx="3">
                  <c:v>5.9</c:v>
                </c:pt>
                <c:pt idx="4">
                  <c:v>5.55</c:v>
                </c:pt>
                <c:pt idx="5">
                  <c:v>4.6500000000000004</c:v>
                </c:pt>
                <c:pt idx="6">
                  <c:v>1.3</c:v>
                </c:pt>
                <c:pt idx="7">
                  <c:v>0.55000000000000004</c:v>
                </c:pt>
                <c:pt idx="8">
                  <c:v>1.6</c:v>
                </c:pt>
                <c:pt idx="9">
                  <c:v>1.1000000000000001</c:v>
                </c:pt>
                <c:pt idx="10">
                  <c:v>8.4499999999999993</c:v>
                </c:pt>
                <c:pt idx="11">
                  <c:v>3.7</c:v>
                </c:pt>
              </c:numCache>
            </c:numRef>
          </c:val>
        </c:ser>
        <c:ser>
          <c:idx val="1"/>
          <c:order val="1"/>
          <c:tx>
            <c:v>Energía activada por sistema eléctrico francés</c:v>
          </c:tx>
          <c:spPr>
            <a:solidFill>
              <a:srgbClr val="92D05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4'!$K$10:$K$21</c:f>
              <c:numCache>
                <c:formatCode>#,##0</c:formatCode>
                <c:ptCount val="12"/>
                <c:pt idx="0">
                  <c:v>16.3</c:v>
                </c:pt>
                <c:pt idx="1">
                  <c:v>9.1</c:v>
                </c:pt>
                <c:pt idx="2">
                  <c:v>23.15</c:v>
                </c:pt>
                <c:pt idx="3">
                  <c:v>16.25</c:v>
                </c:pt>
                <c:pt idx="4">
                  <c:v>21.5</c:v>
                </c:pt>
                <c:pt idx="5">
                  <c:v>37.9</c:v>
                </c:pt>
                <c:pt idx="6">
                  <c:v>20.55</c:v>
                </c:pt>
                <c:pt idx="7">
                  <c:v>7.4</c:v>
                </c:pt>
                <c:pt idx="8">
                  <c:v>14.35</c:v>
                </c:pt>
                <c:pt idx="9">
                  <c:v>14</c:v>
                </c:pt>
                <c:pt idx="10">
                  <c:v>4.9000000000000004</c:v>
                </c:pt>
                <c:pt idx="11">
                  <c:v>10.9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axId val="274555728"/>
        <c:axId val="274556120"/>
      </c:barChart>
      <c:lineChart>
        <c:grouping val="standard"/>
        <c:varyColors val="0"/>
        <c:ser>
          <c:idx val="6"/>
          <c:order val="2"/>
          <c:spPr>
            <a:ln>
              <a:solidFill>
                <a:srgbClr val="4F81BD"/>
              </a:solidFill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4'!$L$10:$L$21</c:f>
              <c:numCache>
                <c:formatCode>#,##0.0</c:formatCode>
                <c:ptCount val="12"/>
                <c:pt idx="0">
                  <c:v>98.611809816000005</c:v>
                </c:pt>
                <c:pt idx="1">
                  <c:v>71.330714285699997</c:v>
                </c:pt>
                <c:pt idx="2">
                  <c:v>63.666976241900002</c:v>
                </c:pt>
                <c:pt idx="3">
                  <c:v>65.8715076923</c:v>
                </c:pt>
                <c:pt idx="4">
                  <c:v>66.064139534899994</c:v>
                </c:pt>
                <c:pt idx="5">
                  <c:v>76.567467018499997</c:v>
                </c:pt>
                <c:pt idx="6">
                  <c:v>62.931824817500001</c:v>
                </c:pt>
                <c:pt idx="7">
                  <c:v>63.060608108099999</c:v>
                </c:pt>
                <c:pt idx="8">
                  <c:v>62.064808362400001</c:v>
                </c:pt>
                <c:pt idx="9">
                  <c:v>71.716214285700005</c:v>
                </c:pt>
                <c:pt idx="10">
                  <c:v>80.026428571400004</c:v>
                </c:pt>
                <c:pt idx="11">
                  <c:v>91.420825688099995</c:v>
                </c:pt>
              </c:numCache>
            </c:numRef>
          </c:val>
          <c:smooth val="0"/>
        </c:ser>
        <c:ser>
          <c:idx val="7"/>
          <c:order val="3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4'!$N$10:$N$21</c:f>
              <c:numCache>
                <c:formatCode>#,##0.0</c:formatCode>
                <c:ptCount val="12"/>
                <c:pt idx="0">
                  <c:v>97.724802259900002</c:v>
                </c:pt>
                <c:pt idx="1">
                  <c:v>85.652323943699997</c:v>
                </c:pt>
                <c:pt idx="2">
                  <c:v>58.996186440700001</c:v>
                </c:pt>
                <c:pt idx="3">
                  <c:v>60.789491525400003</c:v>
                </c:pt>
                <c:pt idx="4">
                  <c:v>61.062432432400001</c:v>
                </c:pt>
                <c:pt idx="5">
                  <c:v>64.943333333300004</c:v>
                </c:pt>
                <c:pt idx="6">
                  <c:v>61.895769230799999</c:v>
                </c:pt>
                <c:pt idx="7">
                  <c:v>63.465454545500002</c:v>
                </c:pt>
                <c:pt idx="8">
                  <c:v>63.5934375</c:v>
                </c:pt>
                <c:pt idx="9">
                  <c:v>58.8654545455</c:v>
                </c:pt>
                <c:pt idx="10">
                  <c:v>74.383668639099994</c:v>
                </c:pt>
                <c:pt idx="11">
                  <c:v>86.058783783799996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556512"/>
        <c:axId val="274556904"/>
      </c:lineChart>
      <c:catAx>
        <c:axId val="274555728"/>
        <c:scaling>
          <c:orientation val="minMax"/>
        </c:scaling>
        <c:delete val="0"/>
        <c:axPos val="t"/>
        <c:numFmt formatCode="General" sourceLinked="1"/>
        <c:majorTickMark val="out"/>
        <c:minorTickMark val="out"/>
        <c:tickLblPos val="none"/>
        <c:spPr>
          <a:ln>
            <a:noFill/>
          </a:ln>
        </c:spPr>
        <c:crossAx val="274556120"/>
        <c:crossesAt val="0"/>
        <c:auto val="1"/>
        <c:lblAlgn val="ctr"/>
        <c:lblOffset val="100"/>
        <c:noMultiLvlLbl val="0"/>
      </c:catAx>
      <c:valAx>
        <c:axId val="274556120"/>
        <c:scaling>
          <c:orientation val="maxMin"/>
          <c:max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74555728"/>
        <c:crosses val="autoZero"/>
        <c:crossBetween val="between"/>
        <c:majorUnit val="10"/>
        <c:minorUnit val="1"/>
      </c:valAx>
      <c:catAx>
        <c:axId val="274556512"/>
        <c:scaling>
          <c:orientation val="minMax"/>
        </c:scaling>
        <c:delete val="1"/>
        <c:axPos val="t"/>
        <c:majorTickMark val="out"/>
        <c:minorTickMark val="none"/>
        <c:tickLblPos val="nextTo"/>
        <c:crossAx val="274556904"/>
        <c:crosses val="autoZero"/>
        <c:auto val="1"/>
        <c:lblAlgn val="ctr"/>
        <c:lblOffset val="100"/>
        <c:noMultiLvlLbl val="0"/>
      </c:catAx>
      <c:valAx>
        <c:axId val="274556904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74556512"/>
        <c:crosses val="max"/>
        <c:crossBetween val="between"/>
        <c:majorUnit val="2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94265422704517E-2"/>
          <c:y val="0.26812765660929549"/>
          <c:w val="0.86228578045391402"/>
          <c:h val="0.59576684551599191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sistema eléctrico español</c:v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cat>
            <c:strRef>
              <c:f>'Data 4'!$A$29:$A$40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4'!$G$29:$G$40</c:f>
              <c:numCache>
                <c:formatCode>#,##0.0</c:formatCode>
                <c:ptCount val="12"/>
                <c:pt idx="0">
                  <c:v>4.05</c:v>
                </c:pt>
                <c:pt idx="1">
                  <c:v>3.9</c:v>
                </c:pt>
                <c:pt idx="2">
                  <c:v>3.25</c:v>
                </c:pt>
                <c:pt idx="3">
                  <c:v>2.6</c:v>
                </c:pt>
                <c:pt idx="5">
                  <c:v>1.7</c:v>
                </c:pt>
                <c:pt idx="6">
                  <c:v>0.6</c:v>
                </c:pt>
                <c:pt idx="7">
                  <c:v>0.25</c:v>
                </c:pt>
                <c:pt idx="8">
                  <c:v>0.75</c:v>
                </c:pt>
                <c:pt idx="9">
                  <c:v>1.1499999999999999</c:v>
                </c:pt>
                <c:pt idx="10">
                  <c:v>1.6</c:v>
                </c:pt>
                <c:pt idx="11">
                  <c:v>8.15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274557688"/>
        <c:axId val="274558080"/>
      </c:barChart>
      <c:lineChart>
        <c:grouping val="standard"/>
        <c:varyColors val="0"/>
        <c:ser>
          <c:idx val="0"/>
          <c:order val="1"/>
          <c:tx>
            <c:v>Precio medio energía activada por sistema electrico español</c:v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4'!$H$29:$H$40</c:f>
              <c:numCache>
                <c:formatCode>#,##0.0</c:formatCode>
                <c:ptCount val="12"/>
                <c:pt idx="0">
                  <c:v>87.219753086400004</c:v>
                </c:pt>
                <c:pt idx="1">
                  <c:v>66.702435897399994</c:v>
                </c:pt>
                <c:pt idx="2">
                  <c:v>45.8563076923</c:v>
                </c:pt>
                <c:pt idx="3">
                  <c:v>44.521923076900002</c:v>
                </c:pt>
                <c:pt idx="5">
                  <c:v>45.85</c:v>
                </c:pt>
                <c:pt idx="6">
                  <c:v>58.0916666667</c:v>
                </c:pt>
                <c:pt idx="7">
                  <c:v>40.5</c:v>
                </c:pt>
                <c:pt idx="8">
                  <c:v>57.043999999999997</c:v>
                </c:pt>
                <c:pt idx="9">
                  <c:v>76.330434782599994</c:v>
                </c:pt>
                <c:pt idx="10">
                  <c:v>80.78125</c:v>
                </c:pt>
                <c:pt idx="11">
                  <c:v>73.330797545999999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558472"/>
        <c:axId val="274558864"/>
      </c:lineChart>
      <c:catAx>
        <c:axId val="27455768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274558080"/>
        <c:crossesAt val="0"/>
        <c:auto val="1"/>
        <c:lblAlgn val="ctr"/>
        <c:lblOffset val="200"/>
        <c:noMultiLvlLbl val="0"/>
      </c:catAx>
      <c:valAx>
        <c:axId val="274558080"/>
        <c:scaling>
          <c:orientation val="minMax"/>
          <c:max val="3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7.634786976549067E-2"/>
              <c:y val="0.173715536664111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74557688"/>
        <c:crosses val="autoZero"/>
        <c:crossBetween val="between"/>
      </c:valAx>
      <c:catAx>
        <c:axId val="274558472"/>
        <c:scaling>
          <c:orientation val="minMax"/>
        </c:scaling>
        <c:delete val="1"/>
        <c:axPos val="b"/>
        <c:majorTickMark val="out"/>
        <c:minorTickMark val="none"/>
        <c:tickLblPos val="nextTo"/>
        <c:crossAx val="274558864"/>
        <c:crosses val="autoZero"/>
        <c:auto val="1"/>
        <c:lblAlgn val="ctr"/>
        <c:lblOffset val="100"/>
        <c:noMultiLvlLbl val="0"/>
      </c:catAx>
      <c:valAx>
        <c:axId val="274558864"/>
        <c:scaling>
          <c:orientation val="minMax"/>
          <c:max val="90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88598905420734075"/>
              <c:y val="0.178344133974403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74558472"/>
        <c:crosses val="max"/>
        <c:crossBetween val="between"/>
        <c:majorUnit val="1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08019186876089"/>
          <c:y val="4.4247787610619468E-2"/>
          <c:w val="0.79179948720920923"/>
          <c:h val="0.1150442477876106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55900554403416E-2"/>
          <c:y val="6.8696461019295676E-2"/>
          <c:w val="0.86230414797310884"/>
          <c:h val="0.75118470768077072"/>
        </c:manualLayout>
      </c:layout>
      <c:barChart>
        <c:barDir val="col"/>
        <c:grouping val="clustered"/>
        <c:varyColors val="0"/>
        <c:ser>
          <c:idx val="5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val>
            <c:numRef>
              <c:f>'Data 4'!$I$29:$I$40</c:f>
              <c:numCache>
                <c:formatCode>#,##0.0</c:formatCode>
                <c:ptCount val="12"/>
                <c:pt idx="0">
                  <c:v>9.3000000000000007</c:v>
                </c:pt>
                <c:pt idx="1">
                  <c:v>28.6</c:v>
                </c:pt>
                <c:pt idx="2">
                  <c:v>24.6</c:v>
                </c:pt>
                <c:pt idx="3">
                  <c:v>9.5</c:v>
                </c:pt>
                <c:pt idx="4">
                  <c:v>3.8</c:v>
                </c:pt>
                <c:pt idx="5">
                  <c:v>1.05</c:v>
                </c:pt>
                <c:pt idx="6">
                  <c:v>0.75</c:v>
                </c:pt>
                <c:pt idx="7">
                  <c:v>0.75</c:v>
                </c:pt>
                <c:pt idx="8">
                  <c:v>3.05</c:v>
                </c:pt>
                <c:pt idx="9">
                  <c:v>8.6999999999999993</c:v>
                </c:pt>
                <c:pt idx="10">
                  <c:v>4.5</c:v>
                </c:pt>
                <c:pt idx="11">
                  <c:v>10.9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274559648"/>
        <c:axId val="274560040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4'!$J$29:$J$40</c:f>
              <c:numCache>
                <c:formatCode>#,##0.0</c:formatCode>
                <c:ptCount val="12"/>
                <c:pt idx="0">
                  <c:v>52.257043010799997</c:v>
                </c:pt>
                <c:pt idx="1">
                  <c:v>40.003898601400003</c:v>
                </c:pt>
                <c:pt idx="2">
                  <c:v>32.172317073199999</c:v>
                </c:pt>
                <c:pt idx="3">
                  <c:v>27.6915789474</c:v>
                </c:pt>
                <c:pt idx="4">
                  <c:v>26.8276315789</c:v>
                </c:pt>
                <c:pt idx="5">
                  <c:v>27.314285714299999</c:v>
                </c:pt>
                <c:pt idx="6">
                  <c:v>28.8</c:v>
                </c:pt>
                <c:pt idx="7">
                  <c:v>24.638666666700001</c:v>
                </c:pt>
                <c:pt idx="8">
                  <c:v>34.1163934426</c:v>
                </c:pt>
                <c:pt idx="9">
                  <c:v>44.593793103400003</c:v>
                </c:pt>
                <c:pt idx="10">
                  <c:v>46.0276666667</c:v>
                </c:pt>
                <c:pt idx="11">
                  <c:v>47.006055045899998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560432"/>
        <c:axId val="274560824"/>
      </c:lineChart>
      <c:catAx>
        <c:axId val="274559648"/>
        <c:scaling>
          <c:orientation val="minMax"/>
        </c:scaling>
        <c:delete val="1"/>
        <c:axPos val="t"/>
        <c:majorTickMark val="out"/>
        <c:minorTickMark val="none"/>
        <c:tickLblPos val="nextTo"/>
        <c:crossAx val="274560040"/>
        <c:crossesAt val="0"/>
        <c:auto val="1"/>
        <c:lblAlgn val="ctr"/>
        <c:lblOffset val="100"/>
        <c:noMultiLvlLbl val="0"/>
      </c:catAx>
      <c:valAx>
        <c:axId val="274560040"/>
        <c:scaling>
          <c:orientation val="maxMin"/>
          <c:max val="3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74559648"/>
        <c:crosses val="autoZero"/>
        <c:crossBetween val="between"/>
      </c:valAx>
      <c:catAx>
        <c:axId val="274560432"/>
        <c:scaling>
          <c:orientation val="minMax"/>
        </c:scaling>
        <c:delete val="1"/>
        <c:axPos val="t"/>
        <c:majorTickMark val="out"/>
        <c:minorTickMark val="none"/>
        <c:tickLblPos val="nextTo"/>
        <c:crossAx val="274560824"/>
        <c:crosses val="autoZero"/>
        <c:auto val="1"/>
        <c:lblAlgn val="ctr"/>
        <c:lblOffset val="100"/>
        <c:noMultiLvlLbl val="0"/>
      </c:catAx>
      <c:valAx>
        <c:axId val="274560824"/>
        <c:scaling>
          <c:orientation val="maxMin"/>
          <c:max val="9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74560432"/>
        <c:crosses val="max"/>
        <c:crossBetween val="between"/>
        <c:majorUnit val="1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28392969866111E-2"/>
          <c:y val="0.28666225450266997"/>
          <c:w val="0.86212789461443906"/>
          <c:h val="0.5768531088786315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el sistema eléctrico español</c:v>
          </c:tx>
          <c:spPr>
            <a:solidFill>
              <a:srgbClr val="FF9900"/>
            </a:solidFill>
            <a:ln>
              <a:solidFill>
                <a:srgbClr val="FF9900"/>
              </a:solidFill>
            </a:ln>
          </c:spPr>
          <c:invertIfNegative val="0"/>
          <c:cat>
            <c:strRef>
              <c:f>'Data 4'!$A$48:$A$59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4'!$G$48:$G$59</c:f>
              <c:numCache>
                <c:formatCode>#,##0.0</c:formatCode>
                <c:ptCount val="12"/>
                <c:pt idx="0">
                  <c:v>1.3</c:v>
                </c:pt>
                <c:pt idx="1">
                  <c:v>1.3</c:v>
                </c:pt>
                <c:pt idx="2">
                  <c:v>2.4</c:v>
                </c:pt>
                <c:pt idx="3">
                  <c:v>1.35</c:v>
                </c:pt>
                <c:pt idx="4">
                  <c:v>2.1</c:v>
                </c:pt>
                <c:pt idx="5">
                  <c:v>2.95</c:v>
                </c:pt>
                <c:pt idx="6">
                  <c:v>3.05</c:v>
                </c:pt>
                <c:pt idx="7">
                  <c:v>0.6</c:v>
                </c:pt>
                <c:pt idx="8">
                  <c:v>2.75</c:v>
                </c:pt>
                <c:pt idx="9">
                  <c:v>3.25</c:v>
                </c:pt>
                <c:pt idx="10">
                  <c:v>0.1</c:v>
                </c:pt>
                <c:pt idx="11">
                  <c:v>4.0999999999999996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136670296"/>
        <c:axId val="136670688"/>
      </c:barChart>
      <c:lineChart>
        <c:grouping val="standard"/>
        <c:varyColors val="0"/>
        <c:ser>
          <c:idx val="0"/>
          <c:order val="1"/>
          <c:tx>
            <c:v>Precio medio energía activada por sistema electrico español</c:v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4'!$H$48:$H$59</c:f>
              <c:numCache>
                <c:formatCode>#,##0.0</c:formatCode>
                <c:ptCount val="12"/>
                <c:pt idx="0">
                  <c:v>75.1569230769</c:v>
                </c:pt>
                <c:pt idx="1">
                  <c:v>51.562307692300003</c:v>
                </c:pt>
                <c:pt idx="2">
                  <c:v>48.749583333300002</c:v>
                </c:pt>
                <c:pt idx="3">
                  <c:v>51.9825925926</c:v>
                </c:pt>
                <c:pt idx="4">
                  <c:v>61.291190476200001</c:v>
                </c:pt>
                <c:pt idx="5">
                  <c:v>65.721694915300006</c:v>
                </c:pt>
                <c:pt idx="6">
                  <c:v>62.017049180299999</c:v>
                </c:pt>
                <c:pt idx="7">
                  <c:v>54.669166666700001</c:v>
                </c:pt>
                <c:pt idx="8">
                  <c:v>52.9485454545</c:v>
                </c:pt>
                <c:pt idx="9">
                  <c:v>71.520923076900004</c:v>
                </c:pt>
                <c:pt idx="10">
                  <c:v>85.685000000000002</c:v>
                </c:pt>
                <c:pt idx="11">
                  <c:v>63.640243902400002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71080"/>
        <c:axId val="136671472"/>
      </c:lineChart>
      <c:catAx>
        <c:axId val="1366702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136670688"/>
        <c:crossesAt val="0"/>
        <c:auto val="1"/>
        <c:lblAlgn val="ctr"/>
        <c:lblOffset val="200"/>
        <c:noMultiLvlLbl val="0"/>
      </c:catAx>
      <c:valAx>
        <c:axId val="136670688"/>
        <c:scaling>
          <c:orientation val="minMax"/>
          <c:max val="2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6.4307372085353115E-2"/>
              <c:y val="0.195715109964702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36670296"/>
        <c:crosses val="autoZero"/>
        <c:crossBetween val="between"/>
        <c:majorUnit val="5"/>
      </c:valAx>
      <c:catAx>
        <c:axId val="136671080"/>
        <c:scaling>
          <c:orientation val="minMax"/>
        </c:scaling>
        <c:delete val="1"/>
        <c:axPos val="b"/>
        <c:majorTickMark val="out"/>
        <c:minorTickMark val="none"/>
        <c:tickLblPos val="nextTo"/>
        <c:crossAx val="136671472"/>
        <c:crosses val="autoZero"/>
        <c:auto val="1"/>
        <c:lblAlgn val="ctr"/>
        <c:lblOffset val="100"/>
        <c:noMultiLvlLbl val="0"/>
      </c:catAx>
      <c:valAx>
        <c:axId val="13667147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86982555770813752"/>
              <c:y val="0.1912062177572631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36671080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365364308342126E-2"/>
          <c:y val="8.6206896551724144E-2"/>
          <c:w val="0.83104609943820362"/>
          <c:h val="9.9137931034482762E-2"/>
        </c:manualLayout>
      </c:layout>
      <c:overlay val="0"/>
      <c:spPr>
        <a:noFill/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61500207210945E-2"/>
          <c:y val="6.8696810625944502E-2"/>
          <c:w val="0.85874015748031496"/>
          <c:h val="0.82134372909268694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el sistema eléctrico español</c:v>
          </c:tx>
          <c:spPr>
            <a:solidFill>
              <a:srgbClr val="FF9900"/>
            </a:solidFill>
            <a:ln>
              <a:solidFill>
                <a:srgbClr val="FF9900"/>
              </a:solidFill>
            </a:ln>
          </c:spPr>
          <c:invertIfNegative val="0"/>
          <c:cat>
            <c:strRef>
              <c:f>'Data 4'!$A$48:$A$59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4'!$I$48:$I$59</c:f>
              <c:numCache>
                <c:formatCode>#,##0.0</c:formatCode>
                <c:ptCount val="12"/>
                <c:pt idx="0">
                  <c:v>9</c:v>
                </c:pt>
                <c:pt idx="1">
                  <c:v>10.95</c:v>
                </c:pt>
                <c:pt idx="2">
                  <c:v>18.149999999999999</c:v>
                </c:pt>
                <c:pt idx="3">
                  <c:v>9.35</c:v>
                </c:pt>
                <c:pt idx="4">
                  <c:v>7.75</c:v>
                </c:pt>
                <c:pt idx="5">
                  <c:v>5.05</c:v>
                </c:pt>
                <c:pt idx="6">
                  <c:v>3.75</c:v>
                </c:pt>
                <c:pt idx="7">
                  <c:v>5.25</c:v>
                </c:pt>
                <c:pt idx="8">
                  <c:v>7.9</c:v>
                </c:pt>
                <c:pt idx="9">
                  <c:v>5.5</c:v>
                </c:pt>
                <c:pt idx="10">
                  <c:v>5.05</c:v>
                </c:pt>
                <c:pt idx="11">
                  <c:v>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136672256"/>
        <c:axId val="136672648"/>
      </c:barChart>
      <c:lineChart>
        <c:grouping val="standard"/>
        <c:varyColors val="0"/>
        <c:ser>
          <c:idx val="0"/>
          <c:order val="1"/>
          <c:tx>
            <c:v>Precio medio energía activada por sistema electrico español</c:v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4'!$J$48:$J$59</c:f>
              <c:numCache>
                <c:formatCode>#,##0.0</c:formatCode>
                <c:ptCount val="12"/>
                <c:pt idx="0">
                  <c:v>53.434722222200001</c:v>
                </c:pt>
                <c:pt idx="1">
                  <c:v>41.408858447500002</c:v>
                </c:pt>
                <c:pt idx="2">
                  <c:v>31.104958677700001</c:v>
                </c:pt>
                <c:pt idx="3">
                  <c:v>30.227058823499998</c:v>
                </c:pt>
                <c:pt idx="4">
                  <c:v>32.591354838699999</c:v>
                </c:pt>
                <c:pt idx="5">
                  <c:v>33.0418811881</c:v>
                </c:pt>
                <c:pt idx="6">
                  <c:v>37.949466666699998</c:v>
                </c:pt>
                <c:pt idx="7">
                  <c:v>31.9053333333</c:v>
                </c:pt>
                <c:pt idx="8">
                  <c:v>31.525379746799999</c:v>
                </c:pt>
                <c:pt idx="9">
                  <c:v>39.131727272699997</c:v>
                </c:pt>
                <c:pt idx="10">
                  <c:v>48.083267326700003</c:v>
                </c:pt>
                <c:pt idx="11">
                  <c:v>42.7094791667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73040"/>
        <c:axId val="136673432"/>
      </c:lineChart>
      <c:catAx>
        <c:axId val="13667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6672648"/>
        <c:crossesAt val="0"/>
        <c:auto val="1"/>
        <c:lblAlgn val="ctr"/>
        <c:lblOffset val="100"/>
        <c:noMultiLvlLbl val="0"/>
      </c:catAx>
      <c:valAx>
        <c:axId val="136672648"/>
        <c:scaling>
          <c:orientation val="maxMin"/>
          <c:max val="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ES_tradnl" sz="8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36672256"/>
        <c:crosses val="autoZero"/>
        <c:crossBetween val="between"/>
      </c:valAx>
      <c:catAx>
        <c:axId val="136673040"/>
        <c:scaling>
          <c:orientation val="minMax"/>
        </c:scaling>
        <c:delete val="1"/>
        <c:axPos val="t"/>
        <c:majorTickMark val="out"/>
        <c:minorTickMark val="none"/>
        <c:tickLblPos val="nextTo"/>
        <c:crossAx val="136673432"/>
        <c:crosses val="autoZero"/>
        <c:auto val="1"/>
        <c:lblAlgn val="ctr"/>
        <c:lblOffset val="100"/>
        <c:noMultiLvlLbl val="0"/>
      </c:catAx>
      <c:valAx>
        <c:axId val="136673432"/>
        <c:scaling>
          <c:orientation val="maxMin"/>
          <c:max val="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136673040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solidFill>
            <a:srgbClr val="004563"/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1'!$C$9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'Data 1'!$D$9:$O$9</c:f>
              <c:numCache>
                <c:formatCode>#,##0.00</c:formatCode>
                <c:ptCount val="12"/>
                <c:pt idx="0">
                  <c:v>73.59</c:v>
                </c:pt>
                <c:pt idx="1">
                  <c:v>53.05</c:v>
                </c:pt>
                <c:pt idx="2">
                  <c:v>43.94</c:v>
                </c:pt>
                <c:pt idx="3">
                  <c:v>44.2</c:v>
                </c:pt>
                <c:pt idx="4">
                  <c:v>47.6</c:v>
                </c:pt>
                <c:pt idx="5">
                  <c:v>50.77</c:v>
                </c:pt>
                <c:pt idx="6">
                  <c:v>49.13</c:v>
                </c:pt>
                <c:pt idx="7">
                  <c:v>48.03</c:v>
                </c:pt>
                <c:pt idx="8">
                  <c:v>49.519999999999996</c:v>
                </c:pt>
                <c:pt idx="9">
                  <c:v>57.6</c:v>
                </c:pt>
                <c:pt idx="10">
                  <c:v>60.540000000000006</c:v>
                </c:pt>
                <c:pt idx="11">
                  <c:v>60.16</c:v>
                </c:pt>
              </c:numCache>
            </c:numRef>
          </c:val>
        </c:ser>
        <c:ser>
          <c:idx val="1"/>
          <c:order val="1"/>
          <c:tx>
            <c:strRef>
              <c:f>'Data 1'!$C$10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1'!$D$10:$O$10</c:f>
              <c:numCache>
                <c:formatCode>#,##0.00</c:formatCode>
                <c:ptCount val="12"/>
                <c:pt idx="0">
                  <c:v>2.8600000000000003</c:v>
                </c:pt>
                <c:pt idx="1">
                  <c:v>2.8400000000000003</c:v>
                </c:pt>
                <c:pt idx="2">
                  <c:v>3.1300000000000003</c:v>
                </c:pt>
                <c:pt idx="3">
                  <c:v>3.2499999999999996</c:v>
                </c:pt>
                <c:pt idx="4">
                  <c:v>2.12</c:v>
                </c:pt>
                <c:pt idx="5">
                  <c:v>1.2299999999999998</c:v>
                </c:pt>
                <c:pt idx="6">
                  <c:v>1.6499999999999997</c:v>
                </c:pt>
                <c:pt idx="7">
                  <c:v>2.4800000000000004</c:v>
                </c:pt>
                <c:pt idx="8">
                  <c:v>2.1900000000000004</c:v>
                </c:pt>
                <c:pt idx="9">
                  <c:v>2.78</c:v>
                </c:pt>
                <c:pt idx="10">
                  <c:v>1.6300000000000001</c:v>
                </c:pt>
                <c:pt idx="11">
                  <c:v>2.2399999999999998</c:v>
                </c:pt>
              </c:numCache>
            </c:numRef>
          </c:val>
        </c:ser>
        <c:ser>
          <c:idx val="2"/>
          <c:order val="2"/>
          <c:tx>
            <c:strRef>
              <c:f>'Data 1'!$C$11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1'!$D$11:$O$11</c:f>
              <c:numCache>
                <c:formatCode>#,##0.00</c:formatCode>
                <c:ptCount val="12"/>
                <c:pt idx="0">
                  <c:v>3.26</c:v>
                </c:pt>
                <c:pt idx="1">
                  <c:v>3.17</c:v>
                </c:pt>
                <c:pt idx="2">
                  <c:v>2.52</c:v>
                </c:pt>
                <c:pt idx="3">
                  <c:v>2.38</c:v>
                </c:pt>
                <c:pt idx="4">
                  <c:v>2.37</c:v>
                </c:pt>
                <c:pt idx="5">
                  <c:v>2.9</c:v>
                </c:pt>
                <c:pt idx="6">
                  <c:v>3.22</c:v>
                </c:pt>
                <c:pt idx="7">
                  <c:v>2.16</c:v>
                </c:pt>
                <c:pt idx="8">
                  <c:v>2.41</c:v>
                </c:pt>
                <c:pt idx="9">
                  <c:v>2.41</c:v>
                </c:pt>
                <c:pt idx="10">
                  <c:v>2.58</c:v>
                </c:pt>
                <c:pt idx="11">
                  <c:v>3.15</c:v>
                </c:pt>
              </c:numCache>
            </c:numRef>
          </c:val>
        </c:ser>
        <c:ser>
          <c:idx val="4"/>
          <c:order val="3"/>
          <c:tx>
            <c:strRef>
              <c:f>'Data 1'!$C$12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val>
            <c:numRef>
              <c:f>'Data 1'!$D$12:$O$12</c:f>
              <c:numCache>
                <c:formatCode>#,##0.00</c:formatCode>
                <c:ptCount val="12"/>
                <c:pt idx="0">
                  <c:v>1.88</c:v>
                </c:pt>
                <c:pt idx="1">
                  <c:v>2.17</c:v>
                </c:pt>
                <c:pt idx="2">
                  <c:v>2.06</c:v>
                </c:pt>
                <c:pt idx="3">
                  <c:v>2.2799999999999998</c:v>
                </c:pt>
                <c:pt idx="4">
                  <c:v>2.15</c:v>
                </c:pt>
                <c:pt idx="5">
                  <c:v>2</c:v>
                </c:pt>
                <c:pt idx="6">
                  <c:v>1.93</c:v>
                </c:pt>
                <c:pt idx="7">
                  <c:v>1.99</c:v>
                </c:pt>
                <c:pt idx="8">
                  <c:v>2.14</c:v>
                </c:pt>
                <c:pt idx="9">
                  <c:v>2.16</c:v>
                </c:pt>
                <c:pt idx="10">
                  <c:v>2.08</c:v>
                </c:pt>
                <c:pt idx="11">
                  <c:v>1.96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4639216"/>
        <c:axId val="404639608"/>
      </c:barChart>
      <c:lineChart>
        <c:grouping val="standard"/>
        <c:varyColors val="0"/>
        <c:ser>
          <c:idx val="3"/>
          <c:order val="4"/>
          <c:tx>
            <c:strRef>
              <c:f>'Data 1'!$C$13</c:f>
              <c:strCache>
                <c:ptCount val="1"/>
                <c:pt idx="0">
                  <c:v>Precio medio final en 2017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'[2]Data 5'!$A$7:$A$31</c:f>
              <c:strCache>
                <c:ptCount val="25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3">
                  <c:v>E</c:v>
                </c:pt>
                <c:pt idx="14">
                  <c:v>F</c:v>
                </c:pt>
                <c:pt idx="15">
                  <c:v>M</c:v>
                </c:pt>
                <c:pt idx="16">
                  <c:v>A</c:v>
                </c:pt>
                <c:pt idx="17">
                  <c:v>M</c:v>
                </c:pt>
                <c:pt idx="18">
                  <c:v>J</c:v>
                </c:pt>
                <c:pt idx="19">
                  <c:v>J</c:v>
                </c:pt>
                <c:pt idx="20">
                  <c:v>A</c:v>
                </c:pt>
                <c:pt idx="21">
                  <c:v>S</c:v>
                </c:pt>
                <c:pt idx="22">
                  <c:v>O</c:v>
                </c:pt>
                <c:pt idx="23">
                  <c:v>N</c:v>
                </c:pt>
                <c:pt idx="24">
                  <c:v>D</c:v>
                </c:pt>
              </c:strCache>
            </c:strRef>
          </c:cat>
          <c:val>
            <c:numRef>
              <c:f>'Data 1'!$D$13:$O$13</c:f>
              <c:numCache>
                <c:formatCode>#,##0.00</c:formatCode>
                <c:ptCount val="12"/>
                <c:pt idx="0">
                  <c:v>60.550421534452255</c:v>
                </c:pt>
                <c:pt idx="1">
                  <c:v>60.550421534452255</c:v>
                </c:pt>
                <c:pt idx="2">
                  <c:v>60.550421534452255</c:v>
                </c:pt>
                <c:pt idx="3">
                  <c:v>60.550421534452255</c:v>
                </c:pt>
                <c:pt idx="4">
                  <c:v>60.550421534452255</c:v>
                </c:pt>
                <c:pt idx="5">
                  <c:v>60.550421534452255</c:v>
                </c:pt>
                <c:pt idx="6">
                  <c:v>60.550421534452255</c:v>
                </c:pt>
                <c:pt idx="7">
                  <c:v>60.550421534452255</c:v>
                </c:pt>
                <c:pt idx="8">
                  <c:v>60.550421534452255</c:v>
                </c:pt>
                <c:pt idx="9">
                  <c:v>60.550421534452255</c:v>
                </c:pt>
                <c:pt idx="10">
                  <c:v>60.550421534452255</c:v>
                </c:pt>
                <c:pt idx="11">
                  <c:v>60.550421534452255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39216"/>
        <c:axId val="404639608"/>
      </c:lineChart>
      <c:catAx>
        <c:axId val="40463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639608"/>
        <c:crosses val="autoZero"/>
        <c:auto val="1"/>
        <c:lblAlgn val="ctr"/>
        <c:lblOffset val="100"/>
        <c:noMultiLvlLbl val="0"/>
      </c:catAx>
      <c:valAx>
        <c:axId val="4046396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639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70094465550220286"/>
          <c:h val="9.895849062361815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1'!$C$18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1'!$D$18:$O$18</c:f>
              <c:numCache>
                <c:formatCode>#,##0.00</c:formatCode>
                <c:ptCount val="12"/>
                <c:pt idx="0">
                  <c:v>1.48</c:v>
                </c:pt>
                <c:pt idx="1">
                  <c:v>1.82</c:v>
                </c:pt>
                <c:pt idx="2">
                  <c:v>2.2200000000000002</c:v>
                </c:pt>
                <c:pt idx="3">
                  <c:v>2.4</c:v>
                </c:pt>
                <c:pt idx="4">
                  <c:v>1.45</c:v>
                </c:pt>
                <c:pt idx="5">
                  <c:v>0.69</c:v>
                </c:pt>
                <c:pt idx="6">
                  <c:v>1.1399999999999999</c:v>
                </c:pt>
                <c:pt idx="7">
                  <c:v>1.86</c:v>
                </c:pt>
                <c:pt idx="8">
                  <c:v>1.55</c:v>
                </c:pt>
                <c:pt idx="9">
                  <c:v>1.1399999999999999</c:v>
                </c:pt>
                <c:pt idx="10">
                  <c:v>0.76</c:v>
                </c:pt>
                <c:pt idx="11">
                  <c:v>1.06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FA-4C42-9A82-1E84AF107AC7}"/>
            </c:ext>
          </c:extLst>
        </c:ser>
        <c:ser>
          <c:idx val="6"/>
          <c:order val="1"/>
          <c:tx>
            <c:strRef>
              <c:f>'Data 1'!$C$20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1'!$D$20:$O$20</c:f>
              <c:numCache>
                <c:formatCode>0.00</c:formatCode>
                <c:ptCount val="12"/>
                <c:pt idx="0">
                  <c:v>0.27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0.01</c:v>
                </c:pt>
                <c:pt idx="4">
                  <c:v>0</c:v>
                </c:pt>
                <c:pt idx="5">
                  <c:v>0.01</c:v>
                </c:pt>
                <c:pt idx="6">
                  <c:v>0</c:v>
                </c:pt>
                <c:pt idx="7">
                  <c:v>0.02</c:v>
                </c:pt>
                <c:pt idx="8">
                  <c:v>0.03</c:v>
                </c:pt>
                <c:pt idx="9">
                  <c:v>0.66</c:v>
                </c:pt>
                <c:pt idx="10">
                  <c:v>0.17</c:v>
                </c:pt>
                <c:pt idx="11">
                  <c:v>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FA-4C42-9A82-1E84AF107AC7}"/>
            </c:ext>
          </c:extLst>
        </c:ser>
        <c:ser>
          <c:idx val="2"/>
          <c:order val="2"/>
          <c:tx>
            <c:strRef>
              <c:f>'Data 1'!$C$21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1'!$D$21:$O$21</c:f>
              <c:numCache>
                <c:formatCode>0.00</c:formatCode>
                <c:ptCount val="12"/>
                <c:pt idx="0">
                  <c:v>0.87</c:v>
                </c:pt>
                <c:pt idx="1">
                  <c:v>0.65</c:v>
                </c:pt>
                <c:pt idx="2">
                  <c:v>0.52</c:v>
                </c:pt>
                <c:pt idx="3">
                  <c:v>0.69</c:v>
                </c:pt>
                <c:pt idx="4">
                  <c:v>0.65</c:v>
                </c:pt>
                <c:pt idx="5">
                  <c:v>0.5</c:v>
                </c:pt>
                <c:pt idx="6">
                  <c:v>0.43</c:v>
                </c:pt>
                <c:pt idx="7">
                  <c:v>0.46</c:v>
                </c:pt>
                <c:pt idx="8">
                  <c:v>0.47</c:v>
                </c:pt>
                <c:pt idx="9">
                  <c:v>0.82</c:v>
                </c:pt>
                <c:pt idx="10">
                  <c:v>0.61</c:v>
                </c:pt>
                <c:pt idx="11">
                  <c:v>0.95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FA-4C42-9A82-1E84AF107AC7}"/>
            </c:ext>
          </c:extLst>
        </c:ser>
        <c:ser>
          <c:idx val="1"/>
          <c:order val="3"/>
          <c:tx>
            <c:strRef>
              <c:f>'Data 1'!$C$19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1'!$D$19:$O$19</c:f>
              <c:numCache>
                <c:formatCode>0.00</c:formatCode>
                <c:ptCount val="12"/>
                <c:pt idx="0">
                  <c:v>0.17</c:v>
                </c:pt>
                <c:pt idx="1">
                  <c:v>0.24</c:v>
                </c:pt>
                <c:pt idx="2">
                  <c:v>0.14000000000000001</c:v>
                </c:pt>
                <c:pt idx="3">
                  <c:v>0.09</c:v>
                </c:pt>
                <c:pt idx="4">
                  <c:v>0.03</c:v>
                </c:pt>
                <c:pt idx="5">
                  <c:v>0.02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0.12</c:v>
                </c:pt>
                <c:pt idx="10">
                  <c:v>0.08</c:v>
                </c:pt>
                <c:pt idx="11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FA-4C42-9A82-1E84AF107AC7}"/>
            </c:ext>
          </c:extLst>
        </c:ser>
        <c:ser>
          <c:idx val="8"/>
          <c:order val="4"/>
          <c:tx>
            <c:strRef>
              <c:f>'Data 1'!$C$22</c:f>
              <c:strCache>
                <c:ptCount val="1"/>
                <c:pt idx="0">
                  <c:v>Incumplimiento energía balance</c:v>
                </c:pt>
              </c:strCache>
            </c:strRef>
          </c:tx>
          <c:spPr>
            <a:solidFill>
              <a:srgbClr val="CC66FF"/>
            </a:solidFill>
          </c:spPr>
          <c:invertIfNegative val="0"/>
          <c:val>
            <c:numRef>
              <c:f>'Data 1'!$D$22:$O$22</c:f>
              <c:numCache>
                <c:formatCode>0.00</c:formatCode>
                <c:ptCount val="12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-0.02</c:v>
                </c:pt>
                <c:pt idx="5">
                  <c:v>-0.03</c:v>
                </c:pt>
                <c:pt idx="6">
                  <c:v>-0.03</c:v>
                </c:pt>
                <c:pt idx="7">
                  <c:v>-0.02</c:v>
                </c:pt>
                <c:pt idx="8">
                  <c:v>-0.02</c:v>
                </c:pt>
                <c:pt idx="9">
                  <c:v>-0.04</c:v>
                </c:pt>
                <c:pt idx="10">
                  <c:v>-0.05</c:v>
                </c:pt>
                <c:pt idx="11">
                  <c:v>-0.05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FA-4C42-9A82-1E84AF107AC7}"/>
            </c:ext>
          </c:extLst>
        </c:ser>
        <c:ser>
          <c:idx val="3"/>
          <c:order val="5"/>
          <c:tx>
            <c:strRef>
              <c:f>'Data 1'!$C$23</c:f>
              <c:strCache>
                <c:ptCount val="1"/>
                <c:pt idx="0">
                  <c:v>Coste desvíos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1'!$D$23:$O$23</c:f>
              <c:numCache>
                <c:formatCode>0.00</c:formatCode>
                <c:ptCount val="12"/>
                <c:pt idx="0">
                  <c:v>0.3</c:v>
                </c:pt>
                <c:pt idx="1">
                  <c:v>0.37</c:v>
                </c:pt>
                <c:pt idx="2">
                  <c:v>0.34</c:v>
                </c:pt>
                <c:pt idx="3">
                  <c:v>0.25</c:v>
                </c:pt>
                <c:pt idx="4">
                  <c:v>0.14000000000000001</c:v>
                </c:pt>
                <c:pt idx="5">
                  <c:v>0.17</c:v>
                </c:pt>
                <c:pt idx="6">
                  <c:v>0.17</c:v>
                </c:pt>
                <c:pt idx="7">
                  <c:v>0.23</c:v>
                </c:pt>
                <c:pt idx="8">
                  <c:v>0.23</c:v>
                </c:pt>
                <c:pt idx="9">
                  <c:v>0.25</c:v>
                </c:pt>
                <c:pt idx="10">
                  <c:v>0.13</c:v>
                </c:pt>
                <c:pt idx="11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CFA-4C42-9A82-1E84AF107AC7}"/>
            </c:ext>
          </c:extLst>
        </c:ser>
        <c:ser>
          <c:idx val="5"/>
          <c:order val="6"/>
          <c:tx>
            <c:strRef>
              <c:f>'Data 1'!$C$24</c:f>
              <c:strCache>
                <c:ptCount val="1"/>
                <c:pt idx="0">
                  <c:v>Saldo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1'!$D$24:$O$24</c:f>
              <c:numCache>
                <c:formatCode>0.00</c:formatCode>
                <c:ptCount val="12"/>
                <c:pt idx="0">
                  <c:v>-0.11</c:v>
                </c:pt>
                <c:pt idx="1">
                  <c:v>-0.15</c:v>
                </c:pt>
                <c:pt idx="2">
                  <c:v>-7.0000000000000007E-2</c:v>
                </c:pt>
                <c:pt idx="3">
                  <c:v>-0.11</c:v>
                </c:pt>
                <c:pt idx="4">
                  <c:v>-0.08</c:v>
                </c:pt>
                <c:pt idx="5">
                  <c:v>-0.08</c:v>
                </c:pt>
                <c:pt idx="6">
                  <c:v>-0.06</c:v>
                </c:pt>
                <c:pt idx="7">
                  <c:v>-7.0000000000000007E-2</c:v>
                </c:pt>
                <c:pt idx="8">
                  <c:v>-7.0000000000000007E-2</c:v>
                </c:pt>
                <c:pt idx="9">
                  <c:v>-0.11</c:v>
                </c:pt>
                <c:pt idx="10">
                  <c:v>-0.01</c:v>
                </c:pt>
                <c:pt idx="11">
                  <c:v>-0.02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CFA-4C42-9A82-1E84AF107AC7}"/>
            </c:ext>
          </c:extLst>
        </c:ser>
        <c:ser>
          <c:idx val="7"/>
          <c:order val="7"/>
          <c:tx>
            <c:strRef>
              <c:f>'Data 1'!$C$25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val>
            <c:numRef>
              <c:f>'Data 1'!$D$25:$O$25</c:f>
              <c:numCache>
                <c:formatCode>0.00</c:formatCode>
                <c:ptCount val="12"/>
                <c:pt idx="0">
                  <c:v>-7.0000000000000007E-2</c:v>
                </c:pt>
                <c:pt idx="1">
                  <c:v>-7.0000000000000007E-2</c:v>
                </c:pt>
                <c:pt idx="2">
                  <c:v>-0.06</c:v>
                </c:pt>
                <c:pt idx="3">
                  <c:v>-0.06</c:v>
                </c:pt>
                <c:pt idx="4">
                  <c:v>-0.05</c:v>
                </c:pt>
                <c:pt idx="5">
                  <c:v>-0.05</c:v>
                </c:pt>
                <c:pt idx="6">
                  <c:v>-0.05</c:v>
                </c:pt>
                <c:pt idx="7">
                  <c:v>-0.05</c:v>
                </c:pt>
                <c:pt idx="8">
                  <c:v>-0.05</c:v>
                </c:pt>
                <c:pt idx="9">
                  <c:v>-0.06</c:v>
                </c:pt>
                <c:pt idx="10">
                  <c:v>-0.06</c:v>
                </c:pt>
                <c:pt idx="11">
                  <c:v>-0.08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CFA-4C42-9A82-1E84AF107AC7}"/>
            </c:ext>
          </c:extLst>
        </c:ser>
        <c:ser>
          <c:idx val="9"/>
          <c:order val="8"/>
          <c:tx>
            <c:strRef>
              <c:f>'Data 1'!$C$26</c:f>
              <c:strCache>
                <c:ptCount val="1"/>
                <c:pt idx="0">
                  <c:v>Saldo desvíos entre sistemas</c:v>
                </c:pt>
              </c:strCache>
            </c:strRef>
          </c:tx>
          <c:invertIfNegative val="0"/>
          <c:val>
            <c:numRef>
              <c:f>'Data 1'!$D$26:$O$26</c:f>
              <c:numCache>
                <c:formatCode>0.00</c:formatCode>
                <c:ptCount val="12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640392"/>
        <c:axId val="404640784"/>
      </c:barChart>
      <c:lineChart>
        <c:grouping val="standard"/>
        <c:varyColors val="0"/>
        <c:ser>
          <c:idx val="4"/>
          <c:order val="9"/>
          <c:tx>
            <c:v>Repercusión media en 2017</c:v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Ref>
              <c:f>'Data 1'!$D$28:$O$28</c:f>
              <c:numCache>
                <c:formatCode>#,##0.00</c:formatCode>
                <c:ptCount val="12"/>
                <c:pt idx="0">
                  <c:v>2.36</c:v>
                </c:pt>
                <c:pt idx="1">
                  <c:v>2.36</c:v>
                </c:pt>
                <c:pt idx="2">
                  <c:v>2.36</c:v>
                </c:pt>
                <c:pt idx="3">
                  <c:v>2.36</c:v>
                </c:pt>
                <c:pt idx="4">
                  <c:v>2.36</c:v>
                </c:pt>
                <c:pt idx="5">
                  <c:v>2.36</c:v>
                </c:pt>
                <c:pt idx="6">
                  <c:v>2.36</c:v>
                </c:pt>
                <c:pt idx="7">
                  <c:v>2.36</c:v>
                </c:pt>
                <c:pt idx="8">
                  <c:v>2.36</c:v>
                </c:pt>
                <c:pt idx="9">
                  <c:v>2.36</c:v>
                </c:pt>
                <c:pt idx="10">
                  <c:v>2.36</c:v>
                </c:pt>
                <c:pt idx="11">
                  <c:v>2.36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CFA-4C42-9A82-1E84AF107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40392"/>
        <c:axId val="404640784"/>
      </c:lineChart>
      <c:catAx>
        <c:axId val="40464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64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640784"/>
        <c:scaling>
          <c:orientation val="minMax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640392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0924904629836251E-2"/>
          <c:y val="2.1729682746631899E-2"/>
          <c:w val="0.90915319795551885"/>
          <c:h val="0.18201808867763758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919464887766E-2"/>
          <c:y val="0.20592732575094791"/>
          <c:w val="0.87913012454054418"/>
          <c:h val="0.6118541848935549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2'!$D$20</c:f>
              <c:strCache>
                <c:ptCount val="1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2'!$D$22:$D$33</c:f>
              <c:numCache>
                <c:formatCode>#,##0.0</c:formatCode>
                <c:ptCount val="12"/>
                <c:pt idx="0">
                  <c:v>731.51619999999991</c:v>
                </c:pt>
                <c:pt idx="1">
                  <c:v>795.11480000000006</c:v>
                </c:pt>
                <c:pt idx="2">
                  <c:v>1020.5025000000001</c:v>
                </c:pt>
                <c:pt idx="3">
                  <c:v>939.79309999999998</c:v>
                </c:pt>
                <c:pt idx="4">
                  <c:v>816.73080000000004</c:v>
                </c:pt>
                <c:pt idx="5">
                  <c:v>632.1271999999999</c:v>
                </c:pt>
                <c:pt idx="6">
                  <c:v>688.09819999999991</c:v>
                </c:pt>
                <c:pt idx="7">
                  <c:v>1069.3526000000002</c:v>
                </c:pt>
                <c:pt idx="8">
                  <c:v>841.56959999999992</c:v>
                </c:pt>
                <c:pt idx="9">
                  <c:v>686.57219999999995</c:v>
                </c:pt>
                <c:pt idx="10">
                  <c:v>462.2944</c:v>
                </c:pt>
                <c:pt idx="11">
                  <c:v>632.02909999999997</c:v>
                </c:pt>
              </c:numCache>
            </c:numRef>
          </c:val>
        </c:ser>
        <c:ser>
          <c:idx val="0"/>
          <c:order val="1"/>
          <c:tx>
            <c:strRef>
              <c:f>'Data 2'!$E$20</c:f>
              <c:strCache>
                <c:ptCount val="1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2'!$E$22:$E$33</c:f>
              <c:numCache>
                <c:formatCode>#,##0.0</c:formatCode>
                <c:ptCount val="12"/>
                <c:pt idx="0">
                  <c:v>0.36899999999999999</c:v>
                </c:pt>
                <c:pt idx="1">
                  <c:v>69.348799999999997</c:v>
                </c:pt>
                <c:pt idx="2">
                  <c:v>297.23669999999998</c:v>
                </c:pt>
                <c:pt idx="3">
                  <c:v>213.76</c:v>
                </c:pt>
                <c:pt idx="4">
                  <c:v>211.76599999999999</c:v>
                </c:pt>
                <c:pt idx="5">
                  <c:v>80.547399999999996</c:v>
                </c:pt>
                <c:pt idx="6">
                  <c:v>147.89250000000001</c:v>
                </c:pt>
                <c:pt idx="7">
                  <c:v>198.22829999999999</c:v>
                </c:pt>
                <c:pt idx="8">
                  <c:v>241.66039999999998</c:v>
                </c:pt>
                <c:pt idx="9">
                  <c:v>127.12860000000001</c:v>
                </c:pt>
                <c:pt idx="10">
                  <c:v>67.589399999999998</c:v>
                </c:pt>
                <c:pt idx="11">
                  <c:v>63.5777</c:v>
                </c:pt>
              </c:numCache>
            </c:numRef>
          </c:val>
        </c:ser>
        <c:ser>
          <c:idx val="1"/>
          <c:order val="2"/>
          <c:tx>
            <c:strRef>
              <c:f>'Data 2'!$F$20</c:f>
              <c:strCache>
                <c:ptCount val="1"/>
              </c:strCache>
            </c:strRef>
          </c:tx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2'!$F$22:$F$33</c:f>
              <c:numCache>
                <c:formatCode>#,##0.0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027944"/>
        <c:axId val="536028336"/>
      </c:barChart>
      <c:catAx>
        <c:axId val="536027944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60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6028336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6027944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3544751470403938"/>
          <c:y val="6.4748457244983404E-2"/>
          <c:w val="0.38704104528072381"/>
          <c:h val="8.82090941840825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6995983539629E-2"/>
          <c:y val="0.11267605633802817"/>
          <c:w val="0.88168866678721525"/>
          <c:h val="0.6338028169014089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2'!$H$20</c:f>
              <c:strCache>
                <c:ptCount val="1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3175">
              <a:noFill/>
              <a:prstDash val="solid"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2'!$H$22:$H$33</c:f>
              <c:numCache>
                <c:formatCode>#,##0.0</c:formatCode>
                <c:ptCount val="12"/>
                <c:pt idx="0">
                  <c:v>3.1631999999999998</c:v>
                </c:pt>
                <c:pt idx="1">
                  <c:v>66.915800000000004</c:v>
                </c:pt>
                <c:pt idx="2">
                  <c:v>44.468699999999998</c:v>
                </c:pt>
                <c:pt idx="3">
                  <c:v>3.4626999999999999</c:v>
                </c:pt>
                <c:pt idx="4">
                  <c:v>9.2357000000000014</c:v>
                </c:pt>
                <c:pt idx="5">
                  <c:v>23.045900000000003</c:v>
                </c:pt>
                <c:pt idx="6">
                  <c:v>155.6078</c:v>
                </c:pt>
                <c:pt idx="7">
                  <c:v>204.96559999999999</c:v>
                </c:pt>
                <c:pt idx="8">
                  <c:v>72.552999999999997</c:v>
                </c:pt>
                <c:pt idx="9">
                  <c:v>52.698800000000006</c:v>
                </c:pt>
                <c:pt idx="10">
                  <c:v>25.4178</c:v>
                </c:pt>
                <c:pt idx="11">
                  <c:v>41.634999999999998</c:v>
                </c:pt>
              </c:numCache>
            </c:numRef>
          </c:val>
        </c:ser>
        <c:ser>
          <c:idx val="0"/>
          <c:order val="1"/>
          <c:tx>
            <c:strRef>
              <c:f>'Data 2'!$I$20</c:f>
              <c:strCache>
                <c:ptCount val="1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2'!$I$22:$I$33</c:f>
              <c:numCache>
                <c:formatCode>#,##0.0</c:formatCode>
                <c:ptCount val="12"/>
                <c:pt idx="0">
                  <c:v>0</c:v>
                </c:pt>
                <c:pt idx="1">
                  <c:v>0.12390000000000001</c:v>
                </c:pt>
                <c:pt idx="2">
                  <c:v>0.2233</c:v>
                </c:pt>
                <c:pt idx="3">
                  <c:v>1.2E-2</c:v>
                </c:pt>
                <c:pt idx="4">
                  <c:v>0.92359999999999998</c:v>
                </c:pt>
                <c:pt idx="5">
                  <c:v>0.60870000000000002</c:v>
                </c:pt>
                <c:pt idx="6">
                  <c:v>11.3828</c:v>
                </c:pt>
                <c:pt idx="7">
                  <c:v>0.69240000000000002</c:v>
                </c:pt>
                <c:pt idx="8">
                  <c:v>10.3363</c:v>
                </c:pt>
                <c:pt idx="9">
                  <c:v>3.9686999999999997</c:v>
                </c:pt>
                <c:pt idx="10">
                  <c:v>4.4273999999999996</c:v>
                </c:pt>
                <c:pt idx="11">
                  <c:v>3.5596000000000001</c:v>
                </c:pt>
              </c:numCache>
            </c:numRef>
          </c:val>
        </c:ser>
        <c:ser>
          <c:idx val="1"/>
          <c:order val="2"/>
          <c:tx>
            <c:strRef>
              <c:f>'Data 2'!$J$20</c:f>
              <c:strCache>
                <c:ptCount val="1"/>
              </c:strCache>
            </c:strRef>
          </c:tx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2'!$J$22:$J$33</c:f>
              <c:numCache>
                <c:formatCode>#,##0.0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6029120"/>
        <c:axId val="536029512"/>
      </c:barChart>
      <c:catAx>
        <c:axId val="5360291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536029512"/>
        <c:crosses val="autoZero"/>
        <c:auto val="0"/>
        <c:lblAlgn val="ctr"/>
        <c:lblOffset val="100"/>
        <c:tickMarkSkip val="1"/>
        <c:noMultiLvlLbl val="0"/>
      </c:catAx>
      <c:valAx>
        <c:axId val="536029512"/>
        <c:scaling>
          <c:orientation val="maxMin"/>
          <c:max val="4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6029120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19624217118902E-2"/>
          <c:y val="0.20689698717206706"/>
          <c:w val="0.89144050104384132"/>
          <c:h val="0.5273574803149606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'Data 2'!$D$40:$D$51</c:f>
              <c:numCache>
                <c:formatCode>#,##0</c:formatCode>
                <c:ptCount val="12"/>
                <c:pt idx="0">
                  <c:v>114.09939999999999</c:v>
                </c:pt>
                <c:pt idx="1">
                  <c:v>123.06219999999999</c:v>
                </c:pt>
                <c:pt idx="2">
                  <c:v>142.8724</c:v>
                </c:pt>
                <c:pt idx="3">
                  <c:v>143.33629999999999</c:v>
                </c:pt>
                <c:pt idx="4">
                  <c:v>124.6647</c:v>
                </c:pt>
                <c:pt idx="5">
                  <c:v>94.558999999999997</c:v>
                </c:pt>
                <c:pt idx="6">
                  <c:v>85.6738</c:v>
                </c:pt>
                <c:pt idx="7">
                  <c:v>81.536899999999989</c:v>
                </c:pt>
                <c:pt idx="8">
                  <c:v>75.103399999999993</c:v>
                </c:pt>
                <c:pt idx="9">
                  <c:v>65.087400000000002</c:v>
                </c:pt>
                <c:pt idx="10">
                  <c:v>72.290499999999994</c:v>
                </c:pt>
                <c:pt idx="11">
                  <c:v>81.046600000000012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'Data 2'!$E$40:$E$51</c:f>
              <c:numCache>
                <c:formatCode>#,##0</c:formatCode>
                <c:ptCount val="12"/>
                <c:pt idx="0">
                  <c:v>289.62209999999999</c:v>
                </c:pt>
                <c:pt idx="1">
                  <c:v>110.83969999999999</c:v>
                </c:pt>
                <c:pt idx="2">
                  <c:v>189.9932</c:v>
                </c:pt>
                <c:pt idx="3">
                  <c:v>155.899</c:v>
                </c:pt>
                <c:pt idx="4">
                  <c:v>219.13810000000001</c:v>
                </c:pt>
                <c:pt idx="5">
                  <c:v>270.79609999999997</c:v>
                </c:pt>
                <c:pt idx="6">
                  <c:v>156.91</c:v>
                </c:pt>
                <c:pt idx="7">
                  <c:v>143.09299999999999</c:v>
                </c:pt>
                <c:pt idx="8">
                  <c:v>160.11320000000001</c:v>
                </c:pt>
                <c:pt idx="9">
                  <c:v>197.101</c:v>
                </c:pt>
                <c:pt idx="10">
                  <c:v>241.9847</c:v>
                </c:pt>
                <c:pt idx="11">
                  <c:v>212.8484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'Data 2'!$F$40:$F$51</c:f>
              <c:numCache>
                <c:formatCode>#,##0</c:formatCode>
                <c:ptCount val="12"/>
                <c:pt idx="0">
                  <c:v>151.5086</c:v>
                </c:pt>
                <c:pt idx="1">
                  <c:v>31.859900000000003</c:v>
                </c:pt>
                <c:pt idx="2">
                  <c:v>42.5</c:v>
                </c:pt>
                <c:pt idx="3">
                  <c:v>33.418699999999994</c:v>
                </c:pt>
                <c:pt idx="4">
                  <c:v>41.105199999999996</c:v>
                </c:pt>
                <c:pt idx="5">
                  <c:v>177.1439</c:v>
                </c:pt>
                <c:pt idx="6">
                  <c:v>65.2654</c:v>
                </c:pt>
                <c:pt idx="7">
                  <c:v>61.1355</c:v>
                </c:pt>
                <c:pt idx="8">
                  <c:v>38.900300000000001</c:v>
                </c:pt>
                <c:pt idx="9">
                  <c:v>55.0002</c:v>
                </c:pt>
                <c:pt idx="10">
                  <c:v>107.7302</c:v>
                </c:pt>
                <c:pt idx="11">
                  <c:v>200.50979999999998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Restricciones técnicas en tiempo 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'Data 2'!$G$40:$G$51</c:f>
              <c:numCache>
                <c:formatCode>0</c:formatCode>
                <c:ptCount val="12"/>
                <c:pt idx="0">
                  <c:v>34.5139</c:v>
                </c:pt>
                <c:pt idx="1">
                  <c:v>22.309099999999997</c:v>
                </c:pt>
                <c:pt idx="2">
                  <c:v>28.542000000000002</c:v>
                </c:pt>
                <c:pt idx="3">
                  <c:v>21.226599999999998</c:v>
                </c:pt>
                <c:pt idx="4">
                  <c:v>6.6955</c:v>
                </c:pt>
                <c:pt idx="5">
                  <c:v>9.0612000000000013</c:v>
                </c:pt>
                <c:pt idx="6">
                  <c:v>14.908700000000001</c:v>
                </c:pt>
                <c:pt idx="7">
                  <c:v>22.555700000000002</c:v>
                </c:pt>
                <c:pt idx="8">
                  <c:v>10.885399999999999</c:v>
                </c:pt>
                <c:pt idx="9">
                  <c:v>14.371499999999999</c:v>
                </c:pt>
                <c:pt idx="10">
                  <c:v>14.1844</c:v>
                </c:pt>
                <c:pt idx="11">
                  <c:v>7.9728999999999992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536030296"/>
        <c:axId val="536030688"/>
      </c:barChart>
      <c:catAx>
        <c:axId val="53603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3603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60306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36030296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578968306386163"/>
          <c:y val="5.2000177734982493E-2"/>
          <c:w val="0.73894850783589816"/>
          <c:h val="9.600032812612152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333333333343E-2"/>
          <c:y val="0.12698387701537309"/>
          <c:w val="0.8916666666666665"/>
          <c:h val="0.7619047619047618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'Data 2'!$H$40:$H$51</c:f>
              <c:numCache>
                <c:formatCode>#,##0</c:formatCode>
                <c:ptCount val="12"/>
                <c:pt idx="0">
                  <c:v>108.04049999999999</c:v>
                </c:pt>
                <c:pt idx="1">
                  <c:v>65.063400000000001</c:v>
                </c:pt>
                <c:pt idx="2">
                  <c:v>65.085700000000003</c:v>
                </c:pt>
                <c:pt idx="3">
                  <c:v>56.834600000000002</c:v>
                </c:pt>
                <c:pt idx="4">
                  <c:v>67.245899999999992</c:v>
                </c:pt>
                <c:pt idx="5">
                  <c:v>87.838200000000001</c:v>
                </c:pt>
                <c:pt idx="6">
                  <c:v>115.4738</c:v>
                </c:pt>
                <c:pt idx="7">
                  <c:v>110.94319999999999</c:v>
                </c:pt>
                <c:pt idx="8">
                  <c:v>109.9324</c:v>
                </c:pt>
                <c:pt idx="9">
                  <c:v>138.12620000000001</c:v>
                </c:pt>
                <c:pt idx="10">
                  <c:v>138.34779999999998</c:v>
                </c:pt>
                <c:pt idx="11">
                  <c:v>148.8082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'Data 2'!$I$40:$I$51</c:f>
              <c:numCache>
                <c:formatCode>#,##0</c:formatCode>
                <c:ptCount val="12"/>
                <c:pt idx="0">
                  <c:v>145.4631</c:v>
                </c:pt>
                <c:pt idx="1">
                  <c:v>223.46129999999999</c:v>
                </c:pt>
                <c:pt idx="2">
                  <c:v>229.8135</c:v>
                </c:pt>
                <c:pt idx="3">
                  <c:v>168.97620000000001</c:v>
                </c:pt>
                <c:pt idx="4">
                  <c:v>96.823499999999996</c:v>
                </c:pt>
                <c:pt idx="5">
                  <c:v>92.271500000000003</c:v>
                </c:pt>
                <c:pt idx="6">
                  <c:v>159.1037</c:v>
                </c:pt>
                <c:pt idx="7">
                  <c:v>176.8775</c:v>
                </c:pt>
                <c:pt idx="8">
                  <c:v>166.1908</c:v>
                </c:pt>
                <c:pt idx="9">
                  <c:v>110.51610000000001</c:v>
                </c:pt>
                <c:pt idx="10">
                  <c:v>90.518600000000006</c:v>
                </c:pt>
                <c:pt idx="11">
                  <c:v>146.20320000000001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'Data 2'!$J$40:$J$51</c:f>
              <c:numCache>
                <c:formatCode>#,##0</c:formatCode>
                <c:ptCount val="12"/>
                <c:pt idx="0">
                  <c:v>47.094800000000006</c:v>
                </c:pt>
                <c:pt idx="1">
                  <c:v>110.58489999999999</c:v>
                </c:pt>
                <c:pt idx="2">
                  <c:v>132.64839999999998</c:v>
                </c:pt>
                <c:pt idx="3">
                  <c:v>75.071899999999999</c:v>
                </c:pt>
                <c:pt idx="4">
                  <c:v>24.0642</c:v>
                </c:pt>
                <c:pt idx="5">
                  <c:v>39.0261</c:v>
                </c:pt>
                <c:pt idx="6">
                  <c:v>75.444100000000006</c:v>
                </c:pt>
                <c:pt idx="7">
                  <c:v>98.073399999999992</c:v>
                </c:pt>
                <c:pt idx="8">
                  <c:v>70.046899999999994</c:v>
                </c:pt>
                <c:pt idx="9">
                  <c:v>23.315900000000003</c:v>
                </c:pt>
                <c:pt idx="10">
                  <c:v>20.8</c:v>
                </c:pt>
                <c:pt idx="11">
                  <c:v>43.356400000000001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Restricciones TReal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'Data 2'!$K$40:$K$51</c:f>
              <c:numCache>
                <c:formatCode>0</c:formatCode>
                <c:ptCount val="12"/>
                <c:pt idx="0">
                  <c:v>55.793999999999997</c:v>
                </c:pt>
                <c:pt idx="1">
                  <c:v>97.814700000000002</c:v>
                </c:pt>
                <c:pt idx="2">
                  <c:v>47.892000000000003</c:v>
                </c:pt>
                <c:pt idx="3">
                  <c:v>51.378399999999999</c:v>
                </c:pt>
                <c:pt idx="4">
                  <c:v>23.267299999999999</c:v>
                </c:pt>
                <c:pt idx="5">
                  <c:v>4.6479999999999997</c:v>
                </c:pt>
                <c:pt idx="6">
                  <c:v>14.508299999999998</c:v>
                </c:pt>
                <c:pt idx="7">
                  <c:v>5.6321000000000003</c:v>
                </c:pt>
                <c:pt idx="8">
                  <c:v>22.566700000000001</c:v>
                </c:pt>
                <c:pt idx="9">
                  <c:v>42.702500000000001</c:v>
                </c:pt>
                <c:pt idx="10">
                  <c:v>33.762699999999995</c:v>
                </c:pt>
                <c:pt idx="11">
                  <c:v>34.438600000000001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16842952"/>
        <c:axId val="416843344"/>
      </c:barChart>
      <c:catAx>
        <c:axId val="41684295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16843344"/>
        <c:crosses val="autoZero"/>
        <c:auto val="1"/>
        <c:lblAlgn val="ctr"/>
        <c:lblOffset val="100"/>
        <c:tickMarkSkip val="1"/>
        <c:noMultiLvlLbl val="0"/>
      </c:catAx>
      <c:valAx>
        <c:axId val="416843344"/>
        <c:scaling>
          <c:orientation val="maxMin"/>
          <c:max val="6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6842952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28644897748538E-2"/>
          <c:y val="0.34285302944726848"/>
          <c:w val="0.86179032843926362"/>
          <c:h val="0.52177757843560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3'!$C$6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3'!$C$7:$C$18</c:f>
              <c:numCache>
                <c:formatCode>#,##0</c:formatCode>
                <c:ptCount val="12"/>
                <c:pt idx="0">
                  <c:v>149.658503</c:v>
                </c:pt>
                <c:pt idx="1">
                  <c:v>417.81833899999998</c:v>
                </c:pt>
                <c:pt idx="2">
                  <c:v>389.682211</c:v>
                </c:pt>
                <c:pt idx="3">
                  <c:v>313.66779700000001</c:v>
                </c:pt>
                <c:pt idx="4">
                  <c:v>197.04653400000001</c:v>
                </c:pt>
                <c:pt idx="5">
                  <c:v>161.84335000000002</c:v>
                </c:pt>
                <c:pt idx="6">
                  <c:v>302.97574400000002</c:v>
                </c:pt>
                <c:pt idx="7">
                  <c:v>319.00547499999999</c:v>
                </c:pt>
                <c:pt idx="8">
                  <c:v>325.18699900000001</c:v>
                </c:pt>
                <c:pt idx="9">
                  <c:v>363.81014899999997</c:v>
                </c:pt>
                <c:pt idx="10">
                  <c:v>193.66329300000001</c:v>
                </c:pt>
                <c:pt idx="11">
                  <c:v>214.40686300000002</c:v>
                </c:pt>
              </c:numCache>
            </c:numRef>
          </c:val>
        </c:ser>
        <c:ser>
          <c:idx val="3"/>
          <c:order val="1"/>
          <c:tx>
            <c:strRef>
              <c:f>'Data 3'!$D$6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3'!$D$7:$D$18</c:f>
              <c:numCache>
                <c:formatCode>#,##0</c:formatCode>
                <c:ptCount val="12"/>
                <c:pt idx="0">
                  <c:v>6.3277640000000002</c:v>
                </c:pt>
                <c:pt idx="1">
                  <c:v>11.526514000000001</c:v>
                </c:pt>
                <c:pt idx="2">
                  <c:v>12.283091000000001</c:v>
                </c:pt>
                <c:pt idx="3">
                  <c:v>8.6199159999999999</c:v>
                </c:pt>
                <c:pt idx="4">
                  <c:v>6.8878020000000006</c:v>
                </c:pt>
                <c:pt idx="5">
                  <c:v>6.124771</c:v>
                </c:pt>
                <c:pt idx="6">
                  <c:v>18.831082000000002</c:v>
                </c:pt>
                <c:pt idx="7">
                  <c:v>8.7291580000000017</c:v>
                </c:pt>
                <c:pt idx="8">
                  <c:v>10.124359</c:v>
                </c:pt>
                <c:pt idx="9">
                  <c:v>12.034355</c:v>
                </c:pt>
                <c:pt idx="10">
                  <c:v>9.4995140000000013</c:v>
                </c:pt>
                <c:pt idx="11">
                  <c:v>14.059270999999999</c:v>
                </c:pt>
              </c:numCache>
            </c:numRef>
          </c:val>
        </c:ser>
        <c:ser>
          <c:idx val="0"/>
          <c:order val="2"/>
          <c:tx>
            <c:strRef>
              <c:f>'Data 3'!$E$6</c:f>
              <c:strCache>
                <c:ptCount val="1"/>
                <c:pt idx="0">
                  <c:v>Eólico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3'!$E$7:$E$18</c:f>
              <c:numCache>
                <c:formatCode>#,##0</c:formatCode>
                <c:ptCount val="12"/>
                <c:pt idx="0">
                  <c:v>130.01093700000001</c:v>
                </c:pt>
                <c:pt idx="1">
                  <c:v>92.621716000000006</c:v>
                </c:pt>
                <c:pt idx="2">
                  <c:v>73.988072000000003</c:v>
                </c:pt>
                <c:pt idx="3">
                  <c:v>47.439695</c:v>
                </c:pt>
                <c:pt idx="4">
                  <c:v>61.145775</c:v>
                </c:pt>
                <c:pt idx="5">
                  <c:v>59.236291999999999</c:v>
                </c:pt>
                <c:pt idx="6">
                  <c:v>86.910021999999998</c:v>
                </c:pt>
                <c:pt idx="7">
                  <c:v>92.814557000000008</c:v>
                </c:pt>
                <c:pt idx="8">
                  <c:v>52.412118999999997</c:v>
                </c:pt>
                <c:pt idx="9">
                  <c:v>46.769324999999995</c:v>
                </c:pt>
                <c:pt idx="10">
                  <c:v>32.722712999999999</c:v>
                </c:pt>
                <c:pt idx="11">
                  <c:v>105.76239699999999</c:v>
                </c:pt>
              </c:numCache>
            </c:numRef>
          </c:val>
        </c:ser>
        <c:ser>
          <c:idx val="1"/>
          <c:order val="3"/>
          <c:tx>
            <c:strRef>
              <c:f>'Data 3'!$F$6</c:f>
              <c:strCache>
                <c:ptCount val="1"/>
                <c:pt idx="0">
                  <c:v>Otras renovables, cogeneración y residuos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'Data 3'!$F$7:$F$18</c:f>
              <c:numCache>
                <c:formatCode>#,##0</c:formatCode>
                <c:ptCount val="12"/>
                <c:pt idx="0">
                  <c:v>89.253431000000006</c:v>
                </c:pt>
                <c:pt idx="1">
                  <c:v>43.493686000000004</c:v>
                </c:pt>
                <c:pt idx="2">
                  <c:v>60.851495</c:v>
                </c:pt>
                <c:pt idx="3">
                  <c:v>49.823689999999999</c:v>
                </c:pt>
                <c:pt idx="4">
                  <c:v>36.131416999999999</c:v>
                </c:pt>
                <c:pt idx="5">
                  <c:v>38.555346</c:v>
                </c:pt>
                <c:pt idx="6">
                  <c:v>13.603011</c:v>
                </c:pt>
                <c:pt idx="7">
                  <c:v>23.052570000000003</c:v>
                </c:pt>
                <c:pt idx="8">
                  <c:v>42.231593000000004</c:v>
                </c:pt>
                <c:pt idx="9">
                  <c:v>44.172440000000002</c:v>
                </c:pt>
                <c:pt idx="10">
                  <c:v>47.655411999999998</c:v>
                </c:pt>
                <c:pt idx="11">
                  <c:v>58.227208000000005</c:v>
                </c:pt>
              </c:numCache>
            </c:numRef>
          </c:val>
        </c:ser>
        <c:ser>
          <c:idx val="5"/>
          <c:order val="4"/>
          <c:tx>
            <c:strRef>
              <c:f>'Data 3'!$G$6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val>
            <c:numRef>
              <c:f>'Data 3'!$G$7:$G$18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5"/>
          <c:tx>
            <c:strRef>
              <c:f>'Data 3'!$H$6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'Data 3'!$H$7:$H$18</c:f>
              <c:numCache>
                <c:formatCode>#,##0.0</c:formatCode>
                <c:ptCount val="12"/>
                <c:pt idx="0">
                  <c:v>0.97944399999999998</c:v>
                </c:pt>
                <c:pt idx="1">
                  <c:v>1.2917480000000001</c:v>
                </c:pt>
                <c:pt idx="2">
                  <c:v>0.784972</c:v>
                </c:pt>
                <c:pt idx="3">
                  <c:v>0.49634800000000001</c:v>
                </c:pt>
                <c:pt idx="4">
                  <c:v>0.45394400000000001</c:v>
                </c:pt>
                <c:pt idx="5">
                  <c:v>0.51611200000000002</c:v>
                </c:pt>
                <c:pt idx="6">
                  <c:v>0.499504</c:v>
                </c:pt>
                <c:pt idx="7">
                  <c:v>0.50722800000000001</c:v>
                </c:pt>
                <c:pt idx="8">
                  <c:v>0.59332799999999997</c:v>
                </c:pt>
                <c:pt idx="9">
                  <c:v>1.086832</c:v>
                </c:pt>
                <c:pt idx="10">
                  <c:v>1.07636</c:v>
                </c:pt>
                <c:pt idx="11">
                  <c:v>1.0479799999999999</c:v>
                </c:pt>
              </c:numCache>
            </c:numRef>
          </c:val>
        </c:ser>
        <c:ser>
          <c:idx val="4"/>
          <c:order val="6"/>
          <c:tx>
            <c:strRef>
              <c:f>'Data 3'!$I$6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3'!$I$7:$I$18</c:f>
              <c:numCache>
                <c:formatCode>#,##0</c:formatCode>
                <c:ptCount val="12"/>
                <c:pt idx="0">
                  <c:v>14.069975000000001</c:v>
                </c:pt>
                <c:pt idx="1">
                  <c:v>17.321961999999999</c:v>
                </c:pt>
                <c:pt idx="2">
                  <c:v>15.776993000000001</c:v>
                </c:pt>
                <c:pt idx="3">
                  <c:v>14.088327999999999</c:v>
                </c:pt>
                <c:pt idx="4">
                  <c:v>15.586767</c:v>
                </c:pt>
                <c:pt idx="5">
                  <c:v>18.527939</c:v>
                </c:pt>
                <c:pt idx="6">
                  <c:v>17.699107999999999</c:v>
                </c:pt>
                <c:pt idx="7">
                  <c:v>17.902995000000001</c:v>
                </c:pt>
                <c:pt idx="8">
                  <c:v>14.909905</c:v>
                </c:pt>
                <c:pt idx="9">
                  <c:v>21.746603</c:v>
                </c:pt>
                <c:pt idx="10">
                  <c:v>13.510392</c:v>
                </c:pt>
                <c:pt idx="11">
                  <c:v>19.223924999999998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6844128"/>
        <c:axId val="416844520"/>
      </c:barChart>
      <c:catAx>
        <c:axId val="4168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6844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844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6844128"/>
        <c:crosses val="autoZero"/>
        <c:crossBetween val="between"/>
        <c:majorUnit val="200"/>
        <c:min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067689488340772"/>
          <c:y val="3.7974683544303806E-2"/>
          <c:w val="0.65510107208990132"/>
          <c:h val="0.2770762040820846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29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2988" name="Line 4"/>
        <xdr:cNvSpPr>
          <a:spLocks noChangeShapeType="1"/>
        </xdr:cNvSpPr>
      </xdr:nvSpPr>
      <xdr:spPr bwMode="auto">
        <a:xfrm flipH="1">
          <a:off x="198120" y="495300"/>
          <a:ext cx="8001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26</xdr:row>
      <xdr:rowOff>0</xdr:rowOff>
    </xdr:to>
    <xdr:pic>
      <xdr:nvPicPr>
        <xdr:cNvPr id="27712989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66774"/>
          <a:ext cx="1043940" cy="3657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0.85439</cdr:x>
      <cdr:y>0.2265</cdr:y>
    </cdr:from>
    <cdr:to>
      <cdr:x>0.96121</cdr:x>
      <cdr:y>0.31156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264" y="477293"/>
          <a:ext cx="770648" cy="18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0.84889</cdr:x>
      <cdr:y>0.47378</cdr:y>
    </cdr:from>
    <cdr:to>
      <cdr:x>0.95355</cdr:x>
      <cdr:y>0.73606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472" y="320536"/>
          <a:ext cx="751485" cy="179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28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42842" name="Line 10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7239000</xdr:colOff>
      <xdr:row>17</xdr:row>
      <xdr:rowOff>144780</xdr:rowOff>
    </xdr:to>
    <xdr:graphicFrame macro="">
      <xdr:nvGraphicFramePr>
        <xdr:cNvPr id="2774284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68580</xdr:colOff>
      <xdr:row>15</xdr:row>
      <xdr:rowOff>30480</xdr:rowOff>
    </xdr:from>
    <xdr:to>
      <xdr:col>4</xdr:col>
      <xdr:colOff>7239000</xdr:colOff>
      <xdr:row>23</xdr:row>
      <xdr:rowOff>68580</xdr:rowOff>
    </xdr:to>
    <xdr:graphicFrame macro="">
      <xdr:nvGraphicFramePr>
        <xdr:cNvPr id="2774284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0.9182</cdr:x>
      <cdr:y>0.21687</cdr:y>
    </cdr:from>
    <cdr:to>
      <cdr:x>0.96486</cdr:x>
      <cdr:y>0.31084</cdr:y>
    </cdr:to>
    <cdr:sp macro="" textlink="">
      <cdr:nvSpPr>
        <cdr:cNvPr id="872451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9744" y="408184"/>
          <a:ext cx="337772" cy="178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0.91822</cdr:x>
      <cdr:y>0.74811</cdr:y>
    </cdr:from>
    <cdr:to>
      <cdr:x>0.96661</cdr:x>
      <cdr:y>0.86922</cdr:y>
    </cdr:to>
    <cdr:sp macro="" textlink="">
      <cdr:nvSpPr>
        <cdr:cNvPr id="1226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6817" y="998221"/>
          <a:ext cx="343563" cy="162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1088513" name="Text Box 1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59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75927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45720</xdr:rowOff>
    </xdr:to>
    <xdr:graphicFrame macro="">
      <xdr:nvGraphicFramePr>
        <xdr:cNvPr id="277759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99060</xdr:rowOff>
    </xdr:from>
    <xdr:to>
      <xdr:col>5</xdr:col>
      <xdr:colOff>0</xdr:colOff>
      <xdr:row>24</xdr:row>
      <xdr:rowOff>45720</xdr:rowOff>
    </xdr:to>
    <xdr:graphicFrame macro="">
      <xdr:nvGraphicFramePr>
        <xdr:cNvPr id="277759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6572250</xdr:colOff>
      <xdr:row>21</xdr:row>
      <xdr:rowOff>135255</xdr:rowOff>
    </xdr:from>
    <xdr:ext cx="334013" cy="182353"/>
    <xdr:sp macro="" textlink="">
      <xdr:nvSpPr>
        <xdr:cNvPr id="1088518" name="Text Box 6"/>
        <xdr:cNvSpPr txBox="1">
          <a:spLocks noChangeArrowheads="1"/>
        </xdr:cNvSpPr>
      </xdr:nvSpPr>
      <xdr:spPr bwMode="auto">
        <a:xfrm>
          <a:off x="8475345" y="3579495"/>
          <a:ext cx="343556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22860" rIns="18288" bIns="0" anchor="t" upright="1">
          <a:noAutofit/>
        </a:bodyPr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 bajar</a:t>
          </a:r>
        </a:p>
      </xdr:txBody>
    </xdr:sp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0.85927</cdr:x>
      <cdr:y>0.37866</cdr:y>
    </cdr:from>
    <cdr:to>
      <cdr:x>0.94722</cdr:x>
      <cdr:y>0.46284</cdr:y>
    </cdr:to>
    <cdr:sp macro="" textlink="">
      <cdr:nvSpPr>
        <cdr:cNvPr id="1089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6793" y="683837"/>
          <a:ext cx="637341" cy="152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86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7868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7620</xdr:colOff>
      <xdr:row>23</xdr:row>
      <xdr:rowOff>160020</xdr:rowOff>
    </xdr:to>
    <xdr:graphicFrame macro="">
      <xdr:nvGraphicFramePr>
        <xdr:cNvPr id="277786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827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82778" name="Line 2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7620</xdr:colOff>
      <xdr:row>16</xdr:row>
      <xdr:rowOff>114300</xdr:rowOff>
    </xdr:to>
    <xdr:graphicFrame macro="">
      <xdr:nvGraphicFramePr>
        <xdr:cNvPr id="277827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</xdr:colOff>
      <xdr:row>15</xdr:row>
      <xdr:rowOff>114300</xdr:rowOff>
    </xdr:from>
    <xdr:to>
      <xdr:col>5</xdr:col>
      <xdr:colOff>22860</xdr:colOff>
      <xdr:row>24</xdr:row>
      <xdr:rowOff>22860</xdr:rowOff>
    </xdr:to>
    <xdr:graphicFrame macro="">
      <xdr:nvGraphicFramePr>
        <xdr:cNvPr id="277827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6</xdr:row>
      <xdr:rowOff>7620</xdr:rowOff>
    </xdr:from>
    <xdr:to>
      <xdr:col>5</xdr:col>
      <xdr:colOff>0</xdr:colOff>
      <xdr:row>16</xdr:row>
      <xdr:rowOff>99060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</xdr:colOff>
      <xdr:row>15</xdr:row>
      <xdr:rowOff>7620</xdr:rowOff>
    </xdr:from>
    <xdr:to>
      <xdr:col>5</xdr:col>
      <xdr:colOff>22860</xdr:colOff>
      <xdr:row>23</xdr:row>
      <xdr:rowOff>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5899785</xdr:colOff>
      <xdr:row>7</xdr:row>
      <xdr:rowOff>146685</xdr:rowOff>
    </xdr:from>
    <xdr:to>
      <xdr:col>4</xdr:col>
      <xdr:colOff>6882708</xdr:colOff>
      <xdr:row>9</xdr:row>
      <xdr:rowOff>7620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7757160" y="1365885"/>
          <a:ext cx="982923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Francia → España</a:t>
          </a:r>
        </a:p>
      </xdr:txBody>
    </xdr:sp>
    <xdr:clientData/>
  </xdr:twoCellAnchor>
  <xdr:twoCellAnchor>
    <xdr:from>
      <xdr:col>4</xdr:col>
      <xdr:colOff>5857875</xdr:colOff>
      <xdr:row>21</xdr:row>
      <xdr:rowOff>95250</xdr:rowOff>
    </xdr:from>
    <xdr:to>
      <xdr:col>4</xdr:col>
      <xdr:colOff>6843302</xdr:colOff>
      <xdr:row>22</xdr:row>
      <xdr:rowOff>90168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7715250" y="3581400"/>
          <a:ext cx="985427" cy="156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España → Francia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0</xdr:row>
      <xdr:rowOff>0</xdr:rowOff>
    </xdr:from>
    <xdr:to>
      <xdr:col>22</xdr:col>
      <xdr:colOff>0</xdr:colOff>
      <xdr:row>0</xdr:row>
      <xdr:rowOff>0</xdr:rowOff>
    </xdr:to>
    <xdr:graphicFrame macro="">
      <xdr:nvGraphicFramePr>
        <xdr:cNvPr id="277119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196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21</xdr:col>
      <xdr:colOff>531495</xdr:colOff>
      <xdr:row>3</xdr:row>
      <xdr:rowOff>30480</xdr:rowOff>
    </xdr:to>
    <xdr:sp macro="" textlink="">
      <xdr:nvSpPr>
        <xdr:cNvPr id="27711965" name="Line 5"/>
        <xdr:cNvSpPr>
          <a:spLocks noChangeShapeType="1"/>
        </xdr:cNvSpPr>
      </xdr:nvSpPr>
      <xdr:spPr bwMode="auto">
        <a:xfrm flipH="1">
          <a:off x="205740" y="495300"/>
          <a:ext cx="977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26670</xdr:colOff>
      <xdr:row>6</xdr:row>
      <xdr:rowOff>7620</xdr:rowOff>
    </xdr:from>
    <xdr:to>
      <xdr:col>5</xdr:col>
      <xdr:colOff>28575</xdr:colOff>
      <xdr:row>17</xdr:row>
      <xdr:rowOff>99060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28575</xdr:colOff>
      <xdr:row>3</xdr:row>
      <xdr:rowOff>30480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</xdr:colOff>
      <xdr:row>15</xdr:row>
      <xdr:rowOff>144780</xdr:rowOff>
    </xdr:from>
    <xdr:to>
      <xdr:col>5</xdr:col>
      <xdr:colOff>22860</xdr:colOff>
      <xdr:row>24</xdr:row>
      <xdr:rowOff>104775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0.69877</cdr:x>
      <cdr:y>0.18526</cdr:y>
    </cdr:from>
    <cdr:to>
      <cdr:x>0.94195</cdr:x>
      <cdr:y>0.26477</cdr:y>
    </cdr:to>
    <cdr:sp macro="" textlink="">
      <cdr:nvSpPr>
        <cdr:cNvPr id="226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5418" y="342159"/>
          <a:ext cx="1767682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Francia → España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0.69675</cdr:x>
      <cdr:y>0.75291</cdr:y>
    </cdr:from>
    <cdr:to>
      <cdr:x>0.9424</cdr:x>
      <cdr:y>0.88533</cdr:y>
    </cdr:to>
    <cdr:sp macro="" textlink="">
      <cdr:nvSpPr>
        <cdr:cNvPr id="2273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05713" y="1067121"/>
          <a:ext cx="1729593" cy="1876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España → Francia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1579245</xdr:colOff>
      <xdr:row>6</xdr:row>
      <xdr:rowOff>45720</xdr:rowOff>
    </xdr:from>
    <xdr:to>
      <xdr:col>5</xdr:col>
      <xdr:colOff>0</xdr:colOff>
      <xdr:row>23</xdr:row>
      <xdr:rowOff>99060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6686550</xdr:colOff>
      <xdr:row>6</xdr:row>
      <xdr:rowOff>0</xdr:rowOff>
    </xdr:from>
    <xdr:to>
      <xdr:col>5</xdr:col>
      <xdr:colOff>600074</xdr:colOff>
      <xdr:row>24</xdr:row>
      <xdr:rowOff>9525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13</xdr:col>
      <xdr:colOff>19049</xdr:colOff>
      <xdr:row>3</xdr:row>
      <xdr:rowOff>30478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19" y="485775"/>
          <a:ext cx="6364605" cy="11428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1579245</xdr:colOff>
      <xdr:row>6</xdr:row>
      <xdr:rowOff>45720</xdr:rowOff>
    </xdr:from>
    <xdr:to>
      <xdr:col>5</xdr:col>
      <xdr:colOff>0</xdr:colOff>
      <xdr:row>23</xdr:row>
      <xdr:rowOff>99060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6724650</xdr:colOff>
      <xdr:row>6</xdr:row>
      <xdr:rowOff>0</xdr:rowOff>
    </xdr:from>
    <xdr:to>
      <xdr:col>5</xdr:col>
      <xdr:colOff>638174</xdr:colOff>
      <xdr:row>24</xdr:row>
      <xdr:rowOff>9525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144780</xdr:rowOff>
    </xdr:from>
    <xdr:to>
      <xdr:col>5</xdr:col>
      <xdr:colOff>0</xdr:colOff>
      <xdr:row>15</xdr:row>
      <xdr:rowOff>30480</xdr:rowOff>
    </xdr:to>
    <xdr:graphicFrame macro="">
      <xdr:nvGraphicFramePr>
        <xdr:cNvPr id="2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</xdr:colOff>
      <xdr:row>13</xdr:row>
      <xdr:rowOff>45720</xdr:rowOff>
    </xdr:from>
    <xdr:to>
      <xdr:col>4</xdr:col>
      <xdr:colOff>7216140</xdr:colOff>
      <xdr:row>21</xdr:row>
      <xdr:rowOff>137160</xdr:rowOff>
    </xdr:to>
    <xdr:graphicFrame macro="">
      <xdr:nvGraphicFramePr>
        <xdr:cNvPr id="3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15240</xdr:colOff>
      <xdr:row>1</xdr:row>
      <xdr:rowOff>160020</xdr:rowOff>
    </xdr:from>
    <xdr:to>
      <xdr:col>2</xdr:col>
      <xdr:colOff>929640</xdr:colOff>
      <xdr:row>2</xdr:row>
      <xdr:rowOff>167640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0.73076</cdr:x>
      <cdr:y>0.33606</cdr:y>
    </cdr:from>
    <cdr:to>
      <cdr:x>0.8838</cdr:x>
      <cdr:y>0.49028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150768" y="585774"/>
          <a:ext cx="1078702" cy="268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0.74018</cdr:x>
      <cdr:y>0.77641</cdr:y>
    </cdr:from>
    <cdr:to>
      <cdr:x>0.89424</cdr:x>
      <cdr:y>0.87079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163570" y="1254238"/>
          <a:ext cx="1074739" cy="152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167640</xdr:rowOff>
    </xdr:from>
    <xdr:to>
      <xdr:col>2</xdr:col>
      <xdr:colOff>914400</xdr:colOff>
      <xdr:row>2</xdr:row>
      <xdr:rowOff>160020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7165"/>
          <a:ext cx="90678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15</xdr:row>
      <xdr:rowOff>7620</xdr:rowOff>
    </xdr:to>
    <xdr:graphicFrame macro="">
      <xdr:nvGraphicFramePr>
        <xdr:cNvPr id="4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14</xdr:row>
      <xdr:rowOff>129540</xdr:rowOff>
    </xdr:from>
    <xdr:to>
      <xdr:col>5</xdr:col>
      <xdr:colOff>22860</xdr:colOff>
      <xdr:row>22</xdr:row>
      <xdr:rowOff>45720</xdr:rowOff>
    </xdr:to>
    <xdr:graphicFrame macro="">
      <xdr:nvGraphicFramePr>
        <xdr:cNvPr id="5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57200"/>
          <a:ext cx="6233160" cy="3048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4657725</xdr:colOff>
      <xdr:row>26</xdr:row>
      <xdr:rowOff>157163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0.06919</cdr:x>
      <cdr:y>0.36452</cdr:y>
    </cdr:from>
    <cdr:to>
      <cdr:x>0.22297</cdr:x>
      <cdr:y>0.47056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87707" y="627740"/>
          <a:ext cx="1083918" cy="182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0.06691</cdr:x>
      <cdr:y>0.66264</cdr:y>
    </cdr:from>
    <cdr:to>
      <cdr:x>0.21997</cdr:x>
      <cdr:y>0.77936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72664" y="916447"/>
          <a:ext cx="1081176" cy="161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167640</xdr:rowOff>
    </xdr:from>
    <xdr:to>
      <xdr:col>2</xdr:col>
      <xdr:colOff>922020</xdr:colOff>
      <xdr:row>2</xdr:row>
      <xdr:rowOff>160020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7165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</xdr:row>
      <xdr:rowOff>144780</xdr:rowOff>
    </xdr:from>
    <xdr:to>
      <xdr:col>4</xdr:col>
      <xdr:colOff>7239000</xdr:colOff>
      <xdr:row>15</xdr:row>
      <xdr:rowOff>7620</xdr:rowOff>
    </xdr:to>
    <xdr:graphicFrame macro="">
      <xdr:nvGraphicFramePr>
        <xdr:cNvPr id="4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15</xdr:row>
      <xdr:rowOff>7620</xdr:rowOff>
    </xdr:from>
    <xdr:to>
      <xdr:col>4</xdr:col>
      <xdr:colOff>7239000</xdr:colOff>
      <xdr:row>21</xdr:row>
      <xdr:rowOff>91440</xdr:rowOff>
    </xdr:to>
    <xdr:graphicFrame macro="">
      <xdr:nvGraphicFramePr>
        <xdr:cNvPr id="5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0.09204</cdr:x>
      <cdr:y>0.18407</cdr:y>
    </cdr:from>
    <cdr:to>
      <cdr:x>0.17758</cdr:x>
      <cdr:y>0.28038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19125" y="4381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0.06833</cdr:x>
      <cdr:y>0.29283</cdr:y>
    </cdr:from>
    <cdr:to>
      <cdr:x>0.22287</cdr:x>
      <cdr:y>0.38255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480062" y="517672"/>
          <a:ext cx="1085742" cy="158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0.07225</cdr:x>
      <cdr:y>0.71875</cdr:y>
    </cdr:from>
    <cdr:to>
      <cdr:x>0.2268</cdr:x>
      <cdr:y>0.83663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08723" y="861244"/>
          <a:ext cx="1088168" cy="141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140968</xdr:colOff>
      <xdr:row>1</xdr:row>
      <xdr:rowOff>154305</xdr:rowOff>
    </xdr:from>
    <xdr:to>
      <xdr:col>17</xdr:col>
      <xdr:colOff>66674</xdr:colOff>
      <xdr:row>1</xdr:row>
      <xdr:rowOff>180975</xdr:rowOff>
    </xdr:to>
    <xdr:sp macro="" textlink="">
      <xdr:nvSpPr>
        <xdr:cNvPr id="27785533" name="Line 3"/>
        <xdr:cNvSpPr>
          <a:spLocks noChangeShapeType="1"/>
        </xdr:cNvSpPr>
      </xdr:nvSpPr>
      <xdr:spPr bwMode="auto">
        <a:xfrm flipH="1" flipV="1">
          <a:off x="150493" y="430530"/>
          <a:ext cx="9898381" cy="2667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77855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85487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2</xdr:row>
      <xdr:rowOff>30480</xdr:rowOff>
    </xdr:from>
    <xdr:to>
      <xdr:col>10</xdr:col>
      <xdr:colOff>824070</xdr:colOff>
      <xdr:row>2</xdr:row>
      <xdr:rowOff>30480</xdr:rowOff>
    </xdr:to>
    <xdr:sp macro="" textlink="">
      <xdr:nvSpPr>
        <xdr:cNvPr id="28548739" name="Line 4"/>
        <xdr:cNvSpPr>
          <a:spLocks noChangeShapeType="1"/>
        </xdr:cNvSpPr>
      </xdr:nvSpPr>
      <xdr:spPr bwMode="auto">
        <a:xfrm flipH="1">
          <a:off x="198120" y="495300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228600</xdr:colOff>
      <xdr:row>1</xdr:row>
      <xdr:rowOff>167640</xdr:rowOff>
    </xdr:to>
    <xdr:pic>
      <xdr:nvPicPr>
        <xdr:cNvPr id="277865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10</xdr:col>
      <xdr:colOff>403110</xdr:colOff>
      <xdr:row>2</xdr:row>
      <xdr:rowOff>30480</xdr:rowOff>
    </xdr:to>
    <xdr:sp macro="" textlink="">
      <xdr:nvSpPr>
        <xdr:cNvPr id="27786558" name="Line 2"/>
        <xdr:cNvSpPr>
          <a:spLocks noChangeShapeType="1"/>
        </xdr:cNvSpPr>
      </xdr:nvSpPr>
      <xdr:spPr bwMode="auto">
        <a:xfrm flipH="1">
          <a:off x="205740" y="495300"/>
          <a:ext cx="752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203835</xdr:colOff>
      <xdr:row>0</xdr:row>
      <xdr:rowOff>182880</xdr:rowOff>
    </xdr:from>
    <xdr:to>
      <xdr:col>2</xdr:col>
      <xdr:colOff>24765</xdr:colOff>
      <xdr:row>1</xdr:row>
      <xdr:rowOff>167640</xdr:rowOff>
    </xdr:to>
    <xdr:pic>
      <xdr:nvPicPr>
        <xdr:cNvPr id="300278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251460</xdr:colOff>
      <xdr:row>2</xdr:row>
      <xdr:rowOff>30480</xdr:rowOff>
    </xdr:from>
    <xdr:to>
      <xdr:col>8</xdr:col>
      <xdr:colOff>702945</xdr:colOff>
      <xdr:row>2</xdr:row>
      <xdr:rowOff>30480</xdr:rowOff>
    </xdr:to>
    <xdr:sp macro="" textlink="">
      <xdr:nvSpPr>
        <xdr:cNvPr id="30027894" name="Line 2"/>
        <xdr:cNvSpPr>
          <a:spLocks noChangeShapeType="1"/>
        </xdr:cNvSpPr>
      </xdr:nvSpPr>
      <xdr:spPr bwMode="auto">
        <a:xfrm flipH="1">
          <a:off x="251460" y="487680"/>
          <a:ext cx="60712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0.31254</cdr:x>
      <cdr:y>0.03179</cdr:y>
    </cdr:from>
    <cdr:to>
      <cdr:x>0.7422</cdr:x>
      <cdr:y>0.10659</cdr:y>
    </cdr:to>
    <cdr:sp macro="" textlink="'C2'!$H$16">
      <cdr:nvSpPr>
        <cdr:cNvPr id="2" name="CuadroTexto 4"/>
        <cdr:cNvSpPr txBox="1"/>
      </cdr:nvSpPr>
      <cdr:spPr>
        <a:xfrm xmlns:a="http://schemas.openxmlformats.org/drawingml/2006/main">
          <a:off x="1431925" y="107951"/>
          <a:ext cx="1968500" cy="254000"/>
        </a:xfrm>
        <a:prstGeom xmlns:a="http://schemas.openxmlformats.org/drawingml/2006/main" prst="rect">
          <a:avLst/>
        </a:prstGeom>
        <a:solidFill xmlns:a="http://schemas.openxmlformats.org/drawingml/2006/main">
          <a:srgbClr val="F5F5F5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bIns="36000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D7F515F-F68F-4921-B3E1-74A9E0BC21FB}" type="TxLink">
            <a:rPr lang="en-US" sz="10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Precio medio final: 60,55 €/MWh</a:t>
          </a:fld>
          <a:endParaRPr lang="es-ES" sz="1000">
            <a:solidFill>
              <a:srgbClr val="004563"/>
            </a:solidFill>
            <a:latin typeface="+mn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35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388620</xdr:colOff>
      <xdr:row>3</xdr:row>
      <xdr:rowOff>30480</xdr:rowOff>
    </xdr:to>
    <xdr:sp macro="" textlink="">
      <xdr:nvSpPr>
        <xdr:cNvPr id="27723544" name="Line 7"/>
        <xdr:cNvSpPr>
          <a:spLocks noChangeShapeType="1"/>
        </xdr:cNvSpPr>
      </xdr:nvSpPr>
      <xdr:spPr bwMode="auto">
        <a:xfrm flipH="1" flipV="1">
          <a:off x="198120" y="495300"/>
          <a:ext cx="63017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7</xdr:row>
      <xdr:rowOff>7620</xdr:rowOff>
    </xdr:from>
    <xdr:to>
      <xdr:col>6</xdr:col>
      <xdr:colOff>381000</xdr:colOff>
      <xdr:row>7</xdr:row>
      <xdr:rowOff>7620</xdr:rowOff>
    </xdr:to>
    <xdr:sp macro="" textlink="">
      <xdr:nvSpPr>
        <xdr:cNvPr id="27723545" name="Line 11"/>
        <xdr:cNvSpPr>
          <a:spLocks noChangeShapeType="1"/>
        </xdr:cNvSpPr>
      </xdr:nvSpPr>
      <xdr:spPr bwMode="auto">
        <a:xfrm flipH="1">
          <a:off x="392430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27723546" name="Line 12"/>
        <xdr:cNvSpPr>
          <a:spLocks noChangeShapeType="1"/>
        </xdr:cNvSpPr>
      </xdr:nvSpPr>
      <xdr:spPr bwMode="auto">
        <a:xfrm flipH="1">
          <a:off x="482346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27723547" name="Line 13"/>
        <xdr:cNvSpPr>
          <a:spLocks noChangeShapeType="1"/>
        </xdr:cNvSpPr>
      </xdr:nvSpPr>
      <xdr:spPr bwMode="auto">
        <a:xfrm flipH="1">
          <a:off x="572262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526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388620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 flipV="1">
          <a:off x="198120" y="487680"/>
          <a:ext cx="61436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59055</xdr:colOff>
      <xdr:row>7</xdr:row>
      <xdr:rowOff>7620</xdr:rowOff>
    </xdr:from>
    <xdr:to>
      <xdr:col>7</xdr:col>
      <xdr:colOff>0</xdr:colOff>
      <xdr:row>7</xdr:row>
      <xdr:rowOff>7620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 flipH="1">
          <a:off x="3850005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H="1">
          <a:off x="4697730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 flipH="1">
          <a:off x="5574030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5</xdr:row>
      <xdr:rowOff>144780</xdr:rowOff>
    </xdr:from>
    <xdr:to>
      <xdr:col>4</xdr:col>
      <xdr:colOff>7044690</xdr:colOff>
      <xdr:row>19</xdr:row>
      <xdr:rowOff>15240</xdr:rowOff>
    </xdr:to>
    <xdr:graphicFrame macro="">
      <xdr:nvGraphicFramePr>
        <xdr:cNvPr id="27732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26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3260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17</xdr:row>
      <xdr:rowOff>144780</xdr:rowOff>
    </xdr:from>
    <xdr:to>
      <xdr:col>5</xdr:col>
      <xdr:colOff>22860</xdr:colOff>
      <xdr:row>22</xdr:row>
      <xdr:rowOff>22860</xdr:rowOff>
    </xdr:to>
    <xdr:graphicFrame macro="">
      <xdr:nvGraphicFramePr>
        <xdr:cNvPr id="2773260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MADCONMA\AppData\Local\Microsoft\Windows\Temporary%20Internet%20Files\Content.Outlook\OYR87DHR\Copia%20de%20Avance%20servicios%20ajuste%202017_Internaciona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COMUN/INFORME%20OPERACION/2015/5%20Mercados%20el&#233;ctric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COMUN/INFORME%20OPERACION/2015/3%20Intercambios%20Internaci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Data 1"/>
      <sheetName val="Data 2"/>
      <sheetName val="Data 3"/>
      <sheetName val="Data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7">
          <cell r="C27" t="str">
            <v>Fallo Nominación UPG (3)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4.2"/>
      <sheetName val="C5"/>
      <sheetName val="C6"/>
      <sheetName val="C7"/>
      <sheetName val="C7.2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Data 1"/>
      <sheetName val="Data 2"/>
      <sheetName val="Data 3"/>
      <sheetName val="Data 4"/>
      <sheetName val="Data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7">
          <cell r="A7" t="str">
            <v>E</v>
          </cell>
        </row>
        <row r="8">
          <cell r="A8" t="str">
            <v>F</v>
          </cell>
        </row>
        <row r="9">
          <cell r="A9" t="str">
            <v>M</v>
          </cell>
        </row>
        <row r="10">
          <cell r="A10" t="str">
            <v>A</v>
          </cell>
        </row>
        <row r="11">
          <cell r="A11" t="str">
            <v>M</v>
          </cell>
        </row>
        <row r="12">
          <cell r="A12" t="str">
            <v>J</v>
          </cell>
        </row>
        <row r="13">
          <cell r="A13" t="str">
            <v>J</v>
          </cell>
        </row>
        <row r="14">
          <cell r="A14" t="str">
            <v>A</v>
          </cell>
        </row>
        <row r="15">
          <cell r="A15" t="str">
            <v>S</v>
          </cell>
        </row>
        <row r="16">
          <cell r="A16" t="str">
            <v>O</v>
          </cell>
        </row>
        <row r="17">
          <cell r="A17" t="str">
            <v>N</v>
          </cell>
        </row>
        <row r="18">
          <cell r="A18" t="str">
            <v>D</v>
          </cell>
        </row>
        <row r="19">
          <cell r="A19"/>
        </row>
        <row r="20">
          <cell r="A20" t="str">
            <v>E</v>
          </cell>
        </row>
        <row r="21">
          <cell r="A21" t="str">
            <v>F</v>
          </cell>
        </row>
        <row r="22">
          <cell r="A22" t="str">
            <v>M</v>
          </cell>
        </row>
        <row r="23">
          <cell r="A23" t="str">
            <v>A</v>
          </cell>
        </row>
        <row r="24">
          <cell r="A24" t="str">
            <v>M</v>
          </cell>
        </row>
        <row r="25">
          <cell r="A25" t="str">
            <v>J</v>
          </cell>
        </row>
        <row r="26">
          <cell r="A26" t="str">
            <v>J</v>
          </cell>
        </row>
        <row r="27">
          <cell r="A27" t="str">
            <v>A</v>
          </cell>
        </row>
        <row r="28">
          <cell r="A28" t="str">
            <v>S</v>
          </cell>
        </row>
        <row r="29">
          <cell r="A29" t="str">
            <v>O</v>
          </cell>
        </row>
        <row r="30">
          <cell r="A30" t="str">
            <v>N</v>
          </cell>
        </row>
        <row r="31">
          <cell r="A31" t="str">
            <v>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 ANTIGUO"/>
      <sheetName val="C18"/>
      <sheetName val="C19"/>
      <sheetName val="C20"/>
      <sheetName val="C21"/>
      <sheetName val="C22"/>
      <sheetName val="C20 grafico"/>
      <sheetName val="C23"/>
      <sheetName val="C24"/>
      <sheetName val="C25"/>
      <sheetName val="C26"/>
      <sheetName val="C27"/>
      <sheetName val="C28"/>
      <sheetName val="C29"/>
      <sheetName val="Data 1"/>
      <sheetName val="C21 ANTIGUO"/>
      <sheetName val="Data 2"/>
      <sheetName val="Data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8999">
          <cell r="D8999">
            <v>2941.0999999999995</v>
          </cell>
        </row>
      </sheetData>
      <sheetData sheetId="33"/>
      <sheetData sheetId="34">
        <row r="9">
          <cell r="Q9">
            <v>2941100</v>
          </cell>
        </row>
      </sheetData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0">
    <pageSetUpPr autoPageBreaks="0" fitToPage="1"/>
  </sheetPr>
  <dimension ref="B1:H60"/>
  <sheetViews>
    <sheetView showGridLines="0" workbookViewId="0">
      <selection activeCell="I29" sqref="I29"/>
    </sheetView>
  </sheetViews>
  <sheetFormatPr baseColWidth="10" defaultColWidth="11.42578125" defaultRowHeight="12.75"/>
  <cols>
    <col min="1" max="1" width="0.140625" style="7" customWidth="1"/>
    <col min="2" max="2" width="2.7109375" style="7" customWidth="1"/>
    <col min="3" max="3" width="16.42578125" style="7" customWidth="1"/>
    <col min="4" max="4" width="4.7109375" style="7" customWidth="1"/>
    <col min="5" max="5" width="95.7109375" style="7" customWidth="1"/>
    <col min="6" max="16384" width="11.42578125" style="7"/>
  </cols>
  <sheetData>
    <row r="1" spans="2:8" ht="0.75" customHeight="1"/>
    <row r="2" spans="2:8" ht="21" customHeight="1">
      <c r="C2" s="8"/>
      <c r="D2" s="8"/>
      <c r="E2" s="54" t="s">
        <v>74</v>
      </c>
    </row>
    <row r="3" spans="2:8" ht="15" customHeight="1">
      <c r="C3" s="8"/>
      <c r="D3" s="8"/>
      <c r="E3" s="9" t="s">
        <v>184</v>
      </c>
    </row>
    <row r="4" spans="2:8" s="10" customFormat="1" ht="20.25" customHeight="1">
      <c r="B4" s="11"/>
      <c r="C4" s="12" t="s">
        <v>67</v>
      </c>
    </row>
    <row r="5" spans="2:8" s="10" customFormat="1" ht="8.25" customHeight="1">
      <c r="B5" s="11"/>
      <c r="C5" s="13"/>
    </row>
    <row r="6" spans="2:8" s="10" customFormat="1" ht="3" customHeight="1">
      <c r="B6" s="11"/>
      <c r="C6" s="13"/>
    </row>
    <row r="7" spans="2:8" s="10" customFormat="1" ht="7.5" customHeight="1">
      <c r="B7" s="11"/>
      <c r="C7" s="14"/>
      <c r="D7" s="152"/>
      <c r="E7" s="152"/>
    </row>
    <row r="8" spans="2:8" s="10" customFormat="1" ht="12.6" customHeight="1">
      <c r="B8" s="11"/>
      <c r="C8" s="15"/>
      <c r="D8" s="153" t="s">
        <v>33</v>
      </c>
      <c r="E8" s="154" t="str">
        <f>'C1'!$C$7</f>
        <v>Componentes del  precio medio  final de la energía peninsular. (Suministro de referencia + libre)</v>
      </c>
      <c r="F8" s="32"/>
      <c r="G8" s="101"/>
    </row>
    <row r="9" spans="2:8" s="10" customFormat="1" ht="12.6" customHeight="1">
      <c r="B9" s="11"/>
      <c r="C9" s="15"/>
      <c r="D9" s="153" t="s">
        <v>33</v>
      </c>
      <c r="E9" s="154" t="str">
        <f>'C2'!$C$7</f>
        <v>Componentes del precio medio final. 2017</v>
      </c>
      <c r="F9" s="32"/>
      <c r="G9" s="101"/>
    </row>
    <row r="10" spans="2:8" s="10" customFormat="1" ht="12.6" customHeight="1">
      <c r="B10" s="11"/>
      <c r="C10" s="15"/>
      <c r="D10" s="153" t="s">
        <v>33</v>
      </c>
      <c r="E10" s="154" t="str">
        <f>'C3'!$C$7</f>
        <v>Evolución de los componentes del  precio medio final. (Suministro de referencia + libre)</v>
      </c>
      <c r="F10" s="32"/>
      <c r="H10" s="70"/>
    </row>
    <row r="11" spans="2:8" s="10" customFormat="1" ht="12.6" customHeight="1">
      <c r="B11" s="11"/>
      <c r="C11" s="15"/>
      <c r="D11" s="153" t="s">
        <v>33</v>
      </c>
      <c r="E11" s="154" t="str">
        <f>'C4'!$C$7</f>
        <v>Repercusión de los servicios de ajuste del sistema en el precio medio final</v>
      </c>
      <c r="F11" s="32"/>
      <c r="H11" s="70"/>
    </row>
    <row r="12" spans="2:8" s="10" customFormat="1" ht="12.6" customHeight="1">
      <c r="B12" s="11"/>
      <c r="C12" s="15"/>
      <c r="D12" s="153" t="s">
        <v>33</v>
      </c>
      <c r="E12" s="154" t="str">
        <f>'C5'!$C$7</f>
        <v xml:space="preserve">Energía gestionada en los servicios de ajuste del sistema peninsular
</v>
      </c>
      <c r="F12" s="32"/>
    </row>
    <row r="13" spans="2:8" s="10" customFormat="1" ht="12.6" customHeight="1">
      <c r="B13" s="11"/>
      <c r="C13" s="15"/>
      <c r="D13" s="153" t="s">
        <v>33</v>
      </c>
      <c r="E13" s="154" t="str">
        <f>'C6'!$C$7</f>
        <v xml:space="preserve">Precios medios ponderados de energías en los servicios de ajuste del sistema peninsular 
</v>
      </c>
      <c r="F13" s="32"/>
    </row>
    <row r="14" spans="2:8" s="10" customFormat="1" ht="12.6" customHeight="1">
      <c r="B14" s="11"/>
      <c r="C14" s="15"/>
      <c r="D14" s="153" t="s">
        <v>33</v>
      </c>
      <c r="E14" s="154" t="str">
        <f>'C7'!$C$7</f>
        <v>Resolución de restricciones técnicas (PDBF). Desglose por tipo de restricción</v>
      </c>
      <c r="F14" s="32"/>
    </row>
    <row r="15" spans="2:8" s="10" customFormat="1" ht="12.6" customHeight="1">
      <c r="B15" s="11"/>
      <c r="C15" s="15"/>
      <c r="D15" s="153" t="s">
        <v>33</v>
      </c>
      <c r="E15" s="154" t="str">
        <f>'C8'!$C$7</f>
        <v>Mercados de servicios de ajuste. Energía gestionada</v>
      </c>
      <c r="F15" s="32"/>
    </row>
    <row r="16" spans="2:8" s="10" customFormat="1" ht="12.6" customHeight="1">
      <c r="B16" s="11"/>
      <c r="C16" s="15"/>
      <c r="D16" s="153" t="s">
        <v>33</v>
      </c>
      <c r="E16" s="154" t="str">
        <f>'C9'!$C$7</f>
        <v>Desvíos netos medidos</v>
      </c>
      <c r="F16" s="32"/>
    </row>
    <row r="17" spans="2:6" s="10" customFormat="1" ht="12.6" customHeight="1">
      <c r="B17" s="11"/>
      <c r="C17" s="15"/>
      <c r="D17" s="153" t="s">
        <v>33</v>
      </c>
      <c r="E17" s="154" t="str">
        <f>'C10'!$C$7</f>
        <v>Precio del desvío en relación al precio del mercado diario</v>
      </c>
      <c r="F17" s="32"/>
    </row>
    <row r="18" spans="2:6" s="10" customFormat="1" ht="12.6" customHeight="1">
      <c r="B18" s="11"/>
      <c r="C18" s="15"/>
      <c r="D18" s="153" t="s">
        <v>33</v>
      </c>
      <c r="E18" s="154" t="str">
        <f>'C11'!$C$7</f>
        <v>Horas con desvíos contrarios al sistema</v>
      </c>
      <c r="F18" s="32"/>
    </row>
    <row r="19" spans="2:6" s="10" customFormat="1" ht="12.6" customHeight="1">
      <c r="B19" s="11"/>
      <c r="C19" s="15"/>
      <c r="D19" s="153" t="s">
        <v>33</v>
      </c>
      <c r="E19" s="154" t="str">
        <f>'C12'!$C$7</f>
        <v>Capacidad negociada en las subastas explícitas de largo plazo en la interconexión con Francia (IFE)</v>
      </c>
      <c r="F19" s="32"/>
    </row>
    <row r="20" spans="2:6" s="10" customFormat="1" ht="12.6" customHeight="1">
      <c r="B20" s="11"/>
      <c r="C20" s="15"/>
      <c r="D20" s="153" t="s">
        <v>33</v>
      </c>
      <c r="E20" s="154" t="str">
        <f>'C13'!$C$7</f>
        <v>Capacidad negociada en las subastas explícitas intradiarias en la interconexión con Francia (IFE)</v>
      </c>
      <c r="F20" s="32"/>
    </row>
    <row r="21" spans="2:6" s="10" customFormat="1" ht="22.5">
      <c r="B21" s="11"/>
      <c r="C21" s="15"/>
      <c r="D21" s="332" t="s">
        <v>33</v>
      </c>
      <c r="E21" s="333" t="str">
        <f>'C14'!$C$7</f>
        <v>Renta de congestión y tasa de acoplamiento en la interconexión con Francia derivada del acoplamiento de los mercados diarios MRC (Multi-Regional Coupling)</v>
      </c>
      <c r="F21" s="32"/>
    </row>
    <row r="22" spans="2:6" s="10" customFormat="1" ht="22.5" customHeight="1">
      <c r="B22" s="11"/>
      <c r="C22" s="15"/>
      <c r="D22" s="153" t="s">
        <v>33</v>
      </c>
      <c r="E22" s="333" t="str">
        <f>'C15'!$C$6</f>
        <v>Renta de congestión en la interconexión con Francia derivada de las subastas de capacidad y del acoplamiento de los mercados diarios MRC</v>
      </c>
      <c r="F22" s="32"/>
    </row>
    <row r="23" spans="2:6" s="10" customFormat="1" ht="22.5" customHeight="1">
      <c r="B23" s="11"/>
      <c r="C23" s="15"/>
      <c r="D23" s="153" t="s">
        <v>33</v>
      </c>
      <c r="E23" s="423" t="str">
        <f>'C16'!$C$7</f>
        <v>Renta de congestión y tasa de acoplamiento en la interconexión con Portugal derivada del acoplamiento de los mercados diarios</v>
      </c>
      <c r="F23" s="32"/>
    </row>
    <row r="24" spans="2:6" s="10" customFormat="1" ht="12.6" customHeight="1">
      <c r="B24" s="11"/>
      <c r="C24" s="15"/>
      <c r="D24" s="332" t="s">
        <v>33</v>
      </c>
      <c r="E24" s="333" t="str">
        <f>'C17'!$C$7</f>
        <v>Energías y precios medios de servicios transfronterizos de balance activados por los sistemas eléctricos externos</v>
      </c>
      <c r="F24" s="32"/>
    </row>
    <row r="25" spans="2:6" s="10" customFormat="1" ht="22.5" customHeight="1">
      <c r="B25" s="11"/>
      <c r="C25" s="15"/>
      <c r="D25" s="332" t="s">
        <v>33</v>
      </c>
      <c r="E25" s="333" t="str">
        <f>'C18'!$C$7</f>
        <v>Energías y precios medios de servicios transfronterizos de balance activados por el sistema eléctrico español a través de la interconexión con Francia</v>
      </c>
      <c r="F25" s="32"/>
    </row>
    <row r="26" spans="2:6" ht="22.5" customHeight="1">
      <c r="B26" s="11"/>
      <c r="C26" s="15"/>
      <c r="D26" s="332" t="s">
        <v>33</v>
      </c>
      <c r="E26" s="333" t="str">
        <f>'C19'!$C$7</f>
        <v>Energías y precios medios de servicios transfronterizos de balance activados por el sistema eléctrico español a través de la interconexión con Portugal</v>
      </c>
    </row>
    <row r="27" spans="2:6" ht="8.4499999999999993" customHeight="1"/>
    <row r="28" spans="2:6">
      <c r="C28" s="155" t="s">
        <v>115</v>
      </c>
      <c r="E28" s="10"/>
    </row>
    <row r="29" spans="2:6">
      <c r="C29" s="155" t="s">
        <v>227</v>
      </c>
    </row>
    <row r="31" spans="2:6">
      <c r="E31" s="6"/>
    </row>
    <row r="32" spans="2:6">
      <c r="E32" s="6"/>
    </row>
    <row r="33" spans="5:5">
      <c r="E33" s="6"/>
    </row>
    <row r="34" spans="5:5">
      <c r="E34" s="29"/>
    </row>
    <row r="35" spans="5:5">
      <c r="E35" s="37"/>
    </row>
    <row r="60" spans="2:2">
      <c r="B60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phoneticPr fontId="0" type="noConversion"/>
  <hyperlinks>
    <hyperlink ref="E8" location="'C1'!A1" display="Precio final en el mercado de producción"/>
    <hyperlink ref="E9" location="'C2'!A1" display="'C2'!A1"/>
    <hyperlink ref="E10" location="'C3'!A1" display="'C3'!A1"/>
    <hyperlink ref="E11" location="'C4'!A1" display="'C4'!A1"/>
    <hyperlink ref="E12" location="'C5'!A1" display="'C5'!A1"/>
    <hyperlink ref="E13" location="'C6'!A1" display="'C6'!A1"/>
    <hyperlink ref="E14:E18" location="'C6'!A1" display="'C6'!A1"/>
    <hyperlink ref="E19:E25" location="'C6'!A1" display="'C6'!A1"/>
    <hyperlink ref="E14" location="'C7'!A1" display="'C7'!A1"/>
    <hyperlink ref="E15" location="'C8'!A1" display="'C8'!A1"/>
    <hyperlink ref="E16" location="'C9'!A1" display="'C9'!A1"/>
    <hyperlink ref="E17" location="'C10'!A1" display="'C10'!A1"/>
    <hyperlink ref="E18" location="'C11'!A1" display="'C11'!A1"/>
    <hyperlink ref="E19" location="'C12'!A1" display="'C12'!A1"/>
    <hyperlink ref="E20" location="'C13'!A1" display="'C13'!A1"/>
    <hyperlink ref="E21" location="'C14'!A1" display="'C14'!A1"/>
    <hyperlink ref="E22" location="'C15'!A1" display="'C15'!A1"/>
    <hyperlink ref="E23" location="'C16'!A1" display="'C16'!A1"/>
    <hyperlink ref="E24" location="'C17'!A1" display="'C17'!A1"/>
    <hyperlink ref="E25" location="'C18'!A1" display="'C18'!A1"/>
    <hyperlink ref="E26" location="'C19'!A1" display="'C19'!A1"/>
  </hyperlinks>
  <printOptions horizontalCentered="1" verticalCentered="1"/>
  <pageMargins left="0.39370078740157483" right="0.78740157480314965" top="0.39370078740157483" bottom="0.98425196850393704" header="0" footer="0"/>
  <pageSetup paperSize="9"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autoPageBreaks="0"/>
  </sheetPr>
  <dimension ref="A1:K82"/>
  <sheetViews>
    <sheetView showGridLines="0" topLeftCell="A2" workbookViewId="0">
      <selection activeCell="G5" sqref="G5"/>
    </sheetView>
  </sheetViews>
  <sheetFormatPr baseColWidth="10" defaultColWidth="14.85546875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7" width="11.42578125" customWidth="1"/>
  </cols>
  <sheetData>
    <row r="1" spans="2:5" s="7" customFormat="1" ht="0.6" customHeight="1"/>
    <row r="2" spans="2:5" s="7" customFormat="1" ht="21" customHeight="1">
      <c r="D2" s="156"/>
      <c r="E2" s="276" t="s">
        <v>74</v>
      </c>
    </row>
    <row r="3" spans="2:5" s="7" customFormat="1" ht="15" customHeight="1">
      <c r="D3" s="157"/>
      <c r="E3" s="277" t="s">
        <v>184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159" t="s">
        <v>118</v>
      </c>
      <c r="D7" s="28"/>
      <c r="E7" s="183"/>
    </row>
    <row r="8" spans="2:5" s="10" customFormat="1" ht="12.75" customHeight="1">
      <c r="B8" s="11"/>
      <c r="C8" s="160" t="s">
        <v>44</v>
      </c>
      <c r="D8" s="28"/>
      <c r="E8" s="183"/>
    </row>
    <row r="9" spans="2:5" s="10" customFormat="1" ht="12.75" customHeight="1">
      <c r="B9" s="11"/>
      <c r="C9" s="158"/>
      <c r="D9" s="28"/>
      <c r="E9" s="183"/>
    </row>
    <row r="10" spans="2:5" s="10" customFormat="1" ht="12.75" customHeight="1">
      <c r="B10" s="11"/>
      <c r="C10" s="32"/>
      <c r="D10" s="28"/>
      <c r="E10" s="183"/>
    </row>
    <row r="11" spans="2:5" s="10" customFormat="1" ht="12.75" customHeight="1">
      <c r="B11" s="11"/>
      <c r="C11" s="32"/>
      <c r="D11" s="28"/>
      <c r="E11" s="152"/>
    </row>
    <row r="12" spans="2:5" s="10" customFormat="1" ht="12.75" customHeight="1">
      <c r="B12" s="11"/>
      <c r="D12" s="28"/>
      <c r="E12" s="152"/>
    </row>
    <row r="13" spans="2:5" s="10" customFormat="1" ht="12.75" customHeight="1">
      <c r="B13" s="11"/>
      <c r="C13" s="16"/>
      <c r="D13" s="28"/>
      <c r="E13" s="152"/>
    </row>
    <row r="14" spans="2:5" s="10" customFormat="1" ht="12.75" customHeight="1">
      <c r="B14" s="11"/>
      <c r="C14" s="16"/>
      <c r="D14" s="28"/>
      <c r="E14" s="152"/>
    </row>
    <row r="15" spans="2:5" s="10" customFormat="1" ht="12.75" customHeight="1">
      <c r="B15" s="11"/>
      <c r="C15" s="16"/>
      <c r="D15" s="28"/>
      <c r="E15" s="152"/>
    </row>
    <row r="16" spans="2:5" s="10" customFormat="1" ht="12.75" customHeight="1">
      <c r="B16" s="11"/>
      <c r="C16" s="16"/>
      <c r="D16" s="28"/>
      <c r="E16" s="152"/>
    </row>
    <row r="17" spans="1:11" s="10" customFormat="1" ht="12.75" customHeight="1">
      <c r="B17" s="11"/>
      <c r="C17" s="16"/>
      <c r="D17" s="28"/>
      <c r="E17" s="152"/>
    </row>
    <row r="18" spans="1:11" s="10" customFormat="1" ht="12.75" customHeight="1">
      <c r="B18" s="11"/>
      <c r="C18" s="16"/>
      <c r="D18" s="28"/>
      <c r="E18" s="152"/>
    </row>
    <row r="19" spans="1:11" s="10" customFormat="1" ht="12.75" customHeight="1">
      <c r="B19" s="11"/>
      <c r="C19" s="16"/>
      <c r="D19" s="28"/>
      <c r="E19" s="152"/>
    </row>
    <row r="20" spans="1:11" s="10" customFormat="1" ht="12.75" customHeight="1">
      <c r="B20" s="11"/>
      <c r="C20" s="16"/>
      <c r="D20" s="28"/>
      <c r="E20" s="152"/>
    </row>
    <row r="21" spans="1:11" s="10" customFormat="1" ht="12.75" customHeight="1">
      <c r="B21" s="11"/>
      <c r="C21" s="16"/>
      <c r="D21" s="28"/>
      <c r="E21" s="152"/>
    </row>
    <row r="22" spans="1:11">
      <c r="E22" s="184"/>
    </row>
    <row r="23" spans="1:11">
      <c r="E23" s="184"/>
    </row>
    <row r="24" spans="1:11">
      <c r="E24" s="184"/>
    </row>
    <row r="25" spans="1:11" s="90" customFormat="1">
      <c r="A25" s="7"/>
      <c r="B25" s="7"/>
      <c r="C25" s="7"/>
      <c r="D25" s="7"/>
      <c r="E25" s="7"/>
    </row>
    <row r="26" spans="1:11" s="90" customFormat="1">
      <c r="A26" s="7"/>
      <c r="B26" s="7"/>
      <c r="C26" s="7"/>
      <c r="D26" s="7"/>
      <c r="E26" s="7"/>
    </row>
    <row r="27" spans="1:11" s="90" customFormat="1">
      <c r="A27" s="7"/>
      <c r="B27" s="7"/>
      <c r="C27" s="7"/>
      <c r="D27" s="7"/>
      <c r="E27" s="161" t="s">
        <v>104</v>
      </c>
    </row>
    <row r="28" spans="1:11" s="90" customFormat="1" ht="24" customHeight="1">
      <c r="A28" s="7"/>
      <c r="B28" s="7"/>
      <c r="C28" s="7"/>
      <c r="D28" s="7"/>
      <c r="E28" s="161"/>
      <c r="F28" s="36"/>
      <c r="G28" s="36"/>
      <c r="H28" s="36"/>
      <c r="I28" s="36"/>
      <c r="J28" s="36"/>
      <c r="K28" s="36"/>
    </row>
    <row r="82" spans="2:2">
      <c r="B82" s="55"/>
    </row>
  </sheetData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autoPageBreaks="0"/>
  </sheetPr>
  <dimension ref="A1:F82"/>
  <sheetViews>
    <sheetView showGridLines="0" topLeftCell="A2" workbookViewId="0">
      <selection activeCell="E32" sqref="E32"/>
    </sheetView>
  </sheetViews>
  <sheetFormatPr baseColWidth="10" defaultColWidth="14.85546875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  <col min="7" max="8" width="11.42578125" customWidth="1"/>
  </cols>
  <sheetData>
    <row r="1" spans="2:5" s="7" customFormat="1" ht="0.6" customHeight="1"/>
    <row r="2" spans="2:5" s="7" customFormat="1" ht="21" customHeight="1">
      <c r="E2" s="276" t="s">
        <v>74</v>
      </c>
    </row>
    <row r="3" spans="2:5" s="7" customFormat="1" ht="15" customHeight="1">
      <c r="E3" s="277" t="s">
        <v>184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67" t="s">
        <v>97</v>
      </c>
      <c r="D7" s="28"/>
      <c r="E7" s="183"/>
    </row>
    <row r="8" spans="2:5" s="10" customFormat="1" ht="12.75" customHeight="1">
      <c r="B8" s="11"/>
      <c r="C8" s="467"/>
      <c r="D8" s="28"/>
      <c r="E8" s="183"/>
    </row>
    <row r="9" spans="2:5" s="10" customFormat="1" ht="12.75" customHeight="1">
      <c r="B9" s="11"/>
      <c r="C9" s="467" t="s">
        <v>117</v>
      </c>
      <c r="D9" s="28"/>
      <c r="E9" s="183"/>
    </row>
    <row r="10" spans="2:5" s="10" customFormat="1" ht="12.75" customHeight="1">
      <c r="B10" s="11"/>
      <c r="C10" s="467"/>
      <c r="D10" s="28"/>
      <c r="E10" s="183"/>
    </row>
    <row r="11" spans="2:5" s="10" customFormat="1" ht="12.75" customHeight="1">
      <c r="B11" s="11"/>
      <c r="C11" s="134"/>
      <c r="D11" s="28"/>
      <c r="E11" s="152"/>
    </row>
    <row r="12" spans="2:5" s="10" customFormat="1" ht="12.75" customHeight="1">
      <c r="B12" s="11"/>
      <c r="D12" s="28"/>
      <c r="E12" s="152"/>
    </row>
    <row r="13" spans="2:5" s="10" customFormat="1" ht="12.75" customHeight="1">
      <c r="B13" s="11"/>
      <c r="C13" s="16"/>
      <c r="D13" s="28"/>
      <c r="E13" s="152"/>
    </row>
    <row r="14" spans="2:5" s="10" customFormat="1" ht="12.75" customHeight="1">
      <c r="B14" s="11"/>
      <c r="C14" s="16"/>
      <c r="D14" s="28"/>
      <c r="E14" s="152"/>
    </row>
    <row r="15" spans="2:5" s="10" customFormat="1" ht="12.75" customHeight="1">
      <c r="B15" s="11"/>
      <c r="C15" s="16"/>
      <c r="D15" s="28"/>
      <c r="E15" s="152"/>
    </row>
    <row r="16" spans="2:5" s="10" customFormat="1" ht="12.75" customHeight="1">
      <c r="B16" s="11"/>
      <c r="C16" s="16"/>
      <c r="D16" s="28"/>
      <c r="E16" s="152"/>
    </row>
    <row r="17" spans="2:5" s="10" customFormat="1" ht="12.75" customHeight="1">
      <c r="B17" s="11"/>
      <c r="C17" s="16"/>
      <c r="D17" s="28"/>
      <c r="E17" s="152"/>
    </row>
    <row r="18" spans="2:5" s="10" customFormat="1" ht="12.75" customHeight="1">
      <c r="B18" s="11"/>
      <c r="C18" s="16"/>
      <c r="D18" s="28"/>
      <c r="E18" s="152"/>
    </row>
    <row r="19" spans="2:5" s="10" customFormat="1" ht="12.75" customHeight="1">
      <c r="B19" s="11"/>
      <c r="C19" s="16"/>
      <c r="D19" s="28"/>
      <c r="E19" s="152"/>
    </row>
    <row r="20" spans="2:5" s="10" customFormat="1" ht="12.75" customHeight="1">
      <c r="B20" s="11"/>
      <c r="C20" s="16"/>
      <c r="D20" s="28"/>
      <c r="E20" s="152"/>
    </row>
    <row r="21" spans="2:5" s="10" customFormat="1" ht="12.75" customHeight="1">
      <c r="B21" s="11"/>
      <c r="C21" s="16"/>
      <c r="D21" s="28"/>
      <c r="E21" s="152"/>
    </row>
    <row r="22" spans="2:5">
      <c r="E22" s="184"/>
    </row>
    <row r="23" spans="2:5">
      <c r="E23" s="184"/>
    </row>
    <row r="24" spans="2:5">
      <c r="E24" s="184"/>
    </row>
    <row r="82" spans="2:2">
      <c r="B82" s="55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autoPageBreaks="0"/>
  </sheetPr>
  <dimension ref="A1:F82"/>
  <sheetViews>
    <sheetView showGridLines="0" topLeftCell="A2" workbookViewId="0">
      <selection activeCell="C9" sqref="C9:C10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</cols>
  <sheetData>
    <row r="1" spans="2:5" s="7" customFormat="1" ht="0.6" customHeight="1"/>
    <row r="2" spans="2:5" s="7" customFormat="1" ht="21" customHeight="1">
      <c r="E2" s="276" t="s">
        <v>74</v>
      </c>
    </row>
    <row r="3" spans="2:5" s="7" customFormat="1" ht="15" customHeight="1">
      <c r="E3" s="277" t="s">
        <v>184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67" t="s">
        <v>220</v>
      </c>
      <c r="D7" s="28"/>
      <c r="E7" s="183"/>
    </row>
    <row r="8" spans="2:5" s="10" customFormat="1" ht="12.75" customHeight="1">
      <c r="B8" s="11"/>
      <c r="C8" s="467"/>
      <c r="D8" s="28"/>
      <c r="E8" s="183"/>
    </row>
    <row r="9" spans="2:5" s="10" customFormat="1" ht="12.75" customHeight="1">
      <c r="B9" s="11"/>
      <c r="C9" s="467" t="s">
        <v>117</v>
      </c>
      <c r="D9" s="28"/>
      <c r="E9" s="183"/>
    </row>
    <row r="10" spans="2:5" s="10" customFormat="1" ht="12.75" customHeight="1">
      <c r="B10" s="11"/>
      <c r="C10" s="467"/>
      <c r="D10" s="28"/>
      <c r="E10" s="183"/>
    </row>
    <row r="11" spans="2:5" s="10" customFormat="1" ht="12.75" customHeight="1">
      <c r="B11" s="11"/>
      <c r="C11" s="30"/>
      <c r="D11" s="28"/>
      <c r="E11" s="152"/>
    </row>
    <row r="12" spans="2:5" s="10" customFormat="1" ht="12.75" customHeight="1">
      <c r="B12" s="11"/>
      <c r="C12" s="61"/>
      <c r="D12" s="28"/>
      <c r="E12" s="152"/>
    </row>
    <row r="13" spans="2:5" s="10" customFormat="1" ht="12.75" customHeight="1">
      <c r="B13" s="11"/>
      <c r="C13" s="61"/>
      <c r="D13" s="28"/>
      <c r="E13" s="152"/>
    </row>
    <row r="14" spans="2:5" s="10" customFormat="1" ht="12.75" customHeight="1">
      <c r="B14" s="11"/>
      <c r="C14" s="61"/>
      <c r="D14" s="28"/>
      <c r="E14" s="152"/>
    </row>
    <row r="15" spans="2:5" s="10" customFormat="1" ht="12.75" customHeight="1">
      <c r="B15" s="11"/>
      <c r="C15" s="16"/>
      <c r="D15" s="28"/>
      <c r="E15" s="152"/>
    </row>
    <row r="16" spans="2:5" s="10" customFormat="1" ht="12.75" customHeight="1">
      <c r="B16" s="11"/>
      <c r="C16" s="16"/>
      <c r="D16" s="28"/>
      <c r="E16" s="152"/>
    </row>
    <row r="17" spans="2:5" s="10" customFormat="1" ht="12.75" customHeight="1">
      <c r="B17" s="11"/>
      <c r="C17" s="16"/>
      <c r="D17" s="28"/>
      <c r="E17" s="152"/>
    </row>
    <row r="18" spans="2:5" s="10" customFormat="1" ht="12.75" customHeight="1">
      <c r="B18" s="11"/>
      <c r="C18" s="16"/>
      <c r="D18" s="28"/>
      <c r="E18" s="152"/>
    </row>
    <row r="19" spans="2:5" s="10" customFormat="1" ht="12.75" customHeight="1">
      <c r="B19" s="11"/>
      <c r="C19" s="16"/>
      <c r="D19" s="28"/>
      <c r="E19" s="152"/>
    </row>
    <row r="20" spans="2:5" s="10" customFormat="1" ht="12.75" customHeight="1">
      <c r="B20" s="11"/>
      <c r="C20" s="16"/>
      <c r="D20" s="28"/>
      <c r="E20" s="152"/>
    </row>
    <row r="21" spans="2:5" s="10" customFormat="1" ht="12.75" customHeight="1">
      <c r="B21" s="11"/>
      <c r="C21" s="16"/>
      <c r="D21" s="28"/>
      <c r="E21" s="152"/>
    </row>
    <row r="22" spans="2:5">
      <c r="E22" s="184"/>
    </row>
    <row r="23" spans="2:5">
      <c r="E23" s="184"/>
    </row>
    <row r="24" spans="2:5">
      <c r="E24" s="184"/>
    </row>
    <row r="82" spans="2:2">
      <c r="B82" s="55"/>
    </row>
  </sheetData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O26"/>
  <sheetViews>
    <sheetView showGridLines="0" topLeftCell="A7" workbookViewId="0">
      <selection activeCell="E40" sqref="E40"/>
    </sheetView>
  </sheetViews>
  <sheetFormatPr baseColWidth="10" defaultColWidth="11.42578125" defaultRowHeight="12.75"/>
  <cols>
    <col min="1" max="1" width="0.140625" style="282" customWidth="1"/>
    <col min="2" max="2" width="2.7109375" style="282" customWidth="1"/>
    <col min="3" max="3" width="23.7109375" style="282" customWidth="1"/>
    <col min="4" max="4" width="1.28515625" style="282" customWidth="1"/>
    <col min="5" max="5" width="105.7109375" style="282" customWidth="1"/>
    <col min="6" max="8" width="11.42578125" style="282"/>
    <col min="9" max="16" width="22.7109375" style="282" customWidth="1"/>
    <col min="17" max="16384" width="11.42578125" style="282"/>
  </cols>
  <sheetData>
    <row r="1" spans="2:15" ht="0.75" customHeight="1"/>
    <row r="2" spans="2:15" ht="21" customHeight="1">
      <c r="E2" s="276" t="s">
        <v>74</v>
      </c>
    </row>
    <row r="3" spans="2:15" ht="15" customHeight="1">
      <c r="E3" s="277" t="s">
        <v>184</v>
      </c>
    </row>
    <row r="4" spans="2:15" s="284" customFormat="1" ht="20.25" customHeight="1">
      <c r="B4" s="283"/>
      <c r="C4" s="12" t="str">
        <f>Indice!C4</f>
        <v>Servicios de ajuste</v>
      </c>
    </row>
    <row r="5" spans="2:15" s="284" customFormat="1" ht="12.75" customHeight="1">
      <c r="B5" s="283"/>
      <c r="C5" s="285"/>
    </row>
    <row r="6" spans="2:15" s="284" customFormat="1" ht="13.5" customHeight="1">
      <c r="B6" s="283"/>
      <c r="C6" s="286"/>
      <c r="D6" s="287"/>
      <c r="E6" s="287"/>
      <c r="J6" s="288"/>
      <c r="K6" s="288"/>
      <c r="L6" s="288"/>
      <c r="M6" s="480"/>
      <c r="N6" s="480"/>
      <c r="O6" s="480"/>
    </row>
    <row r="7" spans="2:15" s="284" customFormat="1" ht="12.75" customHeight="1">
      <c r="B7" s="283"/>
      <c r="C7" s="481" t="s">
        <v>221</v>
      </c>
      <c r="D7" s="287"/>
      <c r="E7" s="289"/>
      <c r="I7" s="290"/>
      <c r="J7" s="290"/>
      <c r="K7" s="290"/>
      <c r="L7" s="290"/>
      <c r="M7" s="290"/>
      <c r="N7" s="290"/>
      <c r="O7" s="290"/>
    </row>
    <row r="8" spans="2:15" s="284" customFormat="1" ht="12.75" customHeight="1">
      <c r="B8" s="283"/>
      <c r="C8" s="481"/>
      <c r="D8" s="287"/>
      <c r="E8" s="289"/>
      <c r="I8" s="290"/>
      <c r="J8" s="290"/>
      <c r="K8" s="290"/>
      <c r="L8" s="290"/>
      <c r="M8" s="290"/>
      <c r="N8" s="290"/>
      <c r="O8" s="290"/>
    </row>
    <row r="9" spans="2:15" s="284" customFormat="1" ht="12.75" customHeight="1">
      <c r="B9" s="283"/>
      <c r="C9" s="481"/>
      <c r="D9" s="287"/>
      <c r="E9" s="289"/>
      <c r="I9" s="290"/>
      <c r="J9" s="290"/>
      <c r="K9" s="290"/>
      <c r="L9" s="290"/>
      <c r="M9" s="290"/>
      <c r="N9" s="290"/>
      <c r="O9" s="290"/>
    </row>
    <row r="10" spans="2:15" s="284" customFormat="1" ht="12.75" customHeight="1">
      <c r="B10" s="283"/>
      <c r="C10" s="481"/>
      <c r="D10" s="287"/>
      <c r="E10" s="289"/>
      <c r="I10" s="291"/>
      <c r="J10" s="292"/>
      <c r="K10" s="292"/>
      <c r="L10" s="292"/>
      <c r="M10" s="292"/>
      <c r="N10" s="292"/>
      <c r="O10" s="292"/>
    </row>
    <row r="11" spans="2:15" s="284" customFormat="1" ht="12.75" customHeight="1">
      <c r="B11" s="283"/>
      <c r="C11" s="293" t="s">
        <v>86</v>
      </c>
      <c r="D11" s="287"/>
      <c r="E11" s="294"/>
      <c r="I11" s="291"/>
      <c r="J11" s="292"/>
      <c r="K11" s="292"/>
      <c r="L11" s="292"/>
      <c r="M11" s="292"/>
      <c r="N11" s="292"/>
      <c r="O11" s="292"/>
    </row>
    <row r="12" spans="2:15" s="284" customFormat="1" ht="12.75" customHeight="1">
      <c r="B12" s="283"/>
      <c r="C12" s="295"/>
      <c r="D12" s="287"/>
      <c r="E12" s="294"/>
      <c r="I12" s="291"/>
      <c r="J12" s="292"/>
      <c r="K12" s="292"/>
      <c r="L12" s="292"/>
      <c r="M12" s="292"/>
      <c r="N12" s="292"/>
      <c r="O12" s="292"/>
    </row>
    <row r="13" spans="2:15" s="284" customFormat="1" ht="12.75" customHeight="1">
      <c r="B13" s="283"/>
      <c r="C13" s="296"/>
      <c r="D13" s="287"/>
      <c r="E13" s="294"/>
      <c r="I13" s="291"/>
      <c r="J13" s="292"/>
      <c r="K13" s="292"/>
      <c r="L13" s="292"/>
      <c r="M13" s="292"/>
      <c r="N13" s="292"/>
      <c r="O13" s="292"/>
    </row>
    <row r="14" spans="2:15" s="284" customFormat="1" ht="12.75" customHeight="1">
      <c r="B14" s="283"/>
      <c r="C14" s="296"/>
      <c r="D14" s="287"/>
      <c r="E14" s="294"/>
      <c r="I14" s="291"/>
      <c r="J14" s="292"/>
      <c r="K14" s="292"/>
      <c r="L14" s="292"/>
      <c r="M14" s="292"/>
      <c r="N14" s="292"/>
      <c r="O14" s="292"/>
    </row>
    <row r="15" spans="2:15" s="284" customFormat="1" ht="12.75" customHeight="1">
      <c r="B15" s="283"/>
      <c r="D15" s="287"/>
      <c r="E15" s="294"/>
      <c r="I15" s="291"/>
      <c r="J15" s="292"/>
      <c r="K15" s="292"/>
      <c r="L15" s="292"/>
      <c r="M15" s="292"/>
      <c r="N15" s="292"/>
      <c r="O15" s="292"/>
    </row>
    <row r="16" spans="2:15" s="284" customFormat="1" ht="12.75" customHeight="1">
      <c r="B16" s="283"/>
      <c r="C16" s="286"/>
      <c r="D16" s="287"/>
      <c r="E16" s="294"/>
      <c r="I16" s="291"/>
      <c r="J16" s="292"/>
      <c r="K16" s="292"/>
      <c r="L16" s="292"/>
      <c r="M16" s="292"/>
      <c r="N16" s="292"/>
      <c r="O16" s="292"/>
    </row>
    <row r="17" spans="2:15" s="284" customFormat="1" ht="12.75" customHeight="1">
      <c r="B17" s="283"/>
      <c r="C17" s="286"/>
      <c r="D17" s="287"/>
      <c r="E17" s="294"/>
      <c r="I17" s="291"/>
      <c r="J17" s="292"/>
      <c r="K17" s="292"/>
      <c r="L17" s="292"/>
      <c r="M17" s="292"/>
      <c r="N17" s="292"/>
      <c r="O17" s="292"/>
    </row>
    <row r="18" spans="2:15" s="284" customFormat="1" ht="12.75" customHeight="1">
      <c r="B18" s="283"/>
      <c r="C18" s="286"/>
      <c r="D18" s="287"/>
      <c r="E18" s="294"/>
      <c r="I18" s="291"/>
      <c r="J18" s="292"/>
      <c r="K18" s="292"/>
      <c r="L18" s="292"/>
      <c r="M18" s="292"/>
      <c r="N18" s="292"/>
      <c r="O18" s="292"/>
    </row>
    <row r="19" spans="2:15" s="284" customFormat="1" ht="12.75" customHeight="1">
      <c r="B19" s="283"/>
      <c r="C19" s="286"/>
      <c r="D19" s="287"/>
      <c r="E19" s="294"/>
      <c r="I19" s="291"/>
      <c r="J19" s="292"/>
      <c r="K19" s="292"/>
      <c r="L19" s="292"/>
      <c r="M19" s="292"/>
      <c r="N19" s="292"/>
      <c r="O19" s="292"/>
    </row>
    <row r="20" spans="2:15" s="284" customFormat="1" ht="12.75" customHeight="1">
      <c r="B20" s="283"/>
      <c r="C20" s="286"/>
      <c r="D20" s="287"/>
      <c r="E20" s="294"/>
    </row>
    <row r="21" spans="2:15" s="284" customFormat="1" ht="12.75" customHeight="1">
      <c r="B21" s="283"/>
      <c r="C21" s="286"/>
      <c r="D21" s="287"/>
      <c r="E21" s="294"/>
    </row>
    <row r="22" spans="2:15">
      <c r="E22" s="297"/>
    </row>
    <row r="23" spans="2:15">
      <c r="E23" s="297"/>
    </row>
    <row r="24" spans="2:15" ht="15" customHeight="1">
      <c r="E24" s="298" t="s">
        <v>180</v>
      </c>
    </row>
    <row r="25" spans="2:15">
      <c r="E25" s="298"/>
    </row>
    <row r="26" spans="2:15">
      <c r="E26" s="299"/>
    </row>
  </sheetData>
  <mergeCells count="2">
    <mergeCell ref="M6:O6"/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E24"/>
  <sheetViews>
    <sheetView showGridLines="0" topLeftCell="A4" workbookViewId="0">
      <selection activeCell="I36" sqref="I36"/>
    </sheetView>
  </sheetViews>
  <sheetFormatPr baseColWidth="10" defaultColWidth="11.42578125" defaultRowHeight="12.75"/>
  <cols>
    <col min="1" max="1" width="0.140625" style="282" customWidth="1"/>
    <col min="2" max="2" width="2.7109375" style="282" customWidth="1"/>
    <col min="3" max="3" width="23.28515625" style="282" customWidth="1"/>
    <col min="4" max="4" width="1.28515625" style="282" customWidth="1"/>
    <col min="5" max="5" width="105.7109375" style="282" customWidth="1"/>
    <col min="6" max="16384" width="11.42578125" style="282"/>
  </cols>
  <sheetData>
    <row r="1" spans="2:5" ht="0.75" customHeight="1"/>
    <row r="2" spans="2:5" ht="21" customHeight="1">
      <c r="E2" s="276" t="s">
        <v>74</v>
      </c>
    </row>
    <row r="3" spans="2:5" ht="15" customHeight="1">
      <c r="E3" s="277" t="s">
        <v>184</v>
      </c>
    </row>
    <row r="4" spans="2:5" s="284" customFormat="1" ht="20.25" customHeight="1">
      <c r="B4" s="283"/>
      <c r="C4" s="12" t="str">
        <f>Indice!C4</f>
        <v>Servicios de ajuste</v>
      </c>
    </row>
    <row r="5" spans="2:5" s="284" customFormat="1" ht="12.75" customHeight="1">
      <c r="B5" s="283"/>
      <c r="C5" s="285"/>
    </row>
    <row r="6" spans="2:5" s="284" customFormat="1" ht="13.5" customHeight="1">
      <c r="B6" s="283"/>
      <c r="C6" s="286"/>
      <c r="D6" s="287"/>
      <c r="E6" s="287"/>
    </row>
    <row r="7" spans="2:5" s="284" customFormat="1" ht="12.75" customHeight="1">
      <c r="B7" s="283"/>
      <c r="C7" s="481" t="s">
        <v>119</v>
      </c>
      <c r="D7" s="287"/>
      <c r="E7" s="289"/>
    </row>
    <row r="8" spans="2:5" s="284" customFormat="1" ht="12.75" customHeight="1">
      <c r="B8" s="283"/>
      <c r="C8" s="481"/>
      <c r="D8" s="287"/>
      <c r="E8" s="289"/>
    </row>
    <row r="9" spans="2:5" s="284" customFormat="1" ht="12.75" customHeight="1">
      <c r="B9" s="283"/>
      <c r="C9" s="481"/>
      <c r="D9" s="287"/>
      <c r="E9" s="289"/>
    </row>
    <row r="10" spans="2:5" s="284" customFormat="1" ht="12.75" customHeight="1">
      <c r="B10" s="283"/>
      <c r="C10" s="481"/>
      <c r="D10" s="287"/>
      <c r="E10" s="289"/>
    </row>
    <row r="11" spans="2:5" s="284" customFormat="1" ht="12.75" customHeight="1">
      <c r="B11" s="283"/>
      <c r="C11" s="481"/>
      <c r="D11" s="287"/>
      <c r="E11" s="294"/>
    </row>
    <row r="12" spans="2:5" s="284" customFormat="1" ht="12.75" customHeight="1">
      <c r="B12" s="283"/>
      <c r="C12" s="293" t="s">
        <v>86</v>
      </c>
      <c r="D12" s="287"/>
      <c r="E12" s="294"/>
    </row>
    <row r="13" spans="2:5" s="284" customFormat="1" ht="12.75" customHeight="1">
      <c r="B13" s="283"/>
      <c r="C13" s="293"/>
      <c r="D13" s="287"/>
      <c r="E13" s="294"/>
    </row>
    <row r="14" spans="2:5" s="284" customFormat="1" ht="12.75" customHeight="1">
      <c r="B14" s="283"/>
      <c r="C14" s="293"/>
      <c r="D14" s="287"/>
      <c r="E14" s="294"/>
    </row>
    <row r="15" spans="2:5" s="284" customFormat="1" ht="12.75" customHeight="1">
      <c r="B15" s="283"/>
      <c r="D15" s="287"/>
      <c r="E15" s="294"/>
    </row>
    <row r="16" spans="2:5" s="284" customFormat="1" ht="12.75" customHeight="1">
      <c r="B16" s="283"/>
      <c r="C16" s="286"/>
      <c r="D16" s="287"/>
      <c r="E16" s="294"/>
    </row>
    <row r="17" spans="2:5" s="284" customFormat="1" ht="12.75" customHeight="1">
      <c r="B17" s="283"/>
      <c r="C17" s="286"/>
      <c r="D17" s="287"/>
      <c r="E17" s="294"/>
    </row>
    <row r="18" spans="2:5" s="284" customFormat="1" ht="12.75" customHeight="1">
      <c r="B18" s="283"/>
      <c r="C18" s="286"/>
      <c r="D18" s="287"/>
      <c r="E18" s="294"/>
    </row>
    <row r="19" spans="2:5" s="284" customFormat="1" ht="12.75" customHeight="1">
      <c r="B19" s="283"/>
      <c r="C19" s="286"/>
      <c r="D19" s="287"/>
      <c r="E19" s="294"/>
    </row>
    <row r="20" spans="2:5" s="284" customFormat="1" ht="12.75" customHeight="1">
      <c r="B20" s="283"/>
      <c r="C20" s="286"/>
      <c r="D20" s="287"/>
      <c r="E20" s="294"/>
    </row>
    <row r="21" spans="2:5" s="284" customFormat="1" ht="12.75" customHeight="1">
      <c r="B21" s="283"/>
      <c r="C21" s="286"/>
      <c r="D21" s="287"/>
      <c r="E21" s="294"/>
    </row>
    <row r="22" spans="2:5">
      <c r="E22" s="297"/>
    </row>
    <row r="23" spans="2:5">
      <c r="E23" s="297"/>
    </row>
    <row r="24" spans="2:5">
      <c r="E24" s="297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P35"/>
  <sheetViews>
    <sheetView showGridLines="0" topLeftCell="D4" zoomScaleNormal="100" workbookViewId="0">
      <selection activeCell="E30" sqref="E30"/>
    </sheetView>
  </sheetViews>
  <sheetFormatPr baseColWidth="10" defaultColWidth="11.42578125" defaultRowHeight="12.75"/>
  <cols>
    <col min="1" max="1" width="0.140625" style="282" customWidth="1"/>
    <col min="2" max="2" width="2.7109375" style="282" customWidth="1"/>
    <col min="3" max="3" width="23.7109375" style="282" customWidth="1"/>
    <col min="4" max="4" width="1.28515625" style="282" customWidth="1"/>
    <col min="5" max="5" width="105.7109375" style="282" customWidth="1"/>
    <col min="6" max="6" width="9.85546875" style="282" customWidth="1"/>
    <col min="7" max="16384" width="11.42578125" style="282"/>
  </cols>
  <sheetData>
    <row r="1" spans="2:16" ht="0.75" customHeight="1"/>
    <row r="2" spans="2:16" ht="21" customHeight="1">
      <c r="B2" s="300"/>
      <c r="E2" s="464" t="s">
        <v>74</v>
      </c>
      <c r="F2" s="464"/>
    </row>
    <row r="3" spans="2:16" ht="15" customHeight="1">
      <c r="E3" s="465" t="s">
        <v>184</v>
      </c>
      <c r="F3" s="465"/>
    </row>
    <row r="4" spans="2:16" s="284" customFormat="1" ht="20.25" customHeight="1">
      <c r="B4" s="283"/>
      <c r="C4" s="12" t="str">
        <f>Indice!C4</f>
        <v>Servicios de ajuste</v>
      </c>
    </row>
    <row r="5" spans="2:16" s="284" customFormat="1" ht="12.75" customHeight="1">
      <c r="B5" s="283"/>
      <c r="C5" s="285"/>
    </row>
    <row r="6" spans="2:16" s="284" customFormat="1" ht="13.5" customHeight="1">
      <c r="B6" s="283"/>
      <c r="C6" s="286"/>
      <c r="D6" s="287"/>
      <c r="E6" s="287"/>
    </row>
    <row r="7" spans="2:16" s="284" customFormat="1" ht="12.75" customHeight="1">
      <c r="B7" s="283"/>
      <c r="C7" s="482" t="s">
        <v>120</v>
      </c>
      <c r="D7" s="287"/>
      <c r="E7" s="289"/>
      <c r="F7" s="373"/>
      <c r="G7" s="301"/>
      <c r="K7" s="284">
        <v>1000</v>
      </c>
    </row>
    <row r="8" spans="2:16" s="284" customFormat="1" ht="12.75" customHeight="1">
      <c r="B8" s="283"/>
      <c r="C8" s="482"/>
      <c r="D8" s="287"/>
      <c r="E8" s="289"/>
      <c r="F8" s="373"/>
    </row>
    <row r="9" spans="2:16" s="284" customFormat="1" ht="12.75" customHeight="1">
      <c r="B9" s="283"/>
      <c r="C9" s="482"/>
      <c r="D9" s="287"/>
      <c r="E9" s="289"/>
      <c r="F9" s="373"/>
    </row>
    <row r="10" spans="2:16" s="284" customFormat="1" ht="12.75" customHeight="1">
      <c r="B10" s="283"/>
      <c r="C10" s="482"/>
      <c r="D10" s="287"/>
      <c r="E10" s="289"/>
      <c r="F10" s="373"/>
    </row>
    <row r="11" spans="2:16" s="284" customFormat="1" ht="12.75" customHeight="1">
      <c r="B11" s="283"/>
      <c r="C11" s="482"/>
      <c r="D11" s="287"/>
      <c r="E11" s="294"/>
      <c r="F11" s="373"/>
      <c r="G11" s="302"/>
    </row>
    <row r="12" spans="2:16" s="284" customFormat="1" ht="12.75" customHeight="1">
      <c r="B12" s="283"/>
      <c r="C12" s="482"/>
      <c r="D12" s="287"/>
      <c r="E12" s="294"/>
      <c r="F12" s="373"/>
      <c r="G12" s="302"/>
      <c r="O12" s="301"/>
      <c r="P12" s="304"/>
    </row>
    <row r="13" spans="2:16" s="284" customFormat="1" ht="12.75" customHeight="1">
      <c r="B13" s="283"/>
      <c r="C13" s="303" t="s">
        <v>121</v>
      </c>
      <c r="D13" s="287"/>
      <c r="E13" s="294"/>
      <c r="F13" s="373"/>
      <c r="G13" s="302"/>
      <c r="O13" s="301"/>
      <c r="P13" s="304"/>
    </row>
    <row r="14" spans="2:16" s="284" customFormat="1" ht="12.75" customHeight="1">
      <c r="B14" s="283"/>
      <c r="C14" s="305"/>
      <c r="D14" s="287"/>
      <c r="E14" s="294"/>
      <c r="F14" s="373"/>
      <c r="G14" s="302"/>
      <c r="O14" s="301"/>
      <c r="P14" s="304"/>
    </row>
    <row r="15" spans="2:16" s="284" customFormat="1" ht="12.75" customHeight="1">
      <c r="B15" s="283"/>
      <c r="C15" s="305"/>
      <c r="D15" s="287"/>
      <c r="E15" s="294"/>
      <c r="F15" s="373"/>
      <c r="G15" s="302"/>
      <c r="O15" s="301"/>
      <c r="P15" s="304"/>
    </row>
    <row r="16" spans="2:16" s="284" customFormat="1" ht="12.75" customHeight="1">
      <c r="B16" s="283"/>
      <c r="C16" s="305"/>
      <c r="D16" s="287"/>
      <c r="E16" s="294"/>
      <c r="F16" s="373"/>
      <c r="G16" s="302"/>
      <c r="O16" s="301"/>
      <c r="P16" s="304"/>
    </row>
    <row r="17" spans="2:16" s="284" customFormat="1" ht="12.75" customHeight="1">
      <c r="B17" s="283"/>
      <c r="C17" s="286"/>
      <c r="D17" s="287"/>
      <c r="E17" s="294"/>
      <c r="F17" s="373"/>
      <c r="O17" s="301"/>
      <c r="P17" s="304"/>
    </row>
    <row r="18" spans="2:16" s="284" customFormat="1" ht="12.75" customHeight="1">
      <c r="B18" s="283"/>
      <c r="C18" s="286"/>
      <c r="D18" s="287"/>
      <c r="E18" s="294"/>
      <c r="F18" s="373"/>
      <c r="G18" s="302"/>
      <c r="O18" s="301"/>
      <c r="P18" s="304"/>
    </row>
    <row r="19" spans="2:16" s="284" customFormat="1" ht="12.75" customHeight="1">
      <c r="B19" s="283"/>
      <c r="C19" s="286"/>
      <c r="D19" s="287"/>
      <c r="E19" s="294"/>
      <c r="F19" s="373"/>
      <c r="G19" s="302"/>
      <c r="O19" s="301"/>
      <c r="P19" s="304"/>
    </row>
    <row r="20" spans="2:16" s="284" customFormat="1" ht="12.75" customHeight="1">
      <c r="B20" s="283"/>
      <c r="C20" s="286"/>
      <c r="D20" s="287"/>
      <c r="E20" s="294"/>
      <c r="F20" s="373"/>
      <c r="G20" s="302"/>
      <c r="O20" s="301"/>
      <c r="P20" s="304"/>
    </row>
    <row r="21" spans="2:16" s="284" customFormat="1" ht="12.75" customHeight="1">
      <c r="B21" s="283"/>
      <c r="C21" s="286"/>
      <c r="D21" s="287"/>
      <c r="E21" s="294"/>
      <c r="F21" s="373"/>
      <c r="G21" s="302"/>
    </row>
    <row r="22" spans="2:16">
      <c r="E22" s="297"/>
      <c r="F22" s="297"/>
      <c r="G22" s="306"/>
      <c r="J22" s="284"/>
      <c r="K22" s="284"/>
      <c r="L22" s="284"/>
      <c r="M22" s="284"/>
    </row>
    <row r="23" spans="2:16">
      <c r="E23" s="297"/>
      <c r="F23" s="297"/>
      <c r="J23" s="284"/>
      <c r="K23" s="284"/>
      <c r="L23" s="284"/>
      <c r="M23" s="284"/>
    </row>
    <row r="24" spans="2:16">
      <c r="E24" s="297"/>
      <c r="F24" s="297"/>
      <c r="J24" s="284"/>
      <c r="K24" s="284"/>
      <c r="L24" s="284"/>
      <c r="M24" s="284"/>
    </row>
    <row r="25" spans="2:16" ht="16.149999999999999" customHeight="1">
      <c r="E25" s="307" t="s">
        <v>181</v>
      </c>
      <c r="J25" s="284"/>
      <c r="K25" s="284"/>
      <c r="L25" s="284"/>
      <c r="M25" s="284"/>
    </row>
    <row r="26" spans="2:16">
      <c r="E26" s="308" t="s">
        <v>182</v>
      </c>
      <c r="J26" s="284"/>
      <c r="K26" s="284"/>
      <c r="L26" s="284"/>
      <c r="M26" s="284"/>
    </row>
    <row r="27" spans="2:16">
      <c r="E27" s="309" t="s">
        <v>122</v>
      </c>
      <c r="J27" s="284"/>
      <c r="K27" s="284"/>
      <c r="L27" s="284"/>
      <c r="M27" s="284"/>
    </row>
    <row r="28" spans="2:16">
      <c r="J28" s="284"/>
      <c r="K28" s="284"/>
      <c r="L28" s="284"/>
      <c r="M28" s="284"/>
    </row>
    <row r="29" spans="2:16">
      <c r="J29" s="284"/>
      <c r="K29" s="284"/>
      <c r="L29" s="284"/>
      <c r="M29" s="284"/>
    </row>
    <row r="30" spans="2:16">
      <c r="J30" s="284"/>
      <c r="K30" s="284"/>
      <c r="L30" s="284"/>
      <c r="M30" s="284"/>
    </row>
    <row r="31" spans="2:16">
      <c r="J31" s="284"/>
      <c r="K31" s="284"/>
      <c r="L31" s="284"/>
      <c r="M31" s="284"/>
    </row>
    <row r="32" spans="2:16">
      <c r="J32" s="284"/>
      <c r="K32" s="284"/>
      <c r="L32" s="284"/>
      <c r="M32" s="284"/>
    </row>
    <row r="33" spans="10:13">
      <c r="J33" s="284"/>
      <c r="K33" s="284"/>
      <c r="L33" s="284"/>
      <c r="M33" s="284"/>
    </row>
    <row r="34" spans="10:13">
      <c r="J34" s="284"/>
      <c r="K34" s="284"/>
      <c r="L34" s="284"/>
      <c r="M34" s="284"/>
    </row>
    <row r="35" spans="10:13">
      <c r="J35" s="284"/>
      <c r="K35" s="284"/>
      <c r="L35" s="284"/>
      <c r="M35" s="284"/>
    </row>
  </sheetData>
  <mergeCells count="3">
    <mergeCell ref="C7:C12"/>
    <mergeCell ref="E2:F2"/>
    <mergeCell ref="E3:F3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showGridLines="0" topLeftCell="A10" workbookViewId="0">
      <selection activeCell="F20" sqref="F20"/>
    </sheetView>
  </sheetViews>
  <sheetFormatPr baseColWidth="10" defaultColWidth="11.42578125" defaultRowHeight="12.75"/>
  <cols>
    <col min="1" max="1" width="0.140625" style="282" customWidth="1"/>
    <col min="2" max="2" width="2.7109375" style="282" customWidth="1"/>
    <col min="3" max="3" width="23.7109375" style="282" customWidth="1"/>
    <col min="4" max="4" width="1.28515625" style="282" customWidth="1"/>
    <col min="5" max="5" width="13" style="282" customWidth="1"/>
    <col min="6" max="6" width="11.42578125" style="282"/>
    <col min="7" max="7" width="5.85546875" style="282" customWidth="1"/>
    <col min="8" max="8" width="3" style="282" customWidth="1"/>
    <col min="9" max="9" width="11.42578125" style="282"/>
    <col min="10" max="10" width="5.85546875" style="282" customWidth="1"/>
    <col min="11" max="11" width="2.42578125" style="282" customWidth="1"/>
    <col min="12" max="12" width="11.42578125" style="282"/>
    <col min="13" max="13" width="5.85546875" style="282" customWidth="1"/>
    <col min="14" max="16384" width="11.42578125" style="282"/>
  </cols>
  <sheetData>
    <row r="1" spans="2:13" ht="0.75" customHeight="1"/>
    <row r="2" spans="2:13" ht="21" customHeight="1">
      <c r="B2" s="300"/>
      <c r="E2" s="464" t="s">
        <v>74</v>
      </c>
      <c r="F2" s="464"/>
      <c r="G2" s="464"/>
      <c r="H2" s="464"/>
      <c r="I2" s="464"/>
      <c r="J2" s="464"/>
      <c r="K2" s="464"/>
      <c r="L2" s="464"/>
      <c r="M2" s="464"/>
    </row>
    <row r="3" spans="2:13" ht="15" customHeight="1">
      <c r="E3" s="465" t="s">
        <v>184</v>
      </c>
      <c r="F3" s="465"/>
      <c r="G3" s="465"/>
      <c r="H3" s="465"/>
      <c r="I3" s="465"/>
      <c r="J3" s="465"/>
      <c r="K3" s="465"/>
      <c r="L3" s="465"/>
      <c r="M3" s="465"/>
    </row>
    <row r="4" spans="2:13" s="284" customFormat="1" ht="20.25" customHeight="1">
      <c r="B4" s="283"/>
      <c r="C4" s="12" t="str">
        <f>Indice!C4</f>
        <v>Servicios de ajuste</v>
      </c>
    </row>
    <row r="5" spans="2:13" s="284" customFormat="1" ht="13.5" customHeight="1">
      <c r="B5" s="283"/>
      <c r="C5" s="286"/>
      <c r="D5" s="287"/>
      <c r="E5" s="287"/>
    </row>
    <row r="6" spans="2:13" s="284" customFormat="1" ht="12.75" customHeight="1">
      <c r="B6" s="283"/>
      <c r="C6" s="482" t="s">
        <v>169</v>
      </c>
      <c r="D6" s="287"/>
      <c r="E6" s="375"/>
      <c r="F6" s="485" t="s">
        <v>155</v>
      </c>
      <c r="G6" s="485"/>
      <c r="H6" s="376"/>
      <c r="I6" s="485" t="s">
        <v>156</v>
      </c>
      <c r="J6" s="485"/>
      <c r="K6" s="376"/>
      <c r="L6" s="485" t="s">
        <v>3</v>
      </c>
      <c r="M6" s="485"/>
    </row>
    <row r="7" spans="2:13" s="284" customFormat="1" ht="12.75" customHeight="1">
      <c r="B7" s="283"/>
      <c r="C7" s="482"/>
      <c r="D7" s="287"/>
      <c r="E7" s="377"/>
      <c r="F7" s="378" t="s">
        <v>163</v>
      </c>
      <c r="G7" s="379" t="s">
        <v>164</v>
      </c>
      <c r="H7" s="379"/>
      <c r="I7" s="378" t="s">
        <v>163</v>
      </c>
      <c r="J7" s="379" t="s">
        <v>164</v>
      </c>
      <c r="K7" s="379"/>
      <c r="L7" s="378" t="s">
        <v>163</v>
      </c>
      <c r="M7" s="379" t="s">
        <v>164</v>
      </c>
    </row>
    <row r="8" spans="2:13" s="284" customFormat="1" ht="12.75" customHeight="1">
      <c r="B8" s="283"/>
      <c r="C8" s="482"/>
      <c r="D8" s="287"/>
      <c r="E8" s="380" t="s">
        <v>165</v>
      </c>
      <c r="F8" s="381">
        <v>45929.332799999996</v>
      </c>
      <c r="G8" s="382">
        <f>(F8/$L$12)*100</f>
        <v>20.866486945297144</v>
      </c>
      <c r="H8" s="383"/>
      <c r="I8" s="381">
        <v>11404.806</v>
      </c>
      <c r="J8" s="382">
        <f>(I8/$L$12)*100</f>
        <v>5.1813997940907726</v>
      </c>
      <c r="K8" s="383"/>
      <c r="L8" s="381">
        <f>F8+I8</f>
        <v>57334.138800000001</v>
      </c>
      <c r="M8" s="382">
        <f>(L8/$L$12)*100</f>
        <v>26.047886739387916</v>
      </c>
    </row>
    <row r="9" spans="2:13" s="284" customFormat="1" ht="12.75" customHeight="1">
      <c r="B9" s="283"/>
      <c r="C9" s="482"/>
      <c r="D9" s="287"/>
      <c r="E9" s="380" t="s">
        <v>166</v>
      </c>
      <c r="F9" s="381">
        <v>48605.8825</v>
      </c>
      <c r="G9" s="382">
        <f>(F9/$L$12)*100</f>
        <v>22.082489573001091</v>
      </c>
      <c r="H9" s="383"/>
      <c r="I9" s="381">
        <v>10526.315640000001</v>
      </c>
      <c r="J9" s="382">
        <f>(I9/$L$12)*100</f>
        <v>4.7822864930477973</v>
      </c>
      <c r="K9" s="383"/>
      <c r="L9" s="381">
        <f>F9+I9</f>
        <v>59132.19814</v>
      </c>
      <c r="M9" s="382">
        <f>(L9/$L$12)*100</f>
        <v>26.86477606604889</v>
      </c>
    </row>
    <row r="10" spans="2:13" s="284" customFormat="1" ht="12.75" customHeight="1">
      <c r="B10" s="283"/>
      <c r="C10" s="482"/>
      <c r="D10" s="287"/>
      <c r="E10" s="380" t="s">
        <v>167</v>
      </c>
      <c r="F10" s="381">
        <v>970.48438999999996</v>
      </c>
      <c r="G10" s="382">
        <f>(F10/$L$12)*100</f>
        <v>0.44090777331190978</v>
      </c>
      <c r="H10" s="383"/>
      <c r="I10" s="381">
        <v>673.68630999999993</v>
      </c>
      <c r="J10" s="382">
        <f>(I10/$L$12)*100</f>
        <v>0.30606729372825558</v>
      </c>
      <c r="K10" s="383"/>
      <c r="L10" s="381">
        <f>F10+I10</f>
        <v>1644.1706999999999</v>
      </c>
      <c r="M10" s="382">
        <f>(L10/$L$12)*100</f>
        <v>0.74697506704016536</v>
      </c>
    </row>
    <row r="11" spans="2:13" s="284" customFormat="1" ht="12.75" customHeight="1">
      <c r="B11" s="283"/>
      <c r="C11" s="482"/>
      <c r="D11" s="287"/>
      <c r="E11" s="384" t="s">
        <v>168</v>
      </c>
      <c r="F11" s="381">
        <v>86841.452829999806</v>
      </c>
      <c r="G11" s="382">
        <f>(F11/$L$12)*100</f>
        <v>39.453567716268431</v>
      </c>
      <c r="H11" s="383"/>
      <c r="I11" s="381">
        <v>15158.558950000001</v>
      </c>
      <c r="J11" s="382">
        <f>(I11/$L$12)*100</f>
        <v>6.8867944112545914</v>
      </c>
      <c r="K11" s="383"/>
      <c r="L11" s="381">
        <f>F11+I11</f>
        <v>102000.01177999981</v>
      </c>
      <c r="M11" s="382">
        <f>(L11/$L$12)*100</f>
        <v>46.340362127523029</v>
      </c>
    </row>
    <row r="12" spans="2:13" s="284" customFormat="1" ht="12.75" customHeight="1">
      <c r="B12" s="283"/>
      <c r="C12" s="305"/>
      <c r="D12" s="287"/>
      <c r="E12" s="385" t="s">
        <v>3</v>
      </c>
      <c r="F12" s="386">
        <f>SUM(F8:F11)</f>
        <v>182347.1525199998</v>
      </c>
      <c r="G12" s="387">
        <f>(F12/$L$12)*100</f>
        <v>82.843452007878568</v>
      </c>
      <c r="H12" s="387"/>
      <c r="I12" s="386">
        <f>SUM(I8:I11)</f>
        <v>37763.366900000001</v>
      </c>
      <c r="J12" s="387">
        <f>(I12/$L$12)*100</f>
        <v>17.156547992121418</v>
      </c>
      <c r="K12" s="387"/>
      <c r="L12" s="386">
        <f>SUM(L8:L11)</f>
        <v>220110.51941999982</v>
      </c>
      <c r="M12" s="387">
        <f>(L12/$L$12)*100</f>
        <v>100</v>
      </c>
    </row>
    <row r="13" spans="2:13" s="284" customFormat="1" ht="12.75" customHeight="1">
      <c r="B13" s="283"/>
      <c r="C13" s="305"/>
      <c r="D13" s="287"/>
      <c r="E13" s="483" t="s">
        <v>183</v>
      </c>
      <c r="F13" s="484"/>
      <c r="G13" s="484"/>
      <c r="H13" s="484"/>
      <c r="I13" s="484"/>
      <c r="J13" s="484"/>
      <c r="K13" s="484"/>
      <c r="L13" s="484"/>
      <c r="M13" s="484"/>
    </row>
    <row r="14" spans="2:13" s="284" customFormat="1" ht="12.75" customHeight="1">
      <c r="B14" s="283"/>
      <c r="C14" s="286"/>
      <c r="D14" s="286"/>
      <c r="E14" s="286"/>
      <c r="F14" s="286"/>
      <c r="G14" s="286"/>
      <c r="H14" s="286"/>
    </row>
    <row r="15" spans="2:13" s="284" customFormat="1" ht="12.75" customHeight="1">
      <c r="B15" s="283"/>
      <c r="C15" s="286"/>
      <c r="D15" s="286"/>
      <c r="E15" s="286"/>
      <c r="F15" s="286"/>
      <c r="G15" s="286"/>
      <c r="H15" s="286"/>
    </row>
    <row r="16" spans="2:13" s="284" customFormat="1" ht="12.75" customHeight="1">
      <c r="B16" s="283"/>
      <c r="C16" s="286"/>
      <c r="D16" s="286"/>
      <c r="E16" s="286"/>
      <c r="F16" s="286"/>
      <c r="G16" s="286"/>
      <c r="H16" s="286"/>
    </row>
    <row r="17" spans="2:8" s="284" customFormat="1" ht="12.75" customHeight="1">
      <c r="B17" s="283"/>
      <c r="C17" s="286"/>
      <c r="D17" s="286"/>
      <c r="E17" s="286"/>
      <c r="F17" s="286"/>
      <c r="G17" s="286"/>
      <c r="H17" s="286"/>
    </row>
    <row r="18" spans="2:8" s="284" customFormat="1" ht="12.75" customHeight="1">
      <c r="B18" s="283"/>
      <c r="C18" s="286"/>
      <c r="D18" s="286"/>
      <c r="E18" s="286"/>
      <c r="F18" s="286"/>
      <c r="G18" s="286"/>
      <c r="H18" s="286"/>
    </row>
    <row r="19" spans="2:8" s="284" customFormat="1" ht="12.75" customHeight="1">
      <c r="B19" s="283"/>
      <c r="C19" s="286"/>
      <c r="D19" s="286"/>
      <c r="E19" s="286"/>
      <c r="F19" s="286"/>
      <c r="G19" s="286"/>
      <c r="H19" s="286"/>
    </row>
    <row r="20" spans="2:8">
      <c r="C20" s="286"/>
      <c r="D20" s="286"/>
      <c r="E20" s="286"/>
      <c r="F20" s="286"/>
      <c r="G20" s="286"/>
      <c r="H20" s="286"/>
    </row>
    <row r="21" spans="2:8">
      <c r="C21" s="286"/>
      <c r="D21" s="286"/>
      <c r="E21" s="286"/>
      <c r="F21" s="286"/>
      <c r="G21" s="286"/>
      <c r="H21" s="286"/>
    </row>
    <row r="22" spans="2:8">
      <c r="C22" s="286"/>
      <c r="D22" s="286"/>
      <c r="E22" s="286"/>
      <c r="F22" s="286"/>
      <c r="G22" s="286"/>
      <c r="H22" s="286"/>
    </row>
    <row r="23" spans="2:8">
      <c r="C23" s="286"/>
      <c r="D23" s="286"/>
      <c r="E23" s="286"/>
      <c r="F23" s="286"/>
      <c r="G23" s="286"/>
      <c r="H23" s="286"/>
    </row>
    <row r="24" spans="2:8">
      <c r="C24" s="286"/>
      <c r="D24" s="286"/>
      <c r="E24" s="286"/>
      <c r="F24" s="286"/>
      <c r="G24" s="286"/>
      <c r="H24" s="286"/>
    </row>
    <row r="25" spans="2:8">
      <c r="C25" s="286"/>
      <c r="D25" s="286"/>
      <c r="E25" s="286"/>
      <c r="F25" s="286"/>
      <c r="G25" s="286"/>
      <c r="H25" s="286"/>
    </row>
  </sheetData>
  <mergeCells count="7">
    <mergeCell ref="E13:M13"/>
    <mergeCell ref="E2:M2"/>
    <mergeCell ref="E3:M3"/>
    <mergeCell ref="C6:C11"/>
    <mergeCell ref="F6:G6"/>
    <mergeCell ref="I6:J6"/>
    <mergeCell ref="L6:M6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P35"/>
  <sheetViews>
    <sheetView showGridLines="0" topLeftCell="A10" workbookViewId="0">
      <selection activeCell="C21" sqref="C21"/>
    </sheetView>
  </sheetViews>
  <sheetFormatPr baseColWidth="10" defaultColWidth="11.42578125" defaultRowHeight="12.75"/>
  <cols>
    <col min="1" max="1" width="0.140625" style="282" customWidth="1"/>
    <col min="2" max="2" width="2.7109375" style="282" customWidth="1"/>
    <col min="3" max="3" width="23.7109375" style="282" customWidth="1"/>
    <col min="4" max="4" width="1.28515625" style="282" customWidth="1"/>
    <col min="5" max="5" width="105.7109375" style="282" customWidth="1"/>
    <col min="6" max="6" width="9.85546875" style="282" customWidth="1"/>
    <col min="7" max="16384" width="11.42578125" style="282"/>
  </cols>
  <sheetData>
    <row r="1" spans="2:16" ht="0.75" customHeight="1"/>
    <row r="2" spans="2:16" ht="21" customHeight="1">
      <c r="B2" s="300"/>
      <c r="E2" s="464" t="s">
        <v>74</v>
      </c>
      <c r="F2" s="464"/>
    </row>
    <row r="3" spans="2:16" ht="15" customHeight="1">
      <c r="E3" s="465" t="s">
        <v>184</v>
      </c>
      <c r="F3" s="465"/>
    </row>
    <row r="4" spans="2:16" s="284" customFormat="1" ht="20.25" customHeight="1">
      <c r="B4" s="283"/>
      <c r="C4" s="12" t="str">
        <f>Indice!C4</f>
        <v>Servicios de ajuste</v>
      </c>
    </row>
    <row r="5" spans="2:16" s="284" customFormat="1" ht="12.75" customHeight="1">
      <c r="B5" s="283"/>
      <c r="C5" s="285"/>
    </row>
    <row r="6" spans="2:16" s="284" customFormat="1" ht="13.5" customHeight="1">
      <c r="B6" s="283"/>
      <c r="C6" s="286"/>
      <c r="D6" s="287"/>
      <c r="E6" s="287"/>
    </row>
    <row r="7" spans="2:16" s="284" customFormat="1" ht="12.75" customHeight="1">
      <c r="B7" s="283"/>
      <c r="C7" s="486" t="s">
        <v>170</v>
      </c>
      <c r="D7" s="287"/>
      <c r="E7" s="289"/>
      <c r="F7" s="373"/>
      <c r="G7" s="301"/>
      <c r="K7" s="284">
        <v>1000</v>
      </c>
    </row>
    <row r="8" spans="2:16" s="284" customFormat="1" ht="12.75" customHeight="1">
      <c r="B8" s="283"/>
      <c r="C8" s="486"/>
      <c r="D8" s="287"/>
      <c r="E8" s="289"/>
      <c r="F8" s="373"/>
    </row>
    <row r="9" spans="2:16" s="284" customFormat="1" ht="12.75" customHeight="1">
      <c r="B9" s="283"/>
      <c r="C9" s="486"/>
      <c r="D9" s="287"/>
      <c r="E9" s="289"/>
      <c r="F9" s="373"/>
    </row>
    <row r="10" spans="2:16" s="284" customFormat="1" ht="12.75" customHeight="1">
      <c r="B10" s="283"/>
      <c r="C10" s="486"/>
      <c r="D10" s="287"/>
      <c r="E10" s="289"/>
      <c r="F10" s="373"/>
    </row>
    <row r="11" spans="2:16" s="284" customFormat="1" ht="12.75" customHeight="1">
      <c r="B11" s="283"/>
      <c r="C11" s="486"/>
      <c r="D11" s="287"/>
      <c r="E11" s="294"/>
      <c r="F11" s="373"/>
      <c r="G11" s="302"/>
    </row>
    <row r="12" spans="2:16" s="284" customFormat="1" ht="12.75" customHeight="1">
      <c r="B12" s="283"/>
      <c r="C12" s="451" t="s">
        <v>121</v>
      </c>
      <c r="D12" s="287"/>
      <c r="E12" s="294"/>
      <c r="F12" s="373"/>
      <c r="G12" s="302"/>
      <c r="O12" s="301"/>
      <c r="P12" s="304"/>
    </row>
    <row r="13" spans="2:16" s="284" customFormat="1" ht="12.75" customHeight="1">
      <c r="B13" s="283"/>
      <c r="D13" s="287"/>
      <c r="E13" s="294"/>
      <c r="F13" s="373"/>
      <c r="G13" s="302"/>
      <c r="O13" s="301"/>
      <c r="P13" s="304"/>
    </row>
    <row r="14" spans="2:16" s="284" customFormat="1" ht="12.75" customHeight="1">
      <c r="B14" s="283"/>
      <c r="C14" s="305"/>
      <c r="D14" s="287"/>
      <c r="E14" s="294"/>
      <c r="F14" s="373"/>
      <c r="G14" s="302"/>
      <c r="O14" s="301"/>
      <c r="P14" s="304"/>
    </row>
    <row r="15" spans="2:16" s="284" customFormat="1" ht="12.75" customHeight="1">
      <c r="B15" s="283"/>
      <c r="C15" s="305"/>
      <c r="D15" s="287"/>
      <c r="E15" s="294"/>
      <c r="F15" s="373"/>
      <c r="G15" s="302"/>
      <c r="O15" s="301"/>
      <c r="P15" s="304"/>
    </row>
    <row r="16" spans="2:16" s="284" customFormat="1" ht="12.75" customHeight="1">
      <c r="B16" s="283"/>
      <c r="C16" s="305"/>
      <c r="D16" s="287"/>
      <c r="E16" s="294"/>
      <c r="F16" s="373"/>
      <c r="G16" s="302"/>
      <c r="O16" s="301"/>
      <c r="P16" s="304"/>
    </row>
    <row r="17" spans="2:16" s="284" customFormat="1" ht="12.75" customHeight="1">
      <c r="B17" s="283"/>
      <c r="C17" s="286"/>
      <c r="D17" s="287"/>
      <c r="E17" s="294"/>
      <c r="F17" s="373"/>
      <c r="O17" s="301"/>
      <c r="P17" s="304"/>
    </row>
    <row r="18" spans="2:16" s="284" customFormat="1" ht="12.75" customHeight="1">
      <c r="B18" s="283"/>
      <c r="C18" s="286"/>
      <c r="D18" s="287"/>
      <c r="E18" s="294"/>
      <c r="F18" s="373"/>
      <c r="G18" s="302"/>
      <c r="O18" s="301"/>
      <c r="P18" s="304"/>
    </row>
    <row r="19" spans="2:16" s="284" customFormat="1" ht="12.75" customHeight="1">
      <c r="B19" s="283"/>
      <c r="C19" s="286"/>
      <c r="D19" s="287"/>
      <c r="E19" s="294"/>
      <c r="F19" s="373"/>
      <c r="G19" s="302"/>
      <c r="O19" s="301"/>
      <c r="P19" s="304"/>
    </row>
    <row r="20" spans="2:16" s="284" customFormat="1" ht="12.75" customHeight="1">
      <c r="B20" s="283"/>
      <c r="C20" s="286"/>
      <c r="D20" s="287"/>
      <c r="E20" s="294"/>
      <c r="F20" s="373"/>
      <c r="G20" s="302"/>
      <c r="O20" s="301"/>
      <c r="P20" s="304"/>
    </row>
    <row r="21" spans="2:16" s="284" customFormat="1" ht="12.75" customHeight="1">
      <c r="B21" s="283"/>
      <c r="C21" s="286"/>
      <c r="D21" s="287"/>
      <c r="E21" s="294"/>
      <c r="F21" s="373"/>
      <c r="G21" s="302"/>
    </row>
    <row r="22" spans="2:16">
      <c r="E22" s="297"/>
      <c r="F22" s="297"/>
      <c r="G22" s="306"/>
      <c r="J22" s="284"/>
      <c r="K22" s="284"/>
      <c r="L22" s="284"/>
      <c r="M22" s="284"/>
    </row>
    <row r="23" spans="2:16">
      <c r="E23" s="297"/>
      <c r="F23" s="297"/>
      <c r="J23" s="284"/>
      <c r="K23" s="284"/>
      <c r="L23" s="284"/>
      <c r="M23" s="284"/>
    </row>
    <row r="24" spans="2:16">
      <c r="E24" s="297"/>
      <c r="F24" s="297"/>
      <c r="J24" s="284"/>
      <c r="K24" s="284"/>
      <c r="L24" s="284"/>
      <c r="M24" s="284"/>
    </row>
    <row r="25" spans="2:16" ht="16.149999999999999" customHeight="1">
      <c r="E25" s="307" t="s">
        <v>181</v>
      </c>
      <c r="J25" s="284"/>
      <c r="K25" s="284"/>
      <c r="L25" s="284"/>
      <c r="M25" s="284"/>
    </row>
    <row r="26" spans="2:16">
      <c r="E26" s="308" t="s">
        <v>182</v>
      </c>
      <c r="J26" s="284"/>
      <c r="K26" s="284"/>
      <c r="L26" s="284"/>
      <c r="M26" s="284"/>
    </row>
    <row r="27" spans="2:16">
      <c r="E27" s="309" t="s">
        <v>122</v>
      </c>
      <c r="J27" s="284"/>
      <c r="K27" s="284"/>
      <c r="L27" s="284"/>
      <c r="M27" s="284"/>
    </row>
    <row r="28" spans="2:16">
      <c r="J28" s="284"/>
      <c r="K28" s="284"/>
      <c r="L28" s="284"/>
      <c r="M28" s="284"/>
    </row>
    <row r="29" spans="2:16">
      <c r="J29" s="284"/>
      <c r="K29" s="284"/>
      <c r="L29" s="284"/>
      <c r="M29" s="284"/>
    </row>
    <row r="30" spans="2:16">
      <c r="J30" s="284"/>
      <c r="K30" s="284"/>
      <c r="L30" s="284"/>
      <c r="M30" s="284"/>
    </row>
    <row r="31" spans="2:16">
      <c r="J31" s="284"/>
      <c r="K31" s="284"/>
      <c r="L31" s="284"/>
      <c r="M31" s="284"/>
    </row>
    <row r="32" spans="2:16">
      <c r="J32" s="284"/>
      <c r="K32" s="284"/>
      <c r="L32" s="284"/>
      <c r="M32" s="284"/>
    </row>
    <row r="33" spans="10:13">
      <c r="J33" s="284"/>
      <c r="K33" s="284"/>
      <c r="L33" s="284"/>
      <c r="M33" s="284"/>
    </row>
    <row r="34" spans="10:13">
      <c r="J34" s="284"/>
      <c r="K34" s="284"/>
      <c r="L34" s="284"/>
      <c r="M34" s="284"/>
    </row>
    <row r="35" spans="10:13">
      <c r="J35" s="284"/>
      <c r="K35" s="284"/>
      <c r="L35" s="284"/>
      <c r="M35" s="284"/>
    </row>
  </sheetData>
  <mergeCells count="3">
    <mergeCell ref="E2:F2"/>
    <mergeCell ref="E3:F3"/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26"/>
  <sheetViews>
    <sheetView showGridLines="0" topLeftCell="A4" workbookViewId="0">
      <selection activeCell="G20" sqref="G20"/>
    </sheetView>
  </sheetViews>
  <sheetFormatPr baseColWidth="10" defaultColWidth="12.7109375" defaultRowHeight="12.75"/>
  <cols>
    <col min="1" max="1" width="0.140625" style="311" customWidth="1"/>
    <col min="2" max="2" width="2.7109375" style="311" customWidth="1"/>
    <col min="3" max="3" width="23.7109375" style="311" customWidth="1"/>
    <col min="4" max="4" width="1.28515625" style="322" customWidth="1"/>
    <col min="5" max="5" width="105.7109375" style="322" customWidth="1"/>
    <col min="6" max="6" width="6.85546875" style="322" customWidth="1"/>
    <col min="7" max="7" width="28.5703125" style="322" customWidth="1"/>
    <col min="8" max="8" width="8.140625" style="322" customWidth="1"/>
    <col min="9" max="176" width="12.7109375" style="322" customWidth="1"/>
    <col min="177" max="16384" width="12.7109375" style="322"/>
  </cols>
  <sheetData>
    <row r="1" spans="1:22" s="311" customFormat="1" ht="0.75" customHeight="1">
      <c r="A1" s="310"/>
    </row>
    <row r="2" spans="1:22" s="311" customFormat="1" ht="21" customHeight="1">
      <c r="E2" s="276" t="s">
        <v>74</v>
      </c>
      <c r="F2" s="312"/>
      <c r="G2" s="312"/>
      <c r="H2" s="312"/>
    </row>
    <row r="3" spans="1:22" s="311" customFormat="1" ht="15" customHeight="1">
      <c r="E3" s="277" t="s">
        <v>184</v>
      </c>
      <c r="F3" s="312"/>
      <c r="G3" s="312"/>
      <c r="H3" s="312"/>
    </row>
    <row r="4" spans="1:22" s="313" customFormat="1" ht="20.25" customHeight="1">
      <c r="B4" s="314"/>
      <c r="C4" s="12" t="str">
        <f>Indice!C4</f>
        <v>Servicios de ajuste</v>
      </c>
    </row>
    <row r="5" spans="1:22" s="313" customFormat="1" ht="12.75" customHeight="1">
      <c r="B5" s="314"/>
      <c r="C5" s="315"/>
    </row>
    <row r="6" spans="1:22" s="313" customFormat="1" ht="13.5" customHeight="1">
      <c r="B6" s="314"/>
      <c r="C6" s="316"/>
      <c r="E6" s="317"/>
      <c r="F6" s="318"/>
      <c r="G6" s="318"/>
      <c r="H6" s="318"/>
      <c r="I6" s="319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</row>
    <row r="7" spans="1:22" s="321" customFormat="1" ht="12.75" customHeight="1">
      <c r="A7" s="313"/>
      <c r="B7" s="314"/>
      <c r="C7" s="487" t="s">
        <v>123</v>
      </c>
      <c r="D7" s="313"/>
      <c r="E7" s="320"/>
      <c r="F7" s="318"/>
      <c r="G7" s="318"/>
      <c r="H7" s="318"/>
      <c r="I7" s="319"/>
    </row>
    <row r="8" spans="1:22" ht="15" customHeight="1">
      <c r="A8" s="313"/>
      <c r="B8" s="314"/>
      <c r="C8" s="487"/>
      <c r="D8" s="313"/>
      <c r="E8" s="320"/>
      <c r="F8" s="318"/>
      <c r="G8" s="318"/>
      <c r="H8" s="318"/>
      <c r="I8" s="319"/>
    </row>
    <row r="9" spans="1:22" ht="15">
      <c r="A9" s="313"/>
      <c r="B9" s="314"/>
      <c r="C9" s="487"/>
      <c r="D9" s="313"/>
      <c r="E9" s="320"/>
      <c r="F9" s="318"/>
      <c r="G9" s="318"/>
      <c r="H9" s="318"/>
      <c r="I9" s="319"/>
    </row>
    <row r="10" spans="1:22" ht="15">
      <c r="C10" s="487"/>
      <c r="D10" s="313"/>
      <c r="E10" s="320"/>
      <c r="F10" s="318"/>
      <c r="G10" s="318"/>
      <c r="H10" s="318"/>
      <c r="I10" s="319"/>
    </row>
    <row r="11" spans="1:22" ht="15">
      <c r="C11" s="323"/>
      <c r="D11" s="313"/>
      <c r="E11" s="320"/>
      <c r="F11" s="318"/>
      <c r="G11" s="318"/>
      <c r="H11" s="318"/>
      <c r="I11" s="319"/>
    </row>
    <row r="12" spans="1:22" ht="15">
      <c r="C12" s="323"/>
      <c r="D12" s="313"/>
      <c r="E12" s="320"/>
      <c r="F12" s="318"/>
      <c r="G12" s="318"/>
      <c r="H12" s="318"/>
      <c r="I12" s="319"/>
    </row>
    <row r="13" spans="1:22" ht="15">
      <c r="C13" s="322"/>
      <c r="D13" s="313"/>
      <c r="E13" s="320"/>
      <c r="F13" s="318"/>
      <c r="G13" s="318"/>
      <c r="H13" s="318"/>
      <c r="I13" s="319"/>
    </row>
    <row r="14" spans="1:22" ht="15">
      <c r="C14" s="322"/>
      <c r="E14" s="320"/>
      <c r="F14" s="318"/>
      <c r="G14" s="318"/>
      <c r="H14" s="318"/>
      <c r="I14" s="319"/>
    </row>
    <row r="15" spans="1:22" ht="15">
      <c r="C15" s="322"/>
      <c r="E15" s="320"/>
      <c r="F15" s="318"/>
      <c r="G15" s="318"/>
      <c r="H15" s="318"/>
      <c r="I15" s="319"/>
    </row>
    <row r="16" spans="1:22" ht="15">
      <c r="C16" s="322"/>
      <c r="E16" s="320"/>
      <c r="F16" s="318"/>
      <c r="G16" s="318"/>
      <c r="H16" s="318"/>
      <c r="I16" s="319"/>
    </row>
    <row r="17" spans="3:22" ht="15">
      <c r="C17" s="322"/>
      <c r="E17" s="320"/>
      <c r="F17" s="318"/>
      <c r="G17" s="318"/>
      <c r="H17" s="318"/>
      <c r="I17" s="319"/>
    </row>
    <row r="18" spans="3:22" ht="15">
      <c r="C18" s="322"/>
      <c r="E18" s="320"/>
      <c r="F18" s="318"/>
      <c r="G18" s="318"/>
      <c r="H18" s="318"/>
      <c r="I18" s="319"/>
    </row>
    <row r="19" spans="3:22" ht="15">
      <c r="C19" s="324"/>
      <c r="E19" s="320"/>
      <c r="F19" s="318"/>
      <c r="G19" s="318"/>
      <c r="H19" s="318"/>
      <c r="I19" s="319"/>
    </row>
    <row r="20" spans="3:22" ht="15">
      <c r="C20" s="322"/>
      <c r="E20" s="320"/>
      <c r="F20" s="318"/>
      <c r="G20" s="318"/>
      <c r="H20" s="318"/>
      <c r="I20" s="319"/>
    </row>
    <row r="21" spans="3:22" ht="15">
      <c r="E21" s="320"/>
      <c r="F21" s="318"/>
      <c r="G21" s="318"/>
      <c r="H21" s="318"/>
      <c r="I21" s="319"/>
    </row>
    <row r="22" spans="3:22" ht="13.15" customHeight="1">
      <c r="E22" s="325"/>
      <c r="F22" s="326"/>
      <c r="G22" s="326"/>
      <c r="H22" s="326"/>
    </row>
    <row r="23" spans="3:22" ht="15.6" customHeight="1">
      <c r="E23" s="327"/>
      <c r="F23" s="326"/>
      <c r="G23" s="326"/>
      <c r="H23" s="326"/>
    </row>
    <row r="24" spans="3:22" ht="15">
      <c r="E24" s="326"/>
      <c r="F24" s="326"/>
      <c r="G24" s="326"/>
      <c r="H24" s="326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</row>
    <row r="25" spans="3:22" ht="15">
      <c r="J25" s="318"/>
      <c r="K25" s="426">
        <f>'[3]Data 1'!D8999-'[3]Data 2'!Q9/1000</f>
        <v>0</v>
      </c>
      <c r="L25" s="318"/>
      <c r="M25" s="318"/>
      <c r="N25" s="318"/>
      <c r="O25" s="318"/>
      <c r="P25" s="318"/>
      <c r="Q25" s="328"/>
      <c r="R25" s="318"/>
      <c r="S25" s="318"/>
      <c r="T25" s="318"/>
      <c r="U25" s="328"/>
      <c r="V25" s="318"/>
    </row>
    <row r="26" spans="3:22" ht="15"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25"/>
  <sheetViews>
    <sheetView showGridLines="0" workbookViewId="0">
      <selection activeCell="E33" sqref="E33"/>
    </sheetView>
  </sheetViews>
  <sheetFormatPr baseColWidth="10" defaultColWidth="12.7109375" defaultRowHeight="12.75"/>
  <cols>
    <col min="1" max="1" width="0.140625" style="311" customWidth="1"/>
    <col min="2" max="2" width="2.7109375" style="311" customWidth="1"/>
    <col min="3" max="3" width="23.7109375" style="311" customWidth="1"/>
    <col min="4" max="4" width="1.28515625" style="322" customWidth="1"/>
    <col min="5" max="5" width="105.7109375" style="322" customWidth="1"/>
    <col min="6" max="6" width="6.85546875" style="322" customWidth="1"/>
    <col min="7" max="7" width="14.140625" style="322" bestFit="1" customWidth="1"/>
    <col min="8" max="8" width="8.140625" style="322" customWidth="1"/>
    <col min="9" max="178" width="12.7109375" style="322" customWidth="1"/>
    <col min="179" max="16384" width="12.7109375" style="322"/>
  </cols>
  <sheetData>
    <row r="1" spans="2:24" s="311" customFormat="1" ht="0.75" customHeight="1"/>
    <row r="2" spans="2:24" s="311" customFormat="1" ht="21" customHeight="1">
      <c r="E2" s="276" t="s">
        <v>74</v>
      </c>
      <c r="F2" s="312"/>
      <c r="G2" s="312"/>
      <c r="H2" s="312"/>
    </row>
    <row r="3" spans="2:24" s="311" customFormat="1" ht="15" customHeight="1">
      <c r="E3" s="277" t="s">
        <v>184</v>
      </c>
      <c r="F3" s="312"/>
      <c r="G3" s="312"/>
      <c r="H3" s="312"/>
    </row>
    <row r="4" spans="2:24" s="313" customFormat="1" ht="20.25" customHeight="1">
      <c r="B4" s="314"/>
      <c r="C4" s="12" t="str">
        <f>Indice!C4</f>
        <v>Servicios de ajuste</v>
      </c>
    </row>
    <row r="5" spans="2:24" s="313" customFormat="1" ht="12.75" customHeight="1">
      <c r="B5" s="314"/>
      <c r="C5" s="315"/>
    </row>
    <row r="6" spans="2:24" s="313" customFormat="1" ht="13.5" customHeight="1">
      <c r="B6" s="314"/>
      <c r="C6" s="316"/>
      <c r="E6" s="317"/>
      <c r="F6" s="318"/>
      <c r="G6" s="318"/>
      <c r="H6" s="318"/>
      <c r="I6" s="318"/>
      <c r="J6" s="318"/>
      <c r="K6" s="318"/>
      <c r="L6" s="318"/>
      <c r="M6" s="318"/>
      <c r="N6" s="318"/>
      <c r="O6" s="319"/>
      <c r="P6" s="318"/>
      <c r="Q6" s="318"/>
      <c r="R6" s="318"/>
      <c r="S6" s="318"/>
      <c r="T6" s="318"/>
      <c r="U6" s="318"/>
      <c r="V6" s="318"/>
      <c r="W6" s="318"/>
      <c r="X6" s="318"/>
    </row>
    <row r="7" spans="2:24" ht="15" customHeight="1">
      <c r="C7" s="487" t="s">
        <v>124</v>
      </c>
      <c r="E7" s="320"/>
      <c r="F7" s="318"/>
      <c r="G7" s="318"/>
      <c r="H7" s="318"/>
      <c r="I7" s="318"/>
      <c r="J7" s="318"/>
      <c r="K7" s="318"/>
      <c r="L7" s="318"/>
      <c r="M7" s="318"/>
      <c r="N7" s="318"/>
      <c r="O7" s="319"/>
    </row>
    <row r="8" spans="2:24" ht="15">
      <c r="C8" s="487"/>
      <c r="E8" s="320"/>
      <c r="F8" s="318"/>
      <c r="G8" s="318"/>
      <c r="H8" s="318"/>
      <c r="I8" s="318"/>
      <c r="J8" s="318"/>
      <c r="K8" s="318"/>
      <c r="L8" s="318"/>
      <c r="M8" s="318"/>
      <c r="N8" s="318"/>
      <c r="O8" s="319"/>
    </row>
    <row r="9" spans="2:24" ht="15">
      <c r="C9" s="487"/>
      <c r="E9" s="320"/>
      <c r="F9" s="318"/>
      <c r="G9" s="318"/>
      <c r="H9" s="318"/>
      <c r="I9" s="318"/>
      <c r="J9" s="318"/>
      <c r="K9" s="318"/>
      <c r="L9" s="318"/>
      <c r="M9" s="318"/>
      <c r="N9" s="318"/>
      <c r="O9" s="319"/>
    </row>
    <row r="10" spans="2:24" ht="15">
      <c r="C10" s="487"/>
      <c r="E10" s="320"/>
      <c r="F10" s="318"/>
      <c r="G10" s="318"/>
      <c r="H10" s="318"/>
      <c r="I10" s="318"/>
      <c r="J10" s="318"/>
      <c r="K10" s="318"/>
      <c r="L10" s="318"/>
      <c r="M10" s="318"/>
      <c r="N10" s="318"/>
      <c r="O10" s="319"/>
    </row>
    <row r="11" spans="2:24" ht="15">
      <c r="C11" s="487"/>
      <c r="E11" s="320"/>
      <c r="F11" s="318"/>
      <c r="G11" s="318"/>
      <c r="H11" s="318"/>
      <c r="I11" s="318"/>
      <c r="J11" s="318"/>
      <c r="K11" s="318"/>
      <c r="L11" s="318"/>
      <c r="M11" s="318"/>
      <c r="N11" s="318"/>
      <c r="O11" s="319"/>
    </row>
    <row r="12" spans="2:24" ht="15">
      <c r="C12" s="323"/>
      <c r="E12" s="320"/>
      <c r="F12" s="318"/>
      <c r="G12" s="318"/>
      <c r="H12" s="318"/>
      <c r="I12" s="318"/>
      <c r="J12" s="318"/>
      <c r="K12" s="318"/>
      <c r="L12" s="318"/>
      <c r="M12" s="318"/>
      <c r="N12" s="318"/>
      <c r="O12" s="319"/>
    </row>
    <row r="13" spans="2:24" ht="15">
      <c r="C13" s="323"/>
      <c r="E13" s="320"/>
      <c r="F13" s="318"/>
      <c r="G13" s="318"/>
      <c r="H13" s="318"/>
      <c r="I13" s="318"/>
      <c r="J13" s="318"/>
      <c r="K13" s="318"/>
      <c r="L13" s="318"/>
      <c r="M13" s="318"/>
      <c r="N13" s="318"/>
      <c r="O13" s="319"/>
    </row>
    <row r="14" spans="2:24" ht="15">
      <c r="E14" s="320"/>
      <c r="F14" s="318"/>
      <c r="G14" s="318"/>
      <c r="H14" s="318"/>
      <c r="I14" s="318"/>
      <c r="J14" s="318"/>
      <c r="K14" s="318"/>
      <c r="L14" s="318"/>
      <c r="M14" s="318"/>
      <c r="N14" s="318"/>
      <c r="O14" s="319"/>
    </row>
    <row r="15" spans="2:24" ht="15">
      <c r="E15" s="320"/>
      <c r="F15" s="318"/>
      <c r="G15" s="318"/>
      <c r="H15" s="318"/>
      <c r="I15" s="318"/>
      <c r="J15" s="318"/>
      <c r="K15" s="318"/>
      <c r="L15" s="318"/>
      <c r="M15" s="318"/>
      <c r="N15" s="318"/>
      <c r="O15" s="319"/>
    </row>
    <row r="16" spans="2:24" ht="15">
      <c r="E16" s="320"/>
      <c r="F16" s="318"/>
      <c r="G16" s="318"/>
      <c r="H16" s="318"/>
      <c r="I16" s="318"/>
      <c r="J16" s="318"/>
      <c r="K16" s="318"/>
      <c r="L16" s="318"/>
      <c r="M16" s="318"/>
      <c r="N16" s="318"/>
      <c r="O16" s="319"/>
    </row>
    <row r="17" spans="5:24" ht="15">
      <c r="E17" s="320"/>
      <c r="F17" s="318"/>
      <c r="G17" s="318"/>
      <c r="H17" s="318"/>
      <c r="I17" s="318"/>
      <c r="J17" s="318"/>
      <c r="K17" s="318"/>
      <c r="L17" s="318"/>
      <c r="M17" s="318"/>
      <c r="N17" s="318"/>
      <c r="O17" s="319"/>
    </row>
    <row r="18" spans="5:24" ht="15">
      <c r="E18" s="320"/>
      <c r="F18" s="318"/>
      <c r="G18" s="318"/>
      <c r="H18" s="318"/>
      <c r="I18" s="318"/>
      <c r="J18" s="318"/>
      <c r="K18" s="318"/>
      <c r="L18" s="318"/>
      <c r="M18" s="318"/>
      <c r="N18" s="318"/>
      <c r="O18" s="319"/>
    </row>
    <row r="19" spans="5:24" ht="15">
      <c r="E19" s="320"/>
      <c r="F19" s="318"/>
      <c r="G19" s="318"/>
      <c r="H19" s="318"/>
      <c r="I19" s="318"/>
      <c r="J19" s="318"/>
      <c r="K19" s="318"/>
      <c r="L19" s="318"/>
      <c r="M19" s="318"/>
      <c r="N19" s="318"/>
      <c r="O19" s="319"/>
    </row>
    <row r="20" spans="5:24" ht="15">
      <c r="E20" s="320"/>
      <c r="F20" s="318"/>
      <c r="G20" s="318"/>
      <c r="H20" s="318"/>
      <c r="I20" s="318"/>
      <c r="J20" s="318"/>
      <c r="K20" s="318"/>
      <c r="L20" s="318"/>
      <c r="M20" s="318"/>
      <c r="N20" s="318"/>
      <c r="O20" s="319"/>
    </row>
    <row r="21" spans="5:24">
      <c r="E21" s="325"/>
    </row>
    <row r="22" spans="5:24">
      <c r="E22" s="329"/>
      <c r="F22" s="326"/>
      <c r="G22" s="326"/>
      <c r="H22" s="326"/>
      <c r="I22" s="326"/>
      <c r="J22" s="326"/>
      <c r="K22" s="326"/>
      <c r="L22" s="326"/>
    </row>
    <row r="23" spans="5:24">
      <c r="E23" s="326"/>
      <c r="F23" s="326"/>
      <c r="G23" s="326"/>
      <c r="H23" s="326"/>
      <c r="I23" s="326"/>
      <c r="J23" s="326"/>
      <c r="K23" s="326"/>
      <c r="L23" s="326"/>
    </row>
    <row r="24" spans="5:24" ht="15">
      <c r="E24" s="326"/>
      <c r="F24" s="326"/>
      <c r="G24" s="326"/>
      <c r="H24" s="326"/>
      <c r="I24" s="326"/>
      <c r="J24" s="326"/>
      <c r="K24" s="326"/>
      <c r="L24" s="326"/>
      <c r="P24" s="318"/>
      <c r="Q24" s="318"/>
      <c r="R24" s="318"/>
      <c r="S24" s="318"/>
      <c r="T24" s="318"/>
      <c r="U24" s="318"/>
      <c r="V24" s="318"/>
      <c r="W24" s="318"/>
      <c r="X24" s="318"/>
    </row>
    <row r="25" spans="5:24" ht="15">
      <c r="P25" s="318"/>
      <c r="Q25" s="318"/>
      <c r="R25" s="318"/>
      <c r="S25" s="318"/>
      <c r="T25" s="318"/>
      <c r="U25" s="318"/>
      <c r="V25" s="318"/>
      <c r="W25" s="318"/>
      <c r="X25" s="318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A1:AB69"/>
  <sheetViews>
    <sheetView showGridLines="0" topLeftCell="A2" workbookViewId="0">
      <selection activeCell="F19" sqref="F19"/>
    </sheetView>
  </sheetViews>
  <sheetFormatPr baseColWidth="10" defaultColWidth="11.42578125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.42578125" style="5" customWidth="1"/>
    <col min="6" max="6" width="14.140625" style="5" bestFit="1" customWidth="1"/>
    <col min="7" max="7" width="12.85546875" style="114" customWidth="1"/>
    <col min="8" max="8" width="6" style="119" customWidth="1"/>
    <col min="9" max="19" width="6" style="5" customWidth="1"/>
    <col min="20" max="20" width="0.85546875" style="5" customWidth="1"/>
    <col min="21" max="21" width="8.5703125" style="5" customWidth="1"/>
    <col min="22" max="22" width="8" style="5" customWidth="1"/>
    <col min="23" max="16384" width="11.42578125" style="5"/>
  </cols>
  <sheetData>
    <row r="1" spans="1:28" s="7" customFormat="1" ht="0.6" customHeight="1"/>
    <row r="2" spans="1:28" s="7" customFormat="1" ht="21" customHeight="1">
      <c r="E2" s="9"/>
      <c r="G2" s="464" t="s">
        <v>74</v>
      </c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</row>
    <row r="3" spans="1:28" s="7" customFormat="1" ht="15" customHeight="1">
      <c r="E3" s="9"/>
      <c r="G3" s="465" t="s">
        <v>184</v>
      </c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</row>
    <row r="4" spans="1:28" s="10" customFormat="1" ht="19.899999999999999" customHeight="1">
      <c r="B4" s="11"/>
      <c r="C4" s="12" t="str">
        <f>Indice!C4</f>
        <v>Servicios de ajuste</v>
      </c>
    </row>
    <row r="5" spans="1:28" s="10" customFormat="1" ht="12.6" customHeight="1">
      <c r="B5" s="11"/>
      <c r="C5" s="13"/>
      <c r="W5" s="87"/>
      <c r="X5" s="87"/>
    </row>
    <row r="6" spans="1:28" s="10" customFormat="1" ht="13.15" customHeight="1">
      <c r="B6" s="11"/>
      <c r="C6" s="16"/>
      <c r="D6" s="28"/>
      <c r="E6" s="28"/>
      <c r="T6"/>
      <c r="W6" s="140"/>
      <c r="X6" s="87"/>
    </row>
    <row r="7" spans="1:28" s="4" customFormat="1" ht="12.6" customHeight="1">
      <c r="A7" s="10"/>
      <c r="B7" s="11"/>
      <c r="C7" s="466" t="s">
        <v>178</v>
      </c>
      <c r="D7" s="28"/>
      <c r="E7" s="463" t="s">
        <v>105</v>
      </c>
      <c r="F7" s="463"/>
      <c r="G7" s="463"/>
      <c r="H7" s="34" t="s">
        <v>14</v>
      </c>
      <c r="I7" s="34" t="s">
        <v>15</v>
      </c>
      <c r="J7" s="34" t="s">
        <v>16</v>
      </c>
      <c r="K7" s="34" t="s">
        <v>17</v>
      </c>
      <c r="L7" s="34" t="s">
        <v>18</v>
      </c>
      <c r="M7" s="34" t="s">
        <v>19</v>
      </c>
      <c r="N7" s="34" t="s">
        <v>20</v>
      </c>
      <c r="O7" s="34" t="s">
        <v>21</v>
      </c>
      <c r="P7" s="34" t="s">
        <v>22</v>
      </c>
      <c r="Q7" s="34" t="s">
        <v>23</v>
      </c>
      <c r="R7" s="34" t="s">
        <v>24</v>
      </c>
      <c r="S7" s="34" t="s">
        <v>25</v>
      </c>
      <c r="T7" s="34"/>
      <c r="U7" s="34" t="s">
        <v>3</v>
      </c>
      <c r="V7" s="83" t="s">
        <v>212</v>
      </c>
      <c r="W7" s="141"/>
      <c r="X7" s="93"/>
      <c r="Y7" s="94"/>
      <c r="Z7" s="88"/>
      <c r="AA7" s="88"/>
      <c r="AB7" s="88"/>
    </row>
    <row r="8" spans="1:28" s="4" customFormat="1" ht="12.75" customHeight="1">
      <c r="A8" s="10"/>
      <c r="B8" s="11"/>
      <c r="C8" s="466"/>
      <c r="D8" s="28"/>
      <c r="E8" s="162" t="s">
        <v>26</v>
      </c>
      <c r="F8" s="162"/>
      <c r="G8" s="163"/>
      <c r="H8" s="164">
        <f>'Data 1'!D34</f>
        <v>73.56</v>
      </c>
      <c r="I8" s="164">
        <f>'Data 1'!E34</f>
        <v>53.04</v>
      </c>
      <c r="J8" s="164">
        <f>'Data 1'!F34</f>
        <v>43.93</v>
      </c>
      <c r="K8" s="164">
        <f>'Data 1'!G34</f>
        <v>44.2</v>
      </c>
      <c r="L8" s="164">
        <f>'Data 1'!H34</f>
        <v>47.6</v>
      </c>
      <c r="M8" s="164">
        <f>'Data 1'!I34</f>
        <v>50.77</v>
      </c>
      <c r="N8" s="164">
        <f>'Data 1'!J34</f>
        <v>49.14</v>
      </c>
      <c r="O8" s="164">
        <f>'Data 1'!K34</f>
        <v>48.04</v>
      </c>
      <c r="P8" s="164">
        <f>'Data 1'!L34</f>
        <v>49.55</v>
      </c>
      <c r="Q8" s="164">
        <f>'Data 1'!M34</f>
        <v>57.63</v>
      </c>
      <c r="R8" s="164">
        <f>'Data 1'!N34</f>
        <v>60.52</v>
      </c>
      <c r="S8" s="164">
        <f>'Data 1'!O34</f>
        <v>60.16</v>
      </c>
      <c r="T8" s="164">
        <f>'Data 1'!P34</f>
        <v>0</v>
      </c>
      <c r="U8" s="164">
        <f>'Data 1'!Q34</f>
        <v>53.41</v>
      </c>
      <c r="V8" s="174">
        <f>(('Data 1'!R34/'Data 1'!Q54)-1)*100</f>
        <v>31.460313354522683</v>
      </c>
      <c r="W8" s="142">
        <f>(SUM(U8:U9)/U23)*100</f>
        <v>88.20809248554913</v>
      </c>
      <c r="Y8" s="95"/>
      <c r="Z8" s="38"/>
      <c r="AA8" s="69"/>
      <c r="AB8" s="88"/>
    </row>
    <row r="9" spans="1:28" s="4" customFormat="1" ht="12.75" customHeight="1">
      <c r="A9" s="10"/>
      <c r="B9" s="11"/>
      <c r="C9" s="466"/>
      <c r="D9" s="28"/>
      <c r="E9" s="162" t="s">
        <v>27</v>
      </c>
      <c r="F9" s="162"/>
      <c r="G9" s="163"/>
      <c r="H9" s="164">
        <f>'Data 1'!D37</f>
        <v>0.03</v>
      </c>
      <c r="I9" s="164">
        <f>'Data 1'!E37</f>
        <v>0.01</v>
      </c>
      <c r="J9" s="164">
        <f>'Data 1'!F37</f>
        <v>0.01</v>
      </c>
      <c r="K9" s="164">
        <f>'Data 1'!G37</f>
        <v>0</v>
      </c>
      <c r="L9" s="164">
        <f>'Data 1'!H37</f>
        <v>0</v>
      </c>
      <c r="M9" s="164">
        <f>'Data 1'!I37</f>
        <v>0</v>
      </c>
      <c r="N9" s="164">
        <f>'Data 1'!J37</f>
        <v>-0.01</v>
      </c>
      <c r="O9" s="164">
        <f>'Data 1'!K37</f>
        <v>-0.01</v>
      </c>
      <c r="P9" s="164">
        <f>'Data 1'!L37</f>
        <v>-0.03</v>
      </c>
      <c r="Q9" s="164">
        <f>'Data 1'!M37</f>
        <v>-0.03</v>
      </c>
      <c r="R9" s="164">
        <f>'Data 1'!N37</f>
        <v>0.02</v>
      </c>
      <c r="S9" s="164">
        <f>'Data 1'!O37</f>
        <v>0</v>
      </c>
      <c r="T9" s="164">
        <f>'Data 1'!P37</f>
        <v>0</v>
      </c>
      <c r="U9" s="164">
        <f>'Data 1'!Q37</f>
        <v>0</v>
      </c>
      <c r="V9" s="174">
        <v>0</v>
      </c>
      <c r="W9" s="143"/>
      <c r="Y9" s="95"/>
      <c r="Z9" s="38"/>
      <c r="AA9" s="69"/>
      <c r="AB9" s="88"/>
    </row>
    <row r="10" spans="1:28" s="4" customFormat="1" ht="12.75" customHeight="1">
      <c r="A10" s="10"/>
      <c r="B10" s="11"/>
      <c r="C10" s="466"/>
      <c r="D10" s="28"/>
      <c r="E10" s="162" t="s">
        <v>74</v>
      </c>
      <c r="F10" s="162"/>
      <c r="G10" s="163"/>
      <c r="H10" s="164">
        <f>SUM(H11:H20)</f>
        <v>2.89</v>
      </c>
      <c r="I10" s="164">
        <f t="shared" ref="I10:T10" si="0">SUM(I11:I20)</f>
        <v>2.8400000000000007</v>
      </c>
      <c r="J10" s="164">
        <f t="shared" si="0"/>
        <v>3.1300000000000003</v>
      </c>
      <c r="K10" s="164">
        <f t="shared" si="0"/>
        <v>3.2699999999999996</v>
      </c>
      <c r="L10" s="164">
        <f t="shared" si="0"/>
        <v>2.13</v>
      </c>
      <c r="M10" s="164">
        <f t="shared" si="0"/>
        <v>1.2399999999999998</v>
      </c>
      <c r="N10" s="164">
        <f t="shared" si="0"/>
        <v>1.6499999999999997</v>
      </c>
      <c r="O10" s="164">
        <f t="shared" si="0"/>
        <v>2.4900000000000002</v>
      </c>
      <c r="P10" s="164">
        <f t="shared" si="0"/>
        <v>2.1999999999999997</v>
      </c>
      <c r="Q10" s="164">
        <f t="shared" si="0"/>
        <v>2.7899999999999996</v>
      </c>
      <c r="R10" s="164">
        <f t="shared" si="0"/>
        <v>1.6600000000000001</v>
      </c>
      <c r="S10" s="164">
        <f t="shared" si="0"/>
        <v>2.2399999999999998</v>
      </c>
      <c r="T10" s="164">
        <f t="shared" si="0"/>
        <v>0</v>
      </c>
      <c r="U10" s="164">
        <f>SUM(U11:U20)</f>
        <v>2.36</v>
      </c>
      <c r="V10" s="175">
        <f>'Data 1'!S28</f>
        <v>-23.870967741935477</v>
      </c>
      <c r="W10" s="142">
        <f>(U10/U23)*100</f>
        <v>3.8976052848885216</v>
      </c>
      <c r="Y10" s="95"/>
      <c r="Z10" s="38"/>
      <c r="AA10" s="69"/>
      <c r="AB10" s="88"/>
    </row>
    <row r="11" spans="1:28" s="4" customFormat="1" ht="12.75" customHeight="1">
      <c r="A11" s="10"/>
      <c r="B11" s="11"/>
      <c r="C11" s="133" t="s">
        <v>52</v>
      </c>
      <c r="D11" s="28"/>
      <c r="E11" s="165"/>
      <c r="F11" s="165" t="str">
        <f>CONCATENATE('Data 1'!C18,"(2)")</f>
        <v>Restricciones técnicas PDBF(2)</v>
      </c>
      <c r="G11" s="166"/>
      <c r="H11" s="167">
        <f>'Data 1'!D35</f>
        <v>1.48</v>
      </c>
      <c r="I11" s="167">
        <f>'Data 1'!E35</f>
        <v>1.82</v>
      </c>
      <c r="J11" s="167">
        <f>'Data 1'!F35</f>
        <v>2.2200000000000002</v>
      </c>
      <c r="K11" s="167">
        <f>'Data 1'!G35</f>
        <v>2.4</v>
      </c>
      <c r="L11" s="167">
        <f>'Data 1'!H35</f>
        <v>1.45</v>
      </c>
      <c r="M11" s="167">
        <f>'Data 1'!I35</f>
        <v>0.69</v>
      </c>
      <c r="N11" s="167">
        <f>'Data 1'!J35</f>
        <v>1.1399999999999999</v>
      </c>
      <c r="O11" s="167">
        <f>'Data 1'!K35</f>
        <v>1.86</v>
      </c>
      <c r="P11" s="167">
        <f>'Data 1'!L35</f>
        <v>1.55</v>
      </c>
      <c r="Q11" s="167">
        <f>'Data 1'!M35</f>
        <v>1.1399999999999999</v>
      </c>
      <c r="R11" s="167">
        <f>'Data 1'!N35</f>
        <v>0.76</v>
      </c>
      <c r="S11" s="167">
        <f>'Data 1'!O35</f>
        <v>1.06</v>
      </c>
      <c r="T11" s="167">
        <f>'Data 1'!P35</f>
        <v>0</v>
      </c>
      <c r="U11" s="167">
        <f>'Data 1'!Q35</f>
        <v>1.45</v>
      </c>
      <c r="V11" s="176">
        <f>'Data 1'!S18</f>
        <v>-29.951690821256033</v>
      </c>
      <c r="W11" s="143"/>
      <c r="Y11" s="96"/>
      <c r="Z11" s="82"/>
      <c r="AA11" s="68"/>
      <c r="AB11" s="88"/>
    </row>
    <row r="12" spans="1:28" s="4" customFormat="1" ht="12.75" customHeight="1">
      <c r="A12" s="10"/>
      <c r="B12" s="11"/>
      <c r="C12" s="151"/>
      <c r="D12" s="28"/>
      <c r="E12" s="165"/>
      <c r="F12" s="165" t="str">
        <f>'Data 1'!C20</f>
        <v>Reserva de potencia adicional a subir</v>
      </c>
      <c r="G12" s="166"/>
      <c r="H12" s="168">
        <f>'Data 1'!D38</f>
        <v>0.27</v>
      </c>
      <c r="I12" s="168">
        <f>'Data 1'!E38</f>
        <v>0.02</v>
      </c>
      <c r="J12" s="168">
        <f>'Data 1'!F38</f>
        <v>7.0000000000000007E-2</v>
      </c>
      <c r="K12" s="168">
        <f>'Data 1'!G38</f>
        <v>0.01</v>
      </c>
      <c r="L12" s="168">
        <f>'Data 1'!H38</f>
        <v>0</v>
      </c>
      <c r="M12" s="168">
        <f>'Data 1'!I38</f>
        <v>0.01</v>
      </c>
      <c r="N12" s="168">
        <f>'Data 1'!J38</f>
        <v>0</v>
      </c>
      <c r="O12" s="168">
        <f>'Data 1'!K38</f>
        <v>0.02</v>
      </c>
      <c r="P12" s="168">
        <f>'Data 1'!L38</f>
        <v>0.03</v>
      </c>
      <c r="Q12" s="168">
        <f>'Data 1'!M38</f>
        <v>0.66</v>
      </c>
      <c r="R12" s="168">
        <f>'Data 1'!N38</f>
        <v>0.17</v>
      </c>
      <c r="S12" s="168">
        <f>'Data 1'!O38</f>
        <v>0.03</v>
      </c>
      <c r="T12" s="168">
        <f>'Data 1'!P38</f>
        <v>0</v>
      </c>
      <c r="U12" s="168">
        <f>'Data 1'!Q38</f>
        <v>0.11</v>
      </c>
      <c r="V12" s="176">
        <f>'Data 1'!S20</f>
        <v>-26.666666666666664</v>
      </c>
      <c r="W12" s="143"/>
      <c r="Y12" s="96"/>
      <c r="Z12" s="82"/>
      <c r="AA12" s="68"/>
      <c r="AB12" s="88"/>
    </row>
    <row r="13" spans="1:28" s="4" customFormat="1" ht="12.75" customHeight="1">
      <c r="A13" s="10"/>
      <c r="B13" s="11"/>
      <c r="C13" s="151"/>
      <c r="D13" s="28"/>
      <c r="E13" s="165"/>
      <c r="F13" s="165" t="str">
        <f>'Data 1'!C21</f>
        <v>Banda de regulación secundaria</v>
      </c>
      <c r="G13" s="166"/>
      <c r="H13" s="168">
        <f>'Data 1'!D39</f>
        <v>0.87</v>
      </c>
      <c r="I13" s="168">
        <f>'Data 1'!E39</f>
        <v>0.65</v>
      </c>
      <c r="J13" s="168">
        <f>'Data 1'!F39</f>
        <v>0.52</v>
      </c>
      <c r="K13" s="168">
        <f>'Data 1'!G39</f>
        <v>0.69</v>
      </c>
      <c r="L13" s="168">
        <f>'Data 1'!H39</f>
        <v>0.65</v>
      </c>
      <c r="M13" s="168">
        <f>'Data 1'!I39</f>
        <v>0.5</v>
      </c>
      <c r="N13" s="168">
        <f>'Data 1'!J39</f>
        <v>0.43</v>
      </c>
      <c r="O13" s="168">
        <f>'Data 1'!K39</f>
        <v>0.46</v>
      </c>
      <c r="P13" s="168">
        <f>'Data 1'!L39</f>
        <v>0.47</v>
      </c>
      <c r="Q13" s="168">
        <f>'Data 1'!M39</f>
        <v>0.82</v>
      </c>
      <c r="R13" s="168">
        <f>'Data 1'!N39</f>
        <v>0.61</v>
      </c>
      <c r="S13" s="168">
        <f>'Data 1'!O39</f>
        <v>0.95</v>
      </c>
      <c r="T13" s="168">
        <f>'Data 1'!P39</f>
        <v>0</v>
      </c>
      <c r="U13" s="168">
        <f>'Data 1'!Q39</f>
        <v>0.63</v>
      </c>
      <c r="V13" s="176">
        <f>'Data 1'!S21</f>
        <v>-11.267605633802813</v>
      </c>
      <c r="W13" s="143"/>
      <c r="Y13" s="96"/>
      <c r="Z13" s="82"/>
      <c r="AA13" s="68"/>
      <c r="AB13" s="88"/>
    </row>
    <row r="14" spans="1:28" s="4" customFormat="1" ht="12.75" customHeight="1">
      <c r="A14" s="10"/>
      <c r="B14" s="11"/>
      <c r="C14" s="151"/>
      <c r="D14" s="28"/>
      <c r="E14" s="165"/>
      <c r="F14" s="165" t="str">
        <f>'Data 1'!C19</f>
        <v>Restricciones técnicas en tiempo real</v>
      </c>
      <c r="G14" s="166"/>
      <c r="H14" s="168">
        <f>'Data 1'!D36</f>
        <v>0.17</v>
      </c>
      <c r="I14" s="168">
        <f>'Data 1'!E36</f>
        <v>0.24</v>
      </c>
      <c r="J14" s="168">
        <f>'Data 1'!F36</f>
        <v>0.14000000000000001</v>
      </c>
      <c r="K14" s="168">
        <f>'Data 1'!G36</f>
        <v>0.09</v>
      </c>
      <c r="L14" s="168">
        <f>'Data 1'!H36</f>
        <v>0.03</v>
      </c>
      <c r="M14" s="168">
        <f>'Data 1'!I36</f>
        <v>0.02</v>
      </c>
      <c r="N14" s="168">
        <f>'Data 1'!J36</f>
        <v>0.05</v>
      </c>
      <c r="O14" s="168">
        <f>'Data 1'!K36</f>
        <v>0.05</v>
      </c>
      <c r="P14" s="168">
        <f>'Data 1'!L36</f>
        <v>0.05</v>
      </c>
      <c r="Q14" s="168">
        <f>'Data 1'!M36</f>
        <v>0.12</v>
      </c>
      <c r="R14" s="168">
        <f>'Data 1'!N36</f>
        <v>0.08</v>
      </c>
      <c r="S14" s="168">
        <f>'Data 1'!O36</f>
        <v>0.05</v>
      </c>
      <c r="T14" s="168">
        <f>'Data 1'!P36</f>
        <v>0</v>
      </c>
      <c r="U14" s="168">
        <f>'Data 1'!Q36</f>
        <v>0.09</v>
      </c>
      <c r="V14" s="176">
        <f>'Data 1'!S19</f>
        <v>-25</v>
      </c>
      <c r="W14" s="143"/>
      <c r="Y14" s="96"/>
      <c r="Z14" s="82"/>
      <c r="AA14" s="68"/>
      <c r="AB14" s="88"/>
    </row>
    <row r="15" spans="1:28" s="4" customFormat="1" ht="12.75" customHeight="1">
      <c r="A15" s="10"/>
      <c r="B15" s="11"/>
      <c r="D15" s="28"/>
      <c r="E15" s="165"/>
      <c r="F15" s="165" t="str">
        <f>'Data 1'!C22</f>
        <v>Incumplimiento energía balance</v>
      </c>
      <c r="G15" s="166"/>
      <c r="H15" s="168">
        <f>'Data 1'!D40</f>
        <v>-0.05</v>
      </c>
      <c r="I15" s="168">
        <f>'Data 1'!E40</f>
        <v>-0.04</v>
      </c>
      <c r="J15" s="168">
        <f>'Data 1'!F40</f>
        <v>-0.03</v>
      </c>
      <c r="K15" s="168">
        <f>'Data 1'!G40</f>
        <v>-0.02</v>
      </c>
      <c r="L15" s="168">
        <f>'Data 1'!H40</f>
        <v>-0.02</v>
      </c>
      <c r="M15" s="168">
        <f>'Data 1'!I40</f>
        <v>-0.03</v>
      </c>
      <c r="N15" s="168">
        <f>'Data 1'!J40</f>
        <v>-0.03</v>
      </c>
      <c r="O15" s="168">
        <f>'Data 1'!K40</f>
        <v>-0.02</v>
      </c>
      <c r="P15" s="168">
        <f>'Data 1'!L40</f>
        <v>-0.02</v>
      </c>
      <c r="Q15" s="168">
        <f>'Data 1'!M40</f>
        <v>-0.04</v>
      </c>
      <c r="R15" s="168">
        <f>'Data 1'!N40</f>
        <v>-0.05</v>
      </c>
      <c r="S15" s="168">
        <f>'Data 1'!O40</f>
        <v>-0.05</v>
      </c>
      <c r="T15" s="168">
        <f>'Data 1'!P40</f>
        <v>0</v>
      </c>
      <c r="U15" s="168">
        <f>'Data 1'!Q40</f>
        <v>-0.03</v>
      </c>
      <c r="V15" s="176">
        <f>'Data 1'!S22</f>
        <v>49.999999999999993</v>
      </c>
      <c r="W15" s="143"/>
      <c r="Y15" s="95"/>
      <c r="Z15" s="38"/>
      <c r="AA15" s="69"/>
      <c r="AB15" s="88"/>
    </row>
    <row r="16" spans="1:28" s="4" customFormat="1" ht="12.75" customHeight="1">
      <c r="A16" s="10"/>
      <c r="B16" s="11"/>
      <c r="C16" s="36"/>
      <c r="D16" s="28"/>
      <c r="E16" s="165"/>
      <c r="F16" s="165" t="str">
        <f>'Data 1'!C23</f>
        <v>Coste desvíos</v>
      </c>
      <c r="G16" s="165"/>
      <c r="H16" s="168">
        <f>'Data 1'!D41</f>
        <v>0.3</v>
      </c>
      <c r="I16" s="168">
        <f>'Data 1'!E41</f>
        <v>0.37</v>
      </c>
      <c r="J16" s="168">
        <f>'Data 1'!F41</f>
        <v>0.34</v>
      </c>
      <c r="K16" s="168">
        <f>'Data 1'!G41</f>
        <v>0.25</v>
      </c>
      <c r="L16" s="168">
        <f>'Data 1'!H41</f>
        <v>0.14000000000000001</v>
      </c>
      <c r="M16" s="168">
        <f>'Data 1'!I41</f>
        <v>0.17</v>
      </c>
      <c r="N16" s="168">
        <f>'Data 1'!J41</f>
        <v>0.17</v>
      </c>
      <c r="O16" s="168">
        <f>'Data 1'!K41</f>
        <v>0.23</v>
      </c>
      <c r="P16" s="168">
        <f>'Data 1'!L41</f>
        <v>0.23</v>
      </c>
      <c r="Q16" s="168">
        <f>'Data 1'!M41</f>
        <v>0.25</v>
      </c>
      <c r="R16" s="168">
        <f>'Data 1'!N41</f>
        <v>0.13</v>
      </c>
      <c r="S16" s="168">
        <f>'Data 1'!O41</f>
        <v>0.3</v>
      </c>
      <c r="T16" s="168">
        <f>SUM('Data 1'!P41,'Data 1'!P44:P45)</f>
        <v>0</v>
      </c>
      <c r="U16" s="168">
        <f>'Data 1'!Q41</f>
        <v>0.24</v>
      </c>
      <c r="V16" s="176">
        <f>'Data 1'!S23</f>
        <v>26.315789473684205</v>
      </c>
      <c r="W16" s="143"/>
      <c r="Y16" s="95"/>
      <c r="Z16" s="82"/>
      <c r="AA16" s="69"/>
      <c r="AB16" s="88"/>
    </row>
    <row r="17" spans="1:28" s="4" customFormat="1" ht="12.75" customHeight="1">
      <c r="A17" s="10"/>
      <c r="B17" s="11"/>
      <c r="C17" s="36"/>
      <c r="D17" s="36"/>
      <c r="E17" s="165"/>
      <c r="F17" s="165" t="str">
        <f>'Data 1'!C24</f>
        <v>Saldo desvíos</v>
      </c>
      <c r="G17" s="165"/>
      <c r="H17" s="168">
        <f>'Data 1'!D42</f>
        <v>-0.11</v>
      </c>
      <c r="I17" s="168">
        <f>'Data 1'!E42</f>
        <v>-0.15</v>
      </c>
      <c r="J17" s="168">
        <f>'Data 1'!F42</f>
        <v>-7.0000000000000007E-2</v>
      </c>
      <c r="K17" s="168">
        <f>'Data 1'!G42</f>
        <v>-0.11</v>
      </c>
      <c r="L17" s="168">
        <f>'Data 1'!H42</f>
        <v>-0.08</v>
      </c>
      <c r="M17" s="168">
        <f>'Data 1'!I42</f>
        <v>-0.08</v>
      </c>
      <c r="N17" s="168">
        <f>'Data 1'!J42</f>
        <v>-0.06</v>
      </c>
      <c r="O17" s="168">
        <f>'Data 1'!K42</f>
        <v>-7.0000000000000007E-2</v>
      </c>
      <c r="P17" s="168">
        <f>'Data 1'!L42</f>
        <v>-7.0000000000000007E-2</v>
      </c>
      <c r="Q17" s="168">
        <f>'Data 1'!M42</f>
        <v>-0.11</v>
      </c>
      <c r="R17" s="168">
        <f>'Data 1'!N42</f>
        <v>-0.01</v>
      </c>
      <c r="S17" s="168">
        <f>'Data 1'!O42</f>
        <v>-0.02</v>
      </c>
      <c r="T17" s="168">
        <f>'Data 1'!P42</f>
        <v>0</v>
      </c>
      <c r="U17" s="168">
        <f>'Data 1'!Q42</f>
        <v>-0.08</v>
      </c>
      <c r="V17" s="176">
        <f>'Data 1'!S24</f>
        <v>14.285714285714278</v>
      </c>
      <c r="W17" s="142">
        <f>(U21/U23)*100</f>
        <v>4.4921552436003305</v>
      </c>
      <c r="Y17" s="95"/>
      <c r="Z17" s="82"/>
      <c r="AA17" s="69"/>
      <c r="AB17" s="88"/>
    </row>
    <row r="18" spans="1:28" s="4" customFormat="1">
      <c r="A18" s="7"/>
      <c r="B18" s="7"/>
      <c r="C18" s="36"/>
      <c r="D18" s="36"/>
      <c r="E18" s="165"/>
      <c r="F18" s="165" t="str">
        <f>'Data 1'!C25</f>
        <v>Control del factor de potencia</v>
      </c>
      <c r="G18" s="165"/>
      <c r="H18" s="168">
        <f>'Data 1'!D43</f>
        <v>-7.0000000000000007E-2</v>
      </c>
      <c r="I18" s="168">
        <f>'Data 1'!E43</f>
        <v>-7.0000000000000007E-2</v>
      </c>
      <c r="J18" s="168">
        <f>'Data 1'!F43</f>
        <v>-0.06</v>
      </c>
      <c r="K18" s="168">
        <f>'Data 1'!G43</f>
        <v>-0.06</v>
      </c>
      <c r="L18" s="168">
        <f>'Data 1'!H43</f>
        <v>-0.05</v>
      </c>
      <c r="M18" s="168">
        <f>'Data 1'!I43</f>
        <v>-0.05</v>
      </c>
      <c r="N18" s="168">
        <f>'Data 1'!J43</f>
        <v>-0.05</v>
      </c>
      <c r="O18" s="168">
        <f>'Data 1'!K43</f>
        <v>-0.05</v>
      </c>
      <c r="P18" s="168">
        <f>'Data 1'!L43</f>
        <v>-0.05</v>
      </c>
      <c r="Q18" s="168">
        <f>'Data 1'!M43</f>
        <v>-0.06</v>
      </c>
      <c r="R18" s="168">
        <f>'Data 1'!N43</f>
        <v>-0.06</v>
      </c>
      <c r="S18" s="168">
        <f>'Data 1'!O43</f>
        <v>-0.08</v>
      </c>
      <c r="T18" s="168">
        <f>'Data 1'!P43</f>
        <v>0</v>
      </c>
      <c r="U18" s="168">
        <f>'Data 1'!Q43</f>
        <v>-0.06</v>
      </c>
      <c r="V18" s="176">
        <f>'Data 1'!S25</f>
        <v>0</v>
      </c>
      <c r="W18" s="144"/>
      <c r="X18" s="78"/>
      <c r="Y18" s="92"/>
    </row>
    <row r="19" spans="1:28" s="4" customFormat="1">
      <c r="A19" s="7"/>
      <c r="B19" s="7"/>
      <c r="C19" s="36"/>
      <c r="D19" s="36"/>
      <c r="E19" s="165"/>
      <c r="F19" s="165" t="str">
        <f>'Data 1'!C26</f>
        <v>Saldo desvíos entre sistemas</v>
      </c>
      <c r="G19" s="165"/>
      <c r="H19" s="168">
        <f>'Data 1'!D45</f>
        <v>0.03</v>
      </c>
      <c r="I19" s="168">
        <f>'Data 1'!E45</f>
        <v>0</v>
      </c>
      <c r="J19" s="168">
        <f>'Data 1'!F45</f>
        <v>0</v>
      </c>
      <c r="K19" s="168">
        <f>'Data 1'!G45</f>
        <v>0.02</v>
      </c>
      <c r="L19" s="168">
        <f>'Data 1'!H45</f>
        <v>0.01</v>
      </c>
      <c r="M19" s="168">
        <f>'Data 1'!I45</f>
        <v>0.01</v>
      </c>
      <c r="N19" s="168">
        <f>'Data 1'!J45</f>
        <v>0</v>
      </c>
      <c r="O19" s="168">
        <f>'Data 1'!K45</f>
        <v>0.01</v>
      </c>
      <c r="P19" s="168">
        <f>'Data 1'!L45</f>
        <v>0.01</v>
      </c>
      <c r="Q19" s="168">
        <f>'Data 1'!M45</f>
        <v>0.01</v>
      </c>
      <c r="R19" s="168">
        <f>'Data 1'!N45</f>
        <v>0.03</v>
      </c>
      <c r="S19" s="168">
        <f>'Data 1'!O45</f>
        <v>0</v>
      </c>
      <c r="T19" s="168">
        <f>'Data 1'!P45</f>
        <v>0</v>
      </c>
      <c r="U19" s="168">
        <f>'Data 1'!Q45</f>
        <v>0.01</v>
      </c>
      <c r="V19" s="176">
        <f>'Data 1'!S26</f>
        <v>0</v>
      </c>
      <c r="W19" s="144"/>
      <c r="X19" s="78"/>
      <c r="Y19" s="92"/>
    </row>
    <row r="20" spans="1:28" s="4" customFormat="1">
      <c r="A20" s="7"/>
      <c r="B20" s="7"/>
      <c r="C20" s="36"/>
      <c r="D20" s="36"/>
      <c r="E20" s="165"/>
      <c r="F20" s="165" t="str">
        <f>'[1]Data 1'!C27</f>
        <v>Fallo Nominación UPG (3)</v>
      </c>
      <c r="G20" s="165"/>
      <c r="H20" s="168">
        <f>'Data 1'!D44</f>
        <v>0</v>
      </c>
      <c r="I20" s="168">
        <f>'Data 1'!E44</f>
        <v>0</v>
      </c>
      <c r="J20" s="168">
        <f>'Data 1'!F44</f>
        <v>0</v>
      </c>
      <c r="K20" s="168">
        <f>'Data 1'!G44</f>
        <v>0</v>
      </c>
      <c r="L20" s="168">
        <f>'Data 1'!H44</f>
        <v>0</v>
      </c>
      <c r="M20" s="168">
        <f>'Data 1'!I44</f>
        <v>0</v>
      </c>
      <c r="N20" s="168">
        <f>'Data 1'!J44</f>
        <v>0</v>
      </c>
      <c r="O20" s="168">
        <f>'Data 1'!K44</f>
        <v>0</v>
      </c>
      <c r="P20" s="168">
        <f>'Data 1'!L44</f>
        <v>0</v>
      </c>
      <c r="Q20" s="168">
        <f>'Data 1'!M44</f>
        <v>0</v>
      </c>
      <c r="R20" s="168">
        <f>'Data 1'!N44</f>
        <v>0</v>
      </c>
      <c r="S20" s="168">
        <f>'Data 1'!O44</f>
        <v>0</v>
      </c>
      <c r="T20" s="168">
        <f>'Data 1'!P44</f>
        <v>0</v>
      </c>
      <c r="U20" s="168">
        <f>'Data 1'!Q44</f>
        <v>0</v>
      </c>
      <c r="V20" s="176">
        <f>'Data 1'!S27</f>
        <v>0</v>
      </c>
      <c r="W20" s="144"/>
      <c r="X20" s="78"/>
      <c r="Y20" s="92"/>
    </row>
    <row r="21" spans="1:28" s="4" customFormat="1">
      <c r="A21" s="7"/>
      <c r="B21" s="7"/>
      <c r="C21" s="36"/>
      <c r="D21" s="36"/>
      <c r="E21" s="169" t="s">
        <v>69</v>
      </c>
      <c r="F21" s="169"/>
      <c r="G21" s="169"/>
      <c r="H21" s="164">
        <f>'Data 1'!D46</f>
        <v>3.26</v>
      </c>
      <c r="I21" s="164">
        <f>'Data 1'!E46</f>
        <v>3.17</v>
      </c>
      <c r="J21" s="164">
        <f>'Data 1'!F46</f>
        <v>2.52</v>
      </c>
      <c r="K21" s="164">
        <f>'Data 1'!G46</f>
        <v>2.38</v>
      </c>
      <c r="L21" s="164">
        <f>'Data 1'!H46</f>
        <v>2.37</v>
      </c>
      <c r="M21" s="164">
        <f>'Data 1'!I46</f>
        <v>2.9</v>
      </c>
      <c r="N21" s="164">
        <f>'Data 1'!J46</f>
        <v>3.22</v>
      </c>
      <c r="O21" s="164">
        <f>'Data 1'!K46</f>
        <v>2.16</v>
      </c>
      <c r="P21" s="164">
        <f>'Data 1'!L46</f>
        <v>2.41</v>
      </c>
      <c r="Q21" s="164">
        <f>'Data 1'!M46</f>
        <v>2.41</v>
      </c>
      <c r="R21" s="164">
        <f>'Data 1'!N46</f>
        <v>2.58</v>
      </c>
      <c r="S21" s="164">
        <f>'Data 1'!O46</f>
        <v>3.15</v>
      </c>
      <c r="T21" s="164">
        <f>'Data 1'!P46</f>
        <v>0</v>
      </c>
      <c r="U21" s="164">
        <f>'Data 1'!Q46</f>
        <v>2.72</v>
      </c>
      <c r="V21" s="175">
        <f>'Data 1'!S46</f>
        <v>-1.4492753623188259</v>
      </c>
      <c r="W21" s="144"/>
      <c r="X21" s="78"/>
      <c r="Y21" s="92"/>
    </row>
    <row r="22" spans="1:28" s="4" customFormat="1">
      <c r="A22" s="7"/>
      <c r="B22" s="7"/>
      <c r="C22" s="36"/>
      <c r="D22" s="36"/>
      <c r="E22" s="169" t="s">
        <v>109</v>
      </c>
      <c r="F22" s="170"/>
      <c r="G22" s="170"/>
      <c r="H22" s="164">
        <f>'Data 1'!D47</f>
        <v>1.88</v>
      </c>
      <c r="I22" s="164">
        <f>'Data 1'!E47</f>
        <v>2.17</v>
      </c>
      <c r="J22" s="164">
        <f>'Data 1'!F47</f>
        <v>2.06</v>
      </c>
      <c r="K22" s="164">
        <f>'Data 1'!G47</f>
        <v>2.2799999999999998</v>
      </c>
      <c r="L22" s="164">
        <f>'Data 1'!H47</f>
        <v>2.15</v>
      </c>
      <c r="M22" s="164">
        <f>'Data 1'!I47</f>
        <v>2</v>
      </c>
      <c r="N22" s="164">
        <f>'Data 1'!J47</f>
        <v>1.93</v>
      </c>
      <c r="O22" s="164">
        <f>'Data 1'!K47</f>
        <v>1.99</v>
      </c>
      <c r="P22" s="164">
        <f>'Data 1'!L47</f>
        <v>2.14</v>
      </c>
      <c r="Q22" s="164">
        <f>'Data 1'!M47</f>
        <v>2.16</v>
      </c>
      <c r="R22" s="164">
        <f>'Data 1'!N47</f>
        <v>2.08</v>
      </c>
      <c r="S22" s="164">
        <f>'Data 1'!O47</f>
        <v>1.96</v>
      </c>
      <c r="T22" s="164">
        <f>'Data 1'!P47</f>
        <v>0</v>
      </c>
      <c r="U22" s="164">
        <f>'Data 1'!Q47</f>
        <v>2.06</v>
      </c>
      <c r="V22" s="175">
        <f>'Data 1'!S47</f>
        <v>6.7357512953367937</v>
      </c>
      <c r="W22" s="92"/>
      <c r="X22" s="63"/>
      <c r="Y22" s="92"/>
    </row>
    <row r="23" spans="1:28" s="4" customFormat="1">
      <c r="A23" s="7"/>
      <c r="B23" s="7"/>
      <c r="C23" s="7"/>
      <c r="D23" s="36"/>
      <c r="E23" s="162" t="s">
        <v>191</v>
      </c>
      <c r="F23" s="171"/>
      <c r="G23" s="172"/>
      <c r="H23" s="173">
        <f>'Data 1'!D48</f>
        <v>81.62</v>
      </c>
      <c r="I23" s="173">
        <f>'Data 1'!E48</f>
        <v>61.23</v>
      </c>
      <c r="J23" s="173">
        <f>'Data 1'!F48</f>
        <v>51.65</v>
      </c>
      <c r="K23" s="173">
        <f>'Data 1'!G48</f>
        <v>52.13</v>
      </c>
      <c r="L23" s="173">
        <f>'Data 1'!H48</f>
        <v>54.25</v>
      </c>
      <c r="M23" s="173">
        <f>'Data 1'!I48</f>
        <v>56.91</v>
      </c>
      <c r="N23" s="173">
        <f>'Data 1'!J48</f>
        <v>55.93</v>
      </c>
      <c r="O23" s="173">
        <f>'Data 1'!K48</f>
        <v>54.67</v>
      </c>
      <c r="P23" s="173">
        <f>'Data 1'!L48</f>
        <v>56.27</v>
      </c>
      <c r="Q23" s="173">
        <f>'Data 1'!M48</f>
        <v>64.959999999999994</v>
      </c>
      <c r="R23" s="173">
        <f>'Data 1'!N48</f>
        <v>66.86</v>
      </c>
      <c r="S23" s="173">
        <f>'Data 1'!O48</f>
        <v>67.510000000000005</v>
      </c>
      <c r="T23" s="173">
        <f>'Data 1'!P48</f>
        <v>0</v>
      </c>
      <c r="U23" s="173">
        <f>'Data 1'!Q48</f>
        <v>60.55</v>
      </c>
      <c r="V23" s="174">
        <f>((U23/U24)-1)*100</f>
        <v>25.051631557207756</v>
      </c>
      <c r="X23" s="78"/>
    </row>
    <row r="24" spans="1:28" s="4" customFormat="1" ht="16.5" customHeight="1">
      <c r="A24" s="7"/>
      <c r="B24" s="7"/>
      <c r="C24" s="7"/>
      <c r="D24" s="7"/>
      <c r="E24" s="162" t="s">
        <v>140</v>
      </c>
      <c r="F24" s="171"/>
      <c r="G24" s="172"/>
      <c r="H24" s="173">
        <f>'Data 1'!D68</f>
        <v>47.42</v>
      </c>
      <c r="I24" s="173">
        <f>'Data 1'!E68</f>
        <v>38.119999999999997</v>
      </c>
      <c r="J24" s="173">
        <f>'Data 1'!F68</f>
        <v>37.69</v>
      </c>
      <c r="K24" s="173">
        <f>'Data 1'!G68</f>
        <v>33.42</v>
      </c>
      <c r="L24" s="173">
        <f>'Data 1'!H68</f>
        <v>35.56</v>
      </c>
      <c r="M24" s="173">
        <f>'Data 1'!I68</f>
        <v>46.7</v>
      </c>
      <c r="N24" s="173">
        <f>'Data 1'!J68</f>
        <v>48.18</v>
      </c>
      <c r="O24" s="173">
        <f>'Data 1'!K68</f>
        <v>48.11</v>
      </c>
      <c r="P24" s="173">
        <f>'Data 1'!L68</f>
        <v>51.11</v>
      </c>
      <c r="Q24" s="173">
        <f>'Data 1'!M68</f>
        <v>61.21</v>
      </c>
      <c r="R24" s="173">
        <f>'Data 1'!N68</f>
        <v>63.87</v>
      </c>
      <c r="S24" s="173">
        <f>'Data 1'!O68</f>
        <v>68.959999999999994</v>
      </c>
      <c r="T24" s="173"/>
      <c r="U24" s="173">
        <f>'Data 1'!Q68</f>
        <v>48.42</v>
      </c>
      <c r="V24" s="177">
        <v>10</v>
      </c>
      <c r="X24" s="78"/>
    </row>
    <row r="25" spans="1:28" s="4" customFormat="1" ht="12" customHeight="1">
      <c r="A25" s="443"/>
      <c r="B25" s="443"/>
      <c r="C25" s="85"/>
      <c r="D25" s="443"/>
      <c r="E25" s="190" t="s">
        <v>106</v>
      </c>
      <c r="F25" s="66"/>
      <c r="G25" s="149"/>
      <c r="H25" s="66"/>
      <c r="I25" s="149"/>
      <c r="J25" s="66"/>
      <c r="K25" s="149"/>
      <c r="L25" s="66"/>
      <c r="M25" s="149"/>
      <c r="N25" s="66"/>
      <c r="O25" s="149"/>
      <c r="P25" s="66"/>
      <c r="Q25" s="149"/>
      <c r="R25" s="66"/>
      <c r="S25" s="149"/>
      <c r="T25" s="77"/>
      <c r="U25" s="76"/>
      <c r="V25" s="89"/>
      <c r="W25" s="92"/>
      <c r="X25" s="63"/>
      <c r="Y25" s="92"/>
    </row>
    <row r="26" spans="1:28" ht="12" customHeight="1">
      <c r="A26" s="443"/>
      <c r="B26" s="443"/>
      <c r="C26" s="443"/>
      <c r="D26" s="443"/>
      <c r="E26" s="190" t="s">
        <v>213</v>
      </c>
      <c r="F26" s="66"/>
      <c r="G26" s="67"/>
      <c r="H26" s="444"/>
      <c r="I26" s="444"/>
      <c r="J26" s="444"/>
      <c r="K26" s="444"/>
      <c r="L26" s="444"/>
      <c r="M26" s="444"/>
      <c r="N26" s="444"/>
      <c r="O26" s="444"/>
      <c r="P26" s="444"/>
      <c r="Q26" s="444"/>
      <c r="R26" s="444"/>
      <c r="S26" s="444"/>
      <c r="T26" s="77"/>
      <c r="U26" s="76"/>
      <c r="V26" s="89"/>
    </row>
    <row r="27" spans="1:28" ht="12" customHeight="1">
      <c r="A27" s="443"/>
      <c r="B27" s="443"/>
      <c r="C27" s="443"/>
      <c r="D27" s="443"/>
      <c r="E27" s="190" t="s">
        <v>214</v>
      </c>
      <c r="F27" s="66"/>
      <c r="G27" s="67"/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77"/>
      <c r="U27" s="76"/>
      <c r="V27" s="89"/>
    </row>
    <row r="28" spans="1:28" ht="16.149999999999999" customHeight="1">
      <c r="E28" s="179" t="s">
        <v>215</v>
      </c>
      <c r="F28" s="180"/>
      <c r="G28" s="181"/>
      <c r="H28" s="182">
        <f>'Data 1'!D14</f>
        <v>23054.073153999998</v>
      </c>
      <c r="I28" s="182">
        <f>'Data 1'!E14</f>
        <v>19942.324665</v>
      </c>
      <c r="J28" s="182">
        <f>'Data 1'!F14</f>
        <v>21063.017844000002</v>
      </c>
      <c r="K28" s="182">
        <f>'Data 1'!G14</f>
        <v>18914.128116</v>
      </c>
      <c r="L28" s="182">
        <f>'Data 1'!H14</f>
        <v>20167.80575</v>
      </c>
      <c r="M28" s="182">
        <f>'Data 1'!I14</f>
        <v>21659.422431000003</v>
      </c>
      <c r="N28" s="182">
        <f>'Data 1'!J14</f>
        <v>22392.858405999999</v>
      </c>
      <c r="O28" s="182">
        <f>'Data 1'!K14</f>
        <v>21750.224324999999</v>
      </c>
      <c r="P28" s="182">
        <f>'Data 1'!L14</f>
        <v>20122.245394000001</v>
      </c>
      <c r="Q28" s="182">
        <f>'Data 1'!M14</f>
        <v>20038.949547</v>
      </c>
      <c r="R28" s="182">
        <f>'Data 1'!N14</f>
        <v>20810.624578999999</v>
      </c>
      <c r="S28" s="182">
        <f>'Data 1'!O14</f>
        <v>22106.317327000001</v>
      </c>
      <c r="T28" s="182"/>
      <c r="U28" s="182">
        <f>'Data 1'!Q49/1000</f>
        <v>252021.991538</v>
      </c>
      <c r="V28" s="175">
        <f>'Data 1'!R49</f>
        <v>1.065203921423552</v>
      </c>
    </row>
    <row r="29" spans="1:28">
      <c r="E29" s="190" t="s">
        <v>216</v>
      </c>
      <c r="H29" s="115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</row>
    <row r="30" spans="1:28" s="4" customFormat="1" ht="16.5" customHeight="1">
      <c r="A30" s="7"/>
      <c r="B30" s="7"/>
      <c r="C30" s="7"/>
      <c r="D30" s="7"/>
      <c r="E30" s="5"/>
      <c r="F30" s="5"/>
      <c r="G30" s="114"/>
      <c r="H30" s="139">
        <f>'Data 1'!D48-H23</f>
        <v>0</v>
      </c>
      <c r="I30" s="139">
        <f>'Data 1'!E48-I23</f>
        <v>0</v>
      </c>
      <c r="J30" s="139">
        <f>'Data 1'!F48-J23</f>
        <v>0</v>
      </c>
      <c r="K30" s="139">
        <f>'Data 1'!G48-K23</f>
        <v>0</v>
      </c>
      <c r="L30" s="139">
        <f>'Data 1'!H48-L23</f>
        <v>0</v>
      </c>
      <c r="M30" s="139">
        <f>'Data 1'!I48-M23</f>
        <v>0</v>
      </c>
      <c r="N30" s="139">
        <f>'Data 1'!J48-N23</f>
        <v>0</v>
      </c>
      <c r="O30" s="139">
        <f>'Data 1'!K48-O23</f>
        <v>0</v>
      </c>
      <c r="P30" s="139">
        <f>'Data 1'!L48-P23</f>
        <v>0</v>
      </c>
      <c r="Q30" s="139">
        <f>'Data 1'!M48-Q23</f>
        <v>0</v>
      </c>
      <c r="R30" s="139">
        <f>'Data 1'!N48-R23</f>
        <v>0</v>
      </c>
      <c r="S30" s="139">
        <f>'Data 1'!O48-S23</f>
        <v>0</v>
      </c>
      <c r="T30" s="139">
        <f>'Data 1'!P48-T23</f>
        <v>0</v>
      </c>
      <c r="U30" s="139">
        <f>'Data 1'!R48</f>
        <v>60.560999249416859</v>
      </c>
      <c r="V30" s="5"/>
      <c r="X30" s="78"/>
    </row>
    <row r="31" spans="1:28"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90"/>
      <c r="X31" s="75"/>
    </row>
    <row r="32" spans="1:28">
      <c r="E32" s="65"/>
      <c r="F32" s="66"/>
      <c r="G32" s="67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7"/>
      <c r="U32" s="76"/>
      <c r="V32" s="89"/>
      <c r="W32" s="90"/>
    </row>
    <row r="33" spans="5:23"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38"/>
      <c r="W33" s="90"/>
    </row>
    <row r="34" spans="5:23"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 s="120"/>
      <c r="W34" s="90"/>
    </row>
    <row r="35" spans="5:23"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 s="121"/>
      <c r="W35" s="90"/>
    </row>
    <row r="36" spans="5:23"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5:23"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</row>
    <row r="38" spans="5:23"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</row>
    <row r="39" spans="5:23">
      <c r="H39" s="115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</row>
    <row r="40" spans="5:23">
      <c r="H40" s="115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</row>
    <row r="41" spans="5:23">
      <c r="H41" s="115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</row>
    <row r="42" spans="5:23">
      <c r="H42" s="115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</row>
    <row r="43" spans="5:23">
      <c r="H43" s="115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</row>
    <row r="44" spans="5:23">
      <c r="H44" s="115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</row>
    <row r="45" spans="5:23">
      <c r="H45" s="117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8"/>
    </row>
    <row r="46" spans="5:23"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</row>
    <row r="47" spans="5:23"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</row>
    <row r="48" spans="5:23"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</row>
    <row r="49" spans="8:20"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</row>
    <row r="50" spans="8:20"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</row>
    <row r="51" spans="8:20"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</row>
    <row r="69" spans="2:2">
      <c r="B69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4">
    <mergeCell ref="E7:G7"/>
    <mergeCell ref="G2:V2"/>
    <mergeCell ref="G3:V3"/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scale="93" orientation="landscape" horizontalDpi="300" verticalDpi="300" r:id="rId1"/>
  <headerFooter alignWithMargins="0">
    <oddFooter>&amp;R&amp;A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37"/>
  <sheetViews>
    <sheetView showGridLines="0" workbookViewId="0">
      <selection activeCell="E33" sqref="E33"/>
    </sheetView>
  </sheetViews>
  <sheetFormatPr baseColWidth="10" defaultColWidth="12.7109375" defaultRowHeight="12.75"/>
  <cols>
    <col min="1" max="1" width="0.140625" style="311" customWidth="1"/>
    <col min="2" max="2" width="2.7109375" style="311" customWidth="1"/>
    <col min="3" max="3" width="23.7109375" style="311" customWidth="1"/>
    <col min="4" max="4" width="1.28515625" style="322" customWidth="1"/>
    <col min="5" max="5" width="105.7109375" style="322" customWidth="1"/>
    <col min="6" max="6" width="6.85546875" style="322" customWidth="1"/>
    <col min="7" max="7" width="14.140625" style="322" bestFit="1" customWidth="1"/>
    <col min="8" max="8" width="8.140625" style="322" customWidth="1"/>
    <col min="9" max="12" width="12.7109375" style="322" customWidth="1"/>
    <col min="13" max="13" width="6.7109375" style="322" customWidth="1"/>
    <col min="14" max="178" width="12.7109375" style="322" customWidth="1"/>
    <col min="179" max="16384" width="12.7109375" style="322"/>
  </cols>
  <sheetData>
    <row r="1" spans="2:24" s="311" customFormat="1" ht="0.75" customHeight="1"/>
    <row r="2" spans="2:24" s="311" customFormat="1" ht="21" customHeight="1">
      <c r="D2" s="312"/>
      <c r="E2" s="276" t="s">
        <v>74</v>
      </c>
      <c r="F2" s="312"/>
      <c r="G2" s="312"/>
      <c r="H2" s="312"/>
      <c r="M2" s="312"/>
    </row>
    <row r="3" spans="2:24" s="311" customFormat="1" ht="15" customHeight="1">
      <c r="E3" s="277" t="s">
        <v>184</v>
      </c>
      <c r="F3" s="312"/>
      <c r="G3" s="312"/>
      <c r="H3" s="312"/>
      <c r="I3" s="330"/>
      <c r="J3" s="330"/>
      <c r="M3" s="312"/>
    </row>
    <row r="4" spans="2:24" s="313" customFormat="1" ht="20.25" customHeight="1">
      <c r="B4" s="314"/>
      <c r="C4" s="12" t="str">
        <f>Indice!C4</f>
        <v>Servicios de ajuste</v>
      </c>
    </row>
    <row r="5" spans="2:24" s="313" customFormat="1" ht="12.75" customHeight="1">
      <c r="B5" s="314"/>
      <c r="C5" s="315"/>
    </row>
    <row r="6" spans="2:24" ht="15">
      <c r="E6" s="318"/>
      <c r="F6" s="318"/>
      <c r="G6" s="318"/>
      <c r="H6" s="318"/>
      <c r="I6" s="318"/>
      <c r="J6" s="318"/>
      <c r="K6" s="318"/>
      <c r="L6" s="318"/>
      <c r="M6" s="318"/>
      <c r="N6" s="331"/>
      <c r="O6" s="319"/>
      <c r="P6" s="313"/>
      <c r="Q6" s="313"/>
      <c r="R6" s="313"/>
      <c r="S6" s="313"/>
      <c r="T6" s="313"/>
      <c r="U6" s="313"/>
      <c r="V6" s="313"/>
      <c r="W6" s="313"/>
      <c r="X6" s="313"/>
    </row>
    <row r="7" spans="2:24" ht="15" customHeight="1">
      <c r="C7" s="487" t="s">
        <v>126</v>
      </c>
      <c r="E7" s="320"/>
      <c r="F7" s="318"/>
      <c r="G7" s="318"/>
      <c r="H7" s="318"/>
      <c r="I7" s="318"/>
      <c r="J7" s="318"/>
      <c r="K7" s="318"/>
      <c r="L7" s="318"/>
      <c r="M7" s="318"/>
      <c r="N7" s="318"/>
      <c r="O7" s="319"/>
      <c r="P7" s="313"/>
      <c r="Q7" s="313"/>
      <c r="R7" s="313"/>
      <c r="S7" s="313"/>
      <c r="T7" s="313"/>
      <c r="U7" s="313"/>
      <c r="V7" s="313"/>
      <c r="W7" s="313"/>
      <c r="X7" s="313"/>
    </row>
    <row r="8" spans="2:24" ht="15">
      <c r="C8" s="487"/>
      <c r="E8" s="320"/>
      <c r="F8" s="318"/>
      <c r="G8" s="318"/>
      <c r="H8" s="318"/>
      <c r="I8" s="318"/>
      <c r="J8" s="318"/>
      <c r="K8" s="318"/>
      <c r="L8" s="318"/>
      <c r="M8" s="318"/>
      <c r="N8" s="318"/>
      <c r="O8" s="319"/>
      <c r="P8" s="313"/>
      <c r="Q8" s="313"/>
      <c r="R8" s="313"/>
      <c r="S8" s="313"/>
      <c r="T8" s="313"/>
      <c r="U8" s="313"/>
      <c r="V8" s="313"/>
      <c r="W8" s="313"/>
      <c r="X8" s="313"/>
    </row>
    <row r="9" spans="2:24" ht="15">
      <c r="C9" s="487"/>
      <c r="E9" s="320"/>
      <c r="F9" s="318"/>
      <c r="G9" s="318"/>
      <c r="H9" s="318"/>
      <c r="I9" s="318"/>
      <c r="J9" s="318"/>
      <c r="K9" s="318"/>
      <c r="L9" s="318"/>
      <c r="M9" s="318"/>
      <c r="N9" s="318"/>
      <c r="O9" s="319"/>
      <c r="P9" s="313"/>
      <c r="Q9" s="313"/>
      <c r="R9" s="313"/>
      <c r="S9" s="313"/>
      <c r="T9" s="313"/>
      <c r="U9" s="313"/>
      <c r="V9" s="313"/>
      <c r="W9" s="313"/>
      <c r="X9" s="313"/>
    </row>
    <row r="10" spans="2:24" ht="15">
      <c r="C10" s="487"/>
      <c r="E10" s="320"/>
      <c r="F10" s="318"/>
      <c r="G10" s="318"/>
      <c r="H10" s="318"/>
      <c r="I10" s="318"/>
      <c r="J10" s="318"/>
      <c r="K10" s="318"/>
      <c r="L10" s="318"/>
      <c r="M10" s="318"/>
      <c r="N10" s="318"/>
      <c r="O10" s="319"/>
      <c r="P10" s="313"/>
      <c r="Q10" s="313"/>
      <c r="R10" s="313"/>
      <c r="S10" s="313"/>
      <c r="T10" s="313"/>
      <c r="U10" s="313"/>
      <c r="V10" s="313"/>
      <c r="W10" s="313"/>
      <c r="X10" s="313"/>
    </row>
    <row r="11" spans="2:24" ht="15">
      <c r="C11" s="487"/>
      <c r="E11" s="320"/>
      <c r="F11" s="318"/>
      <c r="G11" s="318"/>
      <c r="H11" s="318"/>
      <c r="I11" s="318"/>
      <c r="J11" s="318"/>
      <c r="K11" s="318"/>
      <c r="L11" s="318"/>
      <c r="M11" s="318"/>
      <c r="N11" s="318"/>
      <c r="O11" s="319"/>
      <c r="P11" s="313"/>
      <c r="Q11" s="313"/>
      <c r="R11" s="313"/>
      <c r="S11" s="313"/>
      <c r="T11" s="313"/>
      <c r="U11" s="313"/>
      <c r="V11" s="313"/>
      <c r="W11" s="313"/>
      <c r="X11" s="313"/>
    </row>
    <row r="12" spans="2:24" ht="15">
      <c r="C12" s="323"/>
      <c r="E12" s="320"/>
      <c r="F12" s="318"/>
      <c r="G12" s="318"/>
      <c r="H12" s="318"/>
      <c r="I12" s="318"/>
      <c r="J12" s="318"/>
      <c r="K12" s="318"/>
      <c r="L12" s="318"/>
      <c r="M12" s="318"/>
      <c r="N12" s="318"/>
      <c r="O12" s="319"/>
      <c r="P12" s="313"/>
      <c r="Q12" s="313"/>
      <c r="R12" s="313"/>
      <c r="S12" s="313"/>
      <c r="T12" s="313"/>
      <c r="U12" s="313"/>
      <c r="V12" s="313"/>
      <c r="W12" s="313"/>
      <c r="X12" s="313"/>
    </row>
    <row r="13" spans="2:24" ht="15">
      <c r="C13" s="323"/>
      <c r="E13" s="320"/>
      <c r="F13" s="318"/>
      <c r="G13" s="318"/>
      <c r="H13" s="318"/>
      <c r="I13" s="318"/>
      <c r="J13" s="318"/>
      <c r="K13" s="318"/>
      <c r="L13" s="318"/>
      <c r="M13" s="318"/>
      <c r="N13" s="318"/>
      <c r="O13" s="319"/>
      <c r="P13" s="313"/>
      <c r="Q13" s="313"/>
      <c r="R13" s="313"/>
      <c r="S13" s="313"/>
      <c r="T13" s="313"/>
      <c r="U13" s="313"/>
      <c r="V13" s="313"/>
      <c r="W13" s="313"/>
      <c r="X13" s="313"/>
    </row>
    <row r="14" spans="2:24" ht="15">
      <c r="E14" s="320"/>
      <c r="F14" s="318"/>
      <c r="G14" s="318"/>
      <c r="H14" s="318"/>
      <c r="I14" s="318"/>
      <c r="J14" s="318"/>
      <c r="K14" s="318"/>
      <c r="L14" s="318"/>
      <c r="M14" s="318"/>
      <c r="N14" s="318"/>
      <c r="O14" s="319"/>
      <c r="P14" s="313"/>
      <c r="Q14" s="313"/>
      <c r="R14" s="313"/>
      <c r="S14" s="313"/>
      <c r="T14" s="313"/>
      <c r="U14" s="313"/>
      <c r="V14" s="313"/>
      <c r="W14" s="313"/>
      <c r="X14" s="313"/>
    </row>
    <row r="15" spans="2:24" ht="15">
      <c r="E15" s="320"/>
      <c r="F15" s="318"/>
      <c r="G15" s="318"/>
      <c r="H15" s="318"/>
      <c r="I15" s="318"/>
      <c r="J15" s="318"/>
      <c r="K15" s="318"/>
      <c r="L15" s="318"/>
      <c r="M15" s="318"/>
      <c r="N15" s="318"/>
      <c r="O15" s="319"/>
      <c r="P15" s="313"/>
      <c r="Q15" s="313"/>
      <c r="R15" s="313"/>
      <c r="S15" s="313"/>
      <c r="T15" s="313"/>
      <c r="U15" s="313"/>
      <c r="V15" s="313"/>
      <c r="W15" s="313"/>
      <c r="X15" s="313"/>
    </row>
    <row r="16" spans="2:24" ht="15">
      <c r="E16" s="320"/>
      <c r="F16" s="318"/>
      <c r="G16" s="318"/>
      <c r="H16" s="318"/>
      <c r="I16" s="318"/>
      <c r="J16" s="318"/>
      <c r="K16" s="318"/>
      <c r="L16" s="318"/>
      <c r="M16" s="318"/>
      <c r="N16" s="318"/>
      <c r="O16" s="319"/>
      <c r="P16" s="313"/>
      <c r="Q16" s="313"/>
      <c r="R16" s="313"/>
      <c r="S16" s="313"/>
      <c r="T16" s="313"/>
      <c r="U16" s="313"/>
      <c r="V16" s="313"/>
      <c r="W16" s="313"/>
      <c r="X16" s="313"/>
    </row>
    <row r="17" spans="5:24" ht="15">
      <c r="E17" s="320"/>
      <c r="F17" s="318"/>
      <c r="G17" s="318"/>
      <c r="H17" s="318"/>
      <c r="I17" s="318"/>
      <c r="J17" s="318"/>
      <c r="K17" s="318"/>
      <c r="L17" s="318"/>
      <c r="M17" s="318"/>
      <c r="O17" s="319"/>
      <c r="P17" s="313"/>
      <c r="Q17" s="313"/>
      <c r="R17" s="313"/>
      <c r="S17" s="313"/>
      <c r="T17" s="313"/>
      <c r="U17" s="313"/>
      <c r="V17" s="313"/>
      <c r="W17" s="313"/>
      <c r="X17" s="313"/>
    </row>
    <row r="18" spans="5:24" ht="15">
      <c r="E18" s="320"/>
      <c r="F18" s="318"/>
      <c r="G18" s="318"/>
      <c r="H18" s="318"/>
      <c r="I18" s="318"/>
      <c r="J18" s="318"/>
      <c r="K18" s="318"/>
      <c r="L18" s="318"/>
      <c r="M18" s="318"/>
      <c r="N18" s="318"/>
      <c r="O18" s="319"/>
      <c r="P18" s="313"/>
      <c r="Q18" s="313"/>
      <c r="R18" s="313"/>
      <c r="S18" s="313"/>
      <c r="T18" s="313"/>
      <c r="U18" s="313"/>
      <c r="V18" s="313"/>
      <c r="W18" s="313"/>
      <c r="X18" s="313"/>
    </row>
    <row r="19" spans="5:24" ht="15">
      <c r="E19" s="320"/>
      <c r="F19" s="318"/>
      <c r="G19" s="318"/>
      <c r="H19" s="318"/>
      <c r="I19" s="318"/>
      <c r="J19" s="318"/>
      <c r="K19" s="318"/>
      <c r="L19" s="318"/>
      <c r="M19" s="318"/>
      <c r="N19" s="318"/>
      <c r="O19" s="319"/>
      <c r="P19" s="313"/>
      <c r="Q19" s="313"/>
      <c r="R19" s="313"/>
      <c r="S19" s="313"/>
      <c r="T19" s="313"/>
      <c r="U19" s="313"/>
      <c r="V19" s="313"/>
      <c r="W19" s="313"/>
      <c r="X19" s="313"/>
    </row>
    <row r="20" spans="5:24" ht="15">
      <c r="E20" s="320"/>
      <c r="F20" s="318"/>
      <c r="G20" s="318"/>
      <c r="H20" s="318"/>
      <c r="I20" s="318"/>
      <c r="J20" s="318"/>
      <c r="K20" s="318"/>
      <c r="L20" s="318"/>
      <c r="M20" s="318"/>
      <c r="N20" s="318"/>
      <c r="O20" s="319"/>
      <c r="P20" s="313"/>
      <c r="Q20" s="313"/>
      <c r="R20" s="313"/>
      <c r="S20" s="313"/>
      <c r="T20" s="313"/>
      <c r="U20" s="313"/>
      <c r="V20" s="313"/>
      <c r="W20" s="313"/>
      <c r="X20" s="313"/>
    </row>
    <row r="21" spans="5:24">
      <c r="E21" s="325"/>
      <c r="P21" s="313"/>
      <c r="Q21" s="313"/>
      <c r="R21" s="313"/>
      <c r="S21" s="313"/>
      <c r="T21" s="313"/>
      <c r="U21" s="313"/>
      <c r="V21" s="313"/>
      <c r="W21" s="313"/>
      <c r="X21" s="313"/>
    </row>
    <row r="22" spans="5:24">
      <c r="E22" s="329"/>
      <c r="F22" s="326"/>
      <c r="G22" s="326"/>
      <c r="H22" s="326"/>
      <c r="I22" s="326"/>
      <c r="J22" s="326"/>
      <c r="K22" s="326"/>
      <c r="L22" s="326"/>
      <c r="P22" s="313"/>
      <c r="Q22" s="313"/>
      <c r="R22" s="313"/>
      <c r="S22" s="313"/>
      <c r="T22" s="313"/>
      <c r="U22" s="313"/>
      <c r="V22" s="313"/>
      <c r="W22" s="313"/>
      <c r="X22" s="313"/>
    </row>
    <row r="23" spans="5:24">
      <c r="E23" s="326"/>
      <c r="F23" s="326"/>
      <c r="G23" s="326"/>
      <c r="H23" s="326"/>
      <c r="I23" s="326"/>
      <c r="J23" s="326"/>
      <c r="K23" s="326"/>
      <c r="L23" s="326"/>
      <c r="P23" s="313"/>
      <c r="Q23" s="313"/>
      <c r="R23" s="313"/>
      <c r="S23" s="313"/>
      <c r="T23" s="313"/>
      <c r="U23" s="313"/>
      <c r="V23" s="313"/>
      <c r="W23" s="313"/>
      <c r="X23" s="313"/>
    </row>
    <row r="24" spans="5:24">
      <c r="E24" s="326"/>
      <c r="F24" s="326"/>
      <c r="G24" s="326"/>
      <c r="H24" s="326"/>
      <c r="I24" s="326"/>
      <c r="J24" s="326"/>
      <c r="K24" s="326"/>
      <c r="L24" s="326"/>
      <c r="P24" s="313"/>
      <c r="Q24" s="313"/>
      <c r="R24" s="313"/>
      <c r="S24" s="313"/>
      <c r="T24" s="313"/>
      <c r="U24" s="313"/>
      <c r="V24" s="313"/>
      <c r="W24" s="313"/>
      <c r="X24" s="313"/>
    </row>
    <row r="25" spans="5:24">
      <c r="P25" s="313"/>
      <c r="Q25" s="313"/>
      <c r="R25" s="313"/>
      <c r="S25" s="313"/>
      <c r="T25" s="313"/>
      <c r="U25" s="313"/>
      <c r="V25" s="313"/>
      <c r="W25" s="313"/>
      <c r="X25" s="313"/>
    </row>
    <row r="26" spans="5:24">
      <c r="P26" s="313"/>
      <c r="Q26" s="313"/>
      <c r="R26" s="313"/>
      <c r="S26" s="313"/>
      <c r="T26" s="313"/>
      <c r="U26" s="313"/>
      <c r="V26" s="313"/>
      <c r="W26" s="313"/>
      <c r="X26" s="313"/>
    </row>
    <row r="27" spans="5:24">
      <c r="P27" s="313"/>
      <c r="Q27" s="313"/>
      <c r="R27" s="313"/>
      <c r="S27" s="313"/>
      <c r="T27" s="313"/>
      <c r="U27" s="313"/>
      <c r="V27" s="313"/>
      <c r="W27" s="313"/>
      <c r="X27" s="313"/>
    </row>
    <row r="28" spans="5:24">
      <c r="P28" s="313"/>
      <c r="Q28" s="313"/>
      <c r="R28" s="313"/>
      <c r="S28" s="313"/>
      <c r="T28" s="313"/>
      <c r="U28" s="313"/>
      <c r="V28" s="313"/>
      <c r="W28" s="313"/>
      <c r="X28" s="313"/>
    </row>
    <row r="29" spans="5:24">
      <c r="P29" s="313"/>
      <c r="Q29" s="313"/>
      <c r="R29" s="313"/>
      <c r="S29" s="313"/>
      <c r="T29" s="313"/>
      <c r="U29" s="313"/>
      <c r="V29" s="313"/>
      <c r="W29" s="313"/>
      <c r="X29" s="313"/>
    </row>
    <row r="30" spans="5:24">
      <c r="P30" s="313"/>
      <c r="Q30" s="313"/>
      <c r="R30" s="313"/>
      <c r="S30" s="313"/>
      <c r="T30" s="313"/>
      <c r="U30" s="313"/>
      <c r="V30" s="313"/>
      <c r="W30" s="313"/>
      <c r="X30" s="313"/>
    </row>
    <row r="31" spans="5:24">
      <c r="P31" s="313"/>
      <c r="Q31" s="313"/>
      <c r="R31" s="313"/>
      <c r="S31" s="313"/>
      <c r="T31" s="313"/>
      <c r="U31" s="313"/>
      <c r="V31" s="313"/>
      <c r="W31" s="313"/>
      <c r="X31" s="313"/>
    </row>
    <row r="32" spans="5:24">
      <c r="P32" s="313"/>
      <c r="Q32" s="313"/>
      <c r="R32" s="313"/>
      <c r="S32" s="313"/>
      <c r="T32" s="313"/>
      <c r="U32" s="313"/>
      <c r="V32" s="313"/>
      <c r="W32" s="313"/>
      <c r="X32" s="313"/>
    </row>
    <row r="33" spans="16:24">
      <c r="P33" s="313"/>
      <c r="Q33" s="313"/>
      <c r="R33" s="313"/>
      <c r="S33" s="313"/>
      <c r="T33" s="313"/>
      <c r="U33" s="313"/>
      <c r="V33" s="313"/>
      <c r="W33" s="313"/>
      <c r="X33" s="313"/>
    </row>
    <row r="34" spans="16:24">
      <c r="P34" s="313"/>
      <c r="Q34" s="313"/>
      <c r="R34" s="313"/>
      <c r="S34" s="313"/>
      <c r="T34" s="313"/>
      <c r="U34" s="313"/>
      <c r="V34" s="313"/>
      <c r="W34" s="313"/>
      <c r="X34" s="313"/>
    </row>
    <row r="35" spans="16:24">
      <c r="P35" s="313"/>
      <c r="Q35" s="313"/>
      <c r="R35" s="313"/>
      <c r="S35" s="313"/>
      <c r="T35" s="313"/>
      <c r="U35" s="313"/>
      <c r="V35" s="313"/>
      <c r="W35" s="313"/>
      <c r="X35" s="313"/>
    </row>
    <row r="36" spans="16:24">
      <c r="P36" s="313"/>
      <c r="Q36" s="313"/>
      <c r="R36" s="313"/>
      <c r="S36" s="313"/>
      <c r="T36" s="313"/>
      <c r="U36" s="313"/>
      <c r="V36" s="313"/>
      <c r="W36" s="313"/>
      <c r="X36" s="313"/>
    </row>
    <row r="37" spans="16:24">
      <c r="P37" s="313"/>
      <c r="Q37" s="313"/>
      <c r="R37" s="313"/>
      <c r="S37" s="313"/>
      <c r="T37" s="313"/>
      <c r="U37" s="313"/>
      <c r="V37" s="313"/>
      <c r="W37" s="313"/>
      <c r="X37" s="313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autoPageBreaks="0"/>
  </sheetPr>
  <dimension ref="A1:U140"/>
  <sheetViews>
    <sheetView workbookViewId="0">
      <selection activeCell="C65" sqref="C65"/>
    </sheetView>
  </sheetViews>
  <sheetFormatPr baseColWidth="10" defaultColWidth="11.42578125" defaultRowHeight="11.25"/>
  <cols>
    <col min="1" max="1" width="0.140625" style="1" customWidth="1"/>
    <col min="2" max="2" width="2.7109375" style="351" customWidth="1"/>
    <col min="3" max="3" width="24.140625" style="85" customWidth="1"/>
    <col min="4" max="4" width="9.7109375" style="27" customWidth="1"/>
    <col min="5" max="5" width="9" style="1" customWidth="1"/>
    <col min="6" max="6" width="9.5703125" style="1" customWidth="1"/>
    <col min="7" max="7" width="9.7109375" style="1" customWidth="1"/>
    <col min="8" max="8" width="8.7109375" style="1" customWidth="1"/>
    <col min="9" max="9" width="10.5703125" style="1" customWidth="1"/>
    <col min="10" max="10" width="9.7109375" style="1" customWidth="1"/>
    <col min="11" max="15" width="8.7109375" style="1" customWidth="1"/>
    <col min="16" max="16" width="1.140625" style="1" customWidth="1"/>
    <col min="17" max="17" width="11" style="1" customWidth="1"/>
    <col min="18" max="18" width="9.5703125" style="1" bestFit="1" customWidth="1"/>
    <col min="19" max="16384" width="11.42578125" style="1"/>
  </cols>
  <sheetData>
    <row r="1" spans="1:18" s="18" customFormat="1" ht="21.75" customHeight="1">
      <c r="B1" s="455"/>
      <c r="F1" s="19"/>
      <c r="G1" s="9"/>
      <c r="M1" s="54"/>
      <c r="Q1" s="276" t="s">
        <v>74</v>
      </c>
    </row>
    <row r="2" spans="1:18" s="18" customFormat="1" ht="15" customHeight="1">
      <c r="B2" s="455"/>
      <c r="F2" s="19"/>
      <c r="G2" s="9"/>
      <c r="M2" s="9"/>
      <c r="Q2" s="276" t="s">
        <v>184</v>
      </c>
    </row>
    <row r="3" spans="1:18" s="18" customFormat="1" ht="19.899999999999999" customHeight="1">
      <c r="B3" s="455"/>
      <c r="C3" s="12" t="str">
        <f>Indice!C4</f>
        <v>Servicios de ajuste</v>
      </c>
      <c r="D3" s="13"/>
    </row>
    <row r="4" spans="1:18"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8" ht="20.25" customHeight="1">
      <c r="C5" s="32" t="s">
        <v>100</v>
      </c>
      <c r="D5" s="122"/>
      <c r="E5" s="122"/>
      <c r="F5" s="122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8" ht="12.75" customHeight="1">
      <c r="C6" s="123"/>
      <c r="D6" s="124" t="s">
        <v>35</v>
      </c>
      <c r="E6" s="124" t="s">
        <v>36</v>
      </c>
      <c r="F6" s="124" t="s">
        <v>37</v>
      </c>
      <c r="G6" s="124" t="s">
        <v>38</v>
      </c>
      <c r="H6" s="124" t="s">
        <v>37</v>
      </c>
      <c r="I6" s="124" t="s">
        <v>39</v>
      </c>
      <c r="J6" s="124" t="s">
        <v>39</v>
      </c>
      <c r="K6" s="124" t="s">
        <v>38</v>
      </c>
      <c r="L6" s="124" t="s">
        <v>40</v>
      </c>
      <c r="M6" s="124" t="s">
        <v>41</v>
      </c>
      <c r="N6" s="124" t="s">
        <v>42</v>
      </c>
      <c r="O6" s="124" t="s">
        <v>43</v>
      </c>
      <c r="P6" s="125"/>
      <c r="Q6" s="44" t="s">
        <v>32</v>
      </c>
    </row>
    <row r="7" spans="1:18" s="106" customFormat="1" ht="11.25" customHeight="1">
      <c r="A7" s="20"/>
      <c r="B7" s="456"/>
      <c r="C7" s="203"/>
      <c r="D7" s="204" t="s">
        <v>14</v>
      </c>
      <c r="E7" s="204" t="s">
        <v>15</v>
      </c>
      <c r="F7" s="204" t="s">
        <v>16</v>
      </c>
      <c r="G7" s="204" t="s">
        <v>17</v>
      </c>
      <c r="H7" s="204" t="s">
        <v>18</v>
      </c>
      <c r="I7" s="204" t="s">
        <v>19</v>
      </c>
      <c r="J7" s="204" t="s">
        <v>20</v>
      </c>
      <c r="K7" s="204" t="s">
        <v>21</v>
      </c>
      <c r="L7" s="204" t="s">
        <v>22</v>
      </c>
      <c r="M7" s="204" t="s">
        <v>23</v>
      </c>
      <c r="N7" s="204" t="s">
        <v>24</v>
      </c>
      <c r="O7" s="204" t="s">
        <v>25</v>
      </c>
      <c r="P7" s="204"/>
      <c r="Q7" s="204">
        <v>2017</v>
      </c>
    </row>
    <row r="8" spans="1:18" s="106" customFormat="1" ht="11.25" customHeight="1">
      <c r="A8" s="20"/>
      <c r="B8" s="456"/>
      <c r="C8" s="205" t="s">
        <v>53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128"/>
    </row>
    <row r="9" spans="1:18" ht="11.25" customHeight="1">
      <c r="A9" s="2"/>
      <c r="B9" s="457"/>
      <c r="C9" s="207" t="s">
        <v>34</v>
      </c>
      <c r="D9" s="206">
        <f>D34+D37</f>
        <v>73.59</v>
      </c>
      <c r="E9" s="206">
        <f>E34+E37</f>
        <v>53.05</v>
      </c>
      <c r="F9" s="206">
        <f t="shared" ref="F9:O9" si="0">F34+F37</f>
        <v>43.94</v>
      </c>
      <c r="G9" s="206">
        <f t="shared" si="0"/>
        <v>44.2</v>
      </c>
      <c r="H9" s="206">
        <f t="shared" si="0"/>
        <v>47.6</v>
      </c>
      <c r="I9" s="206">
        <f t="shared" si="0"/>
        <v>50.77</v>
      </c>
      <c r="J9" s="206">
        <f t="shared" si="0"/>
        <v>49.13</v>
      </c>
      <c r="K9" s="206">
        <f t="shared" si="0"/>
        <v>48.03</v>
      </c>
      <c r="L9" s="206">
        <f t="shared" si="0"/>
        <v>49.519999999999996</v>
      </c>
      <c r="M9" s="206">
        <f t="shared" si="0"/>
        <v>57.6</v>
      </c>
      <c r="N9" s="206">
        <f t="shared" si="0"/>
        <v>60.540000000000006</v>
      </c>
      <c r="O9" s="206">
        <f t="shared" si="0"/>
        <v>60.16</v>
      </c>
      <c r="P9" s="206"/>
      <c r="Q9" s="206">
        <f>Q34+Q37</f>
        <v>53.41</v>
      </c>
      <c r="R9" s="433">
        <f>Q9/$Q$13</f>
        <v>0.88207478406422868</v>
      </c>
    </row>
    <row r="10" spans="1:18" ht="11.25" customHeight="1">
      <c r="A10" s="2"/>
      <c r="B10" s="457"/>
      <c r="C10" s="207" t="s">
        <v>67</v>
      </c>
      <c r="D10" s="206">
        <f t="shared" ref="D10:O10" si="1">SUM(D18:D25)</f>
        <v>2.8600000000000003</v>
      </c>
      <c r="E10" s="206">
        <f t="shared" si="1"/>
        <v>2.8400000000000003</v>
      </c>
      <c r="F10" s="206">
        <f t="shared" si="1"/>
        <v>3.1300000000000003</v>
      </c>
      <c r="G10" s="206">
        <f t="shared" si="1"/>
        <v>3.2499999999999996</v>
      </c>
      <c r="H10" s="206">
        <f t="shared" si="1"/>
        <v>2.12</v>
      </c>
      <c r="I10" s="206">
        <f t="shared" si="1"/>
        <v>1.2299999999999998</v>
      </c>
      <c r="J10" s="206">
        <f t="shared" si="1"/>
        <v>1.6499999999999997</v>
      </c>
      <c r="K10" s="206">
        <f t="shared" si="1"/>
        <v>2.4800000000000004</v>
      </c>
      <c r="L10" s="206">
        <f t="shared" si="1"/>
        <v>2.1900000000000004</v>
      </c>
      <c r="M10" s="206">
        <f t="shared" si="1"/>
        <v>2.78</v>
      </c>
      <c r="N10" s="206">
        <f t="shared" si="1"/>
        <v>1.6300000000000001</v>
      </c>
      <c r="O10" s="206">
        <f t="shared" si="1"/>
        <v>2.2399999999999998</v>
      </c>
      <c r="P10" s="206"/>
      <c r="Q10" s="206">
        <f>Q48-Q34-Q46-Q47</f>
        <v>2.36</v>
      </c>
      <c r="R10" s="433">
        <f t="shared" ref="R10:R12" si="2">Q10/$Q$13</f>
        <v>3.8975781508923044E-2</v>
      </c>
    </row>
    <row r="11" spans="1:18" ht="11.25" customHeight="1">
      <c r="A11" s="2"/>
      <c r="B11" s="457"/>
      <c r="C11" s="207" t="s">
        <v>69</v>
      </c>
      <c r="D11" s="206">
        <f>D46</f>
        <v>3.26</v>
      </c>
      <c r="E11" s="206">
        <f t="shared" ref="E11:O12" si="3">E46</f>
        <v>3.17</v>
      </c>
      <c r="F11" s="206">
        <f t="shared" si="3"/>
        <v>2.52</v>
      </c>
      <c r="G11" s="206">
        <f t="shared" si="3"/>
        <v>2.38</v>
      </c>
      <c r="H11" s="206">
        <f t="shared" si="3"/>
        <v>2.37</v>
      </c>
      <c r="I11" s="206">
        <f t="shared" si="3"/>
        <v>2.9</v>
      </c>
      <c r="J11" s="206">
        <f t="shared" si="3"/>
        <v>3.22</v>
      </c>
      <c r="K11" s="206">
        <f t="shared" si="3"/>
        <v>2.16</v>
      </c>
      <c r="L11" s="206">
        <f t="shared" si="3"/>
        <v>2.41</v>
      </c>
      <c r="M11" s="206">
        <f t="shared" si="3"/>
        <v>2.41</v>
      </c>
      <c r="N11" s="206">
        <f t="shared" si="3"/>
        <v>2.58</v>
      </c>
      <c r="O11" s="206">
        <f t="shared" si="3"/>
        <v>3.15</v>
      </c>
      <c r="P11" s="206"/>
      <c r="Q11" s="206">
        <f>Q46</f>
        <v>2.72</v>
      </c>
      <c r="R11" s="433">
        <f t="shared" si="2"/>
        <v>4.4921239705199449E-2</v>
      </c>
    </row>
    <row r="12" spans="1:18" ht="11.25" customHeight="1">
      <c r="A12" s="2"/>
      <c r="B12" s="457"/>
      <c r="C12" s="207" t="s">
        <v>109</v>
      </c>
      <c r="D12" s="206">
        <f>D47</f>
        <v>1.88</v>
      </c>
      <c r="E12" s="206">
        <f t="shared" si="3"/>
        <v>2.17</v>
      </c>
      <c r="F12" s="206">
        <f t="shared" si="3"/>
        <v>2.06</v>
      </c>
      <c r="G12" s="206">
        <f t="shared" si="3"/>
        <v>2.2799999999999998</v>
      </c>
      <c r="H12" s="206">
        <f t="shared" si="3"/>
        <v>2.15</v>
      </c>
      <c r="I12" s="206">
        <f t="shared" si="3"/>
        <v>2</v>
      </c>
      <c r="J12" s="206">
        <f t="shared" si="3"/>
        <v>1.93</v>
      </c>
      <c r="K12" s="206">
        <f t="shared" si="3"/>
        <v>1.99</v>
      </c>
      <c r="L12" s="206">
        <f t="shared" si="3"/>
        <v>2.14</v>
      </c>
      <c r="M12" s="206">
        <f t="shared" si="3"/>
        <v>2.16</v>
      </c>
      <c r="N12" s="206">
        <f t="shared" si="3"/>
        <v>2.08</v>
      </c>
      <c r="O12" s="206">
        <f t="shared" si="3"/>
        <v>1.96</v>
      </c>
      <c r="P12" s="206"/>
      <c r="Q12" s="206">
        <f>R47</f>
        <v>2.0604215344522587</v>
      </c>
      <c r="R12" s="433">
        <f t="shared" si="2"/>
        <v>3.4028194721648808E-2</v>
      </c>
    </row>
    <row r="13" spans="1:18" ht="15" customHeight="1">
      <c r="A13" s="2"/>
      <c r="B13" s="457"/>
      <c r="C13" s="208" t="s">
        <v>194</v>
      </c>
      <c r="D13" s="209">
        <f>+$Q9+$Q10+$Q11+$Q12</f>
        <v>60.550421534452255</v>
      </c>
      <c r="E13" s="209">
        <f t="shared" ref="E13:O13" si="4">+$Q9+$Q10+$Q11+$Q12</f>
        <v>60.550421534452255</v>
      </c>
      <c r="F13" s="209">
        <f t="shared" si="4"/>
        <v>60.550421534452255</v>
      </c>
      <c r="G13" s="209">
        <f t="shared" si="4"/>
        <v>60.550421534452255</v>
      </c>
      <c r="H13" s="209">
        <f t="shared" si="4"/>
        <v>60.550421534452255</v>
      </c>
      <c r="I13" s="209">
        <f t="shared" si="4"/>
        <v>60.550421534452255</v>
      </c>
      <c r="J13" s="209">
        <f t="shared" si="4"/>
        <v>60.550421534452255</v>
      </c>
      <c r="K13" s="209">
        <f t="shared" si="4"/>
        <v>60.550421534452255</v>
      </c>
      <c r="L13" s="209">
        <f t="shared" si="4"/>
        <v>60.550421534452255</v>
      </c>
      <c r="M13" s="209">
        <f t="shared" si="4"/>
        <v>60.550421534452255</v>
      </c>
      <c r="N13" s="209">
        <f t="shared" si="4"/>
        <v>60.550421534452255</v>
      </c>
      <c r="O13" s="209">
        <f t="shared" si="4"/>
        <v>60.550421534452255</v>
      </c>
      <c r="P13" s="209"/>
      <c r="Q13" s="209">
        <f>Q9+Q10+Q11+Q12</f>
        <v>60.550421534452255</v>
      </c>
      <c r="R13" s="129"/>
    </row>
    <row r="14" spans="1:18" ht="11.25" customHeight="1">
      <c r="A14" s="2"/>
      <c r="B14" s="457"/>
      <c r="C14" s="210" t="s">
        <v>110</v>
      </c>
      <c r="D14" s="211">
        <f>D49/1000</f>
        <v>23054.073153999998</v>
      </c>
      <c r="E14" s="211">
        <f t="shared" ref="E14:O14" si="5">E49/1000</f>
        <v>19942.324665</v>
      </c>
      <c r="F14" s="211">
        <f t="shared" si="5"/>
        <v>21063.017844000002</v>
      </c>
      <c r="G14" s="211">
        <f t="shared" si="5"/>
        <v>18914.128116</v>
      </c>
      <c r="H14" s="211">
        <f t="shared" si="5"/>
        <v>20167.80575</v>
      </c>
      <c r="I14" s="211">
        <f t="shared" si="5"/>
        <v>21659.422431000003</v>
      </c>
      <c r="J14" s="211">
        <f t="shared" si="5"/>
        <v>22392.858405999999</v>
      </c>
      <c r="K14" s="211">
        <f t="shared" si="5"/>
        <v>21750.224324999999</v>
      </c>
      <c r="L14" s="211">
        <f t="shared" si="5"/>
        <v>20122.245394000001</v>
      </c>
      <c r="M14" s="211">
        <f t="shared" si="5"/>
        <v>20038.949547</v>
      </c>
      <c r="N14" s="211">
        <f t="shared" si="5"/>
        <v>20810.624578999999</v>
      </c>
      <c r="O14" s="211">
        <f t="shared" si="5"/>
        <v>22106.317327000001</v>
      </c>
      <c r="P14" s="211"/>
      <c r="Q14" s="211">
        <f>Q49/1000</f>
        <v>252021.991538</v>
      </c>
    </row>
    <row r="15" spans="1:18" ht="11.25" customHeight="1"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8" ht="20.25" customHeight="1">
      <c r="C16" s="32" t="s">
        <v>76</v>
      </c>
      <c r="D16" s="122"/>
      <c r="E16" s="122"/>
      <c r="F16" s="122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109"/>
      <c r="R16" s="90"/>
    </row>
    <row r="17" spans="1:21" ht="11.25" customHeight="1">
      <c r="A17" s="2"/>
      <c r="B17" s="457"/>
      <c r="C17" s="200"/>
      <c r="D17" s="212" t="s">
        <v>14</v>
      </c>
      <c r="E17" s="212" t="s">
        <v>15</v>
      </c>
      <c r="F17" s="212" t="s">
        <v>16</v>
      </c>
      <c r="G17" s="212" t="s">
        <v>17</v>
      </c>
      <c r="H17" s="212" t="s">
        <v>18</v>
      </c>
      <c r="I17" s="212" t="s">
        <v>19</v>
      </c>
      <c r="J17" s="212" t="s">
        <v>20</v>
      </c>
      <c r="K17" s="212" t="s">
        <v>21</v>
      </c>
      <c r="L17" s="212" t="s">
        <v>22</v>
      </c>
      <c r="M17" s="212" t="s">
        <v>23</v>
      </c>
      <c r="N17" s="212" t="s">
        <v>24</v>
      </c>
      <c r="O17" s="212" t="s">
        <v>25</v>
      </c>
      <c r="P17" s="212"/>
      <c r="Q17" s="201">
        <v>2017</v>
      </c>
      <c r="R17" s="201">
        <v>2016</v>
      </c>
      <c r="S17" s="445" t="s">
        <v>210</v>
      </c>
      <c r="T17" s="437"/>
      <c r="U17" s="437"/>
    </row>
    <row r="18" spans="1:21" ht="11.25" customHeight="1">
      <c r="A18" s="2"/>
      <c r="B18" s="457"/>
      <c r="C18" s="207" t="s">
        <v>87</v>
      </c>
      <c r="D18" s="213">
        <f>D35</f>
        <v>1.48</v>
      </c>
      <c r="E18" s="213">
        <f t="shared" ref="E18:O18" si="6">E35</f>
        <v>1.82</v>
      </c>
      <c r="F18" s="213">
        <f t="shared" si="6"/>
        <v>2.2200000000000002</v>
      </c>
      <c r="G18" s="213">
        <f t="shared" si="6"/>
        <v>2.4</v>
      </c>
      <c r="H18" s="213">
        <f t="shared" si="6"/>
        <v>1.45</v>
      </c>
      <c r="I18" s="213">
        <f t="shared" si="6"/>
        <v>0.69</v>
      </c>
      <c r="J18" s="213">
        <f t="shared" si="6"/>
        <v>1.1399999999999999</v>
      </c>
      <c r="K18" s="213">
        <f t="shared" si="6"/>
        <v>1.86</v>
      </c>
      <c r="L18" s="213">
        <f t="shared" si="6"/>
        <v>1.55</v>
      </c>
      <c r="M18" s="213">
        <f t="shared" si="6"/>
        <v>1.1399999999999999</v>
      </c>
      <c r="N18" s="213">
        <f t="shared" si="6"/>
        <v>0.76</v>
      </c>
      <c r="O18" s="213">
        <f t="shared" si="6"/>
        <v>1.06</v>
      </c>
      <c r="P18" s="213"/>
      <c r="Q18" s="215">
        <f>Q35</f>
        <v>1.45</v>
      </c>
      <c r="R18" s="215">
        <f>Q55</f>
        <v>2.0699999999999998</v>
      </c>
      <c r="S18" s="446">
        <f>(Q18-R18)*100/R18</f>
        <v>-29.951690821256033</v>
      </c>
      <c r="T18" s="437"/>
      <c r="U18" s="437"/>
    </row>
    <row r="19" spans="1:21" ht="11.25" customHeight="1">
      <c r="A19" s="2"/>
      <c r="B19" s="457"/>
      <c r="C19" s="207" t="s">
        <v>108</v>
      </c>
      <c r="D19" s="214">
        <f>D36</f>
        <v>0.17</v>
      </c>
      <c r="E19" s="214">
        <f t="shared" ref="E19:O19" si="7">E36</f>
        <v>0.24</v>
      </c>
      <c r="F19" s="214">
        <f t="shared" si="7"/>
        <v>0.14000000000000001</v>
      </c>
      <c r="G19" s="214">
        <f t="shared" si="7"/>
        <v>0.09</v>
      </c>
      <c r="H19" s="214">
        <f t="shared" si="7"/>
        <v>0.03</v>
      </c>
      <c r="I19" s="214">
        <f t="shared" si="7"/>
        <v>0.02</v>
      </c>
      <c r="J19" s="214">
        <f t="shared" si="7"/>
        <v>0.05</v>
      </c>
      <c r="K19" s="214">
        <f t="shared" si="7"/>
        <v>0.05</v>
      </c>
      <c r="L19" s="214">
        <f t="shared" si="7"/>
        <v>0.05</v>
      </c>
      <c r="M19" s="214">
        <f t="shared" si="7"/>
        <v>0.12</v>
      </c>
      <c r="N19" s="214">
        <f t="shared" si="7"/>
        <v>0.08</v>
      </c>
      <c r="O19" s="214">
        <f t="shared" si="7"/>
        <v>0.05</v>
      </c>
      <c r="P19" s="214"/>
      <c r="Q19" s="215">
        <f>Q36</f>
        <v>0.09</v>
      </c>
      <c r="R19" s="215">
        <f>Q56</f>
        <v>0.12</v>
      </c>
      <c r="S19" s="446">
        <f t="shared" ref="S19:S28" si="8">(Q19-R19)*100/R19</f>
        <v>-25</v>
      </c>
      <c r="T19" s="437"/>
      <c r="U19" s="437"/>
    </row>
    <row r="20" spans="1:21" ht="11.25" customHeight="1">
      <c r="A20" s="2"/>
      <c r="B20" s="457"/>
      <c r="C20" s="207" t="s">
        <v>107</v>
      </c>
      <c r="D20" s="214">
        <f t="shared" ref="D20:D25" si="9">D38</f>
        <v>0.27</v>
      </c>
      <c r="E20" s="214">
        <f t="shared" ref="E20:O20" si="10">E38</f>
        <v>0.02</v>
      </c>
      <c r="F20" s="214">
        <f t="shared" si="10"/>
        <v>7.0000000000000007E-2</v>
      </c>
      <c r="G20" s="214">
        <f t="shared" si="10"/>
        <v>0.01</v>
      </c>
      <c r="H20" s="214">
        <f t="shared" si="10"/>
        <v>0</v>
      </c>
      <c r="I20" s="214">
        <f t="shared" si="10"/>
        <v>0.01</v>
      </c>
      <c r="J20" s="214">
        <f t="shared" si="10"/>
        <v>0</v>
      </c>
      <c r="K20" s="214">
        <f t="shared" si="10"/>
        <v>0.02</v>
      </c>
      <c r="L20" s="214">
        <f t="shared" si="10"/>
        <v>0.03</v>
      </c>
      <c r="M20" s="214">
        <f t="shared" si="10"/>
        <v>0.66</v>
      </c>
      <c r="N20" s="214">
        <f t="shared" si="10"/>
        <v>0.17</v>
      </c>
      <c r="O20" s="214">
        <f t="shared" si="10"/>
        <v>0.03</v>
      </c>
      <c r="P20" s="214"/>
      <c r="Q20" s="215">
        <f t="shared" ref="Q20:Q25" si="11">Q38</f>
        <v>0.11</v>
      </c>
      <c r="R20" s="215">
        <f t="shared" ref="R20:R25" si="12">Q58</f>
        <v>0.15</v>
      </c>
      <c r="S20" s="446">
        <f t="shared" si="8"/>
        <v>-26.666666666666664</v>
      </c>
      <c r="T20" s="437"/>
      <c r="U20" s="437"/>
    </row>
    <row r="21" spans="1:21" ht="11.25" customHeight="1">
      <c r="A21" s="2"/>
      <c r="B21" s="457"/>
      <c r="C21" s="207" t="s">
        <v>47</v>
      </c>
      <c r="D21" s="214">
        <f t="shared" si="9"/>
        <v>0.87</v>
      </c>
      <c r="E21" s="214">
        <f t="shared" ref="E21:O21" si="13">E39</f>
        <v>0.65</v>
      </c>
      <c r="F21" s="214">
        <f t="shared" si="13"/>
        <v>0.52</v>
      </c>
      <c r="G21" s="214">
        <f t="shared" si="13"/>
        <v>0.69</v>
      </c>
      <c r="H21" s="214">
        <f t="shared" si="13"/>
        <v>0.65</v>
      </c>
      <c r="I21" s="214">
        <f t="shared" si="13"/>
        <v>0.5</v>
      </c>
      <c r="J21" s="214">
        <f t="shared" si="13"/>
        <v>0.43</v>
      </c>
      <c r="K21" s="214">
        <f t="shared" si="13"/>
        <v>0.46</v>
      </c>
      <c r="L21" s="214">
        <f t="shared" si="13"/>
        <v>0.47</v>
      </c>
      <c r="M21" s="214">
        <f t="shared" si="13"/>
        <v>0.82</v>
      </c>
      <c r="N21" s="214">
        <f t="shared" si="13"/>
        <v>0.61</v>
      </c>
      <c r="O21" s="214">
        <f t="shared" si="13"/>
        <v>0.95</v>
      </c>
      <c r="P21" s="214"/>
      <c r="Q21" s="215">
        <f t="shared" si="11"/>
        <v>0.63</v>
      </c>
      <c r="R21" s="215">
        <f t="shared" si="12"/>
        <v>0.71</v>
      </c>
      <c r="S21" s="446">
        <f t="shared" si="8"/>
        <v>-11.267605633802813</v>
      </c>
      <c r="T21" s="437"/>
      <c r="U21" s="437"/>
    </row>
    <row r="22" spans="1:21" ht="11.25" customHeight="1">
      <c r="A22" s="2"/>
      <c r="B22" s="457"/>
      <c r="C22" s="207" t="s">
        <v>179</v>
      </c>
      <c r="D22" s="214">
        <f t="shared" si="9"/>
        <v>-0.05</v>
      </c>
      <c r="E22" s="214">
        <f t="shared" ref="E22:O22" si="14">E40</f>
        <v>-0.04</v>
      </c>
      <c r="F22" s="214">
        <f t="shared" si="14"/>
        <v>-0.03</v>
      </c>
      <c r="G22" s="214">
        <f t="shared" si="14"/>
        <v>-0.02</v>
      </c>
      <c r="H22" s="214">
        <f t="shared" si="14"/>
        <v>-0.02</v>
      </c>
      <c r="I22" s="214">
        <f t="shared" si="14"/>
        <v>-0.03</v>
      </c>
      <c r="J22" s="214">
        <f t="shared" si="14"/>
        <v>-0.03</v>
      </c>
      <c r="K22" s="214">
        <f t="shared" si="14"/>
        <v>-0.02</v>
      </c>
      <c r="L22" s="214">
        <f t="shared" si="14"/>
        <v>-0.02</v>
      </c>
      <c r="M22" s="214">
        <f t="shared" si="14"/>
        <v>-0.04</v>
      </c>
      <c r="N22" s="214">
        <f t="shared" si="14"/>
        <v>-0.05</v>
      </c>
      <c r="O22" s="214">
        <f t="shared" si="14"/>
        <v>-0.05</v>
      </c>
      <c r="P22" s="214"/>
      <c r="Q22" s="215">
        <f t="shared" si="11"/>
        <v>-0.03</v>
      </c>
      <c r="R22" s="215">
        <f t="shared" si="12"/>
        <v>-0.02</v>
      </c>
      <c r="S22" s="446">
        <f>(Q22-R22)*100/R22</f>
        <v>49.999999999999993</v>
      </c>
      <c r="T22" s="437"/>
      <c r="U22" s="437"/>
    </row>
    <row r="23" spans="1:21" ht="11.25" customHeight="1">
      <c r="A23" s="2"/>
      <c r="B23" s="457"/>
      <c r="C23" s="207" t="s">
        <v>189</v>
      </c>
      <c r="D23" s="214">
        <f t="shared" si="9"/>
        <v>0.3</v>
      </c>
      <c r="E23" s="214">
        <f t="shared" ref="E23:O23" si="15">E41</f>
        <v>0.37</v>
      </c>
      <c r="F23" s="214">
        <f t="shared" si="15"/>
        <v>0.34</v>
      </c>
      <c r="G23" s="214">
        <f t="shared" si="15"/>
        <v>0.25</v>
      </c>
      <c r="H23" s="214">
        <f t="shared" si="15"/>
        <v>0.14000000000000001</v>
      </c>
      <c r="I23" s="214">
        <f t="shared" si="15"/>
        <v>0.17</v>
      </c>
      <c r="J23" s="214">
        <f t="shared" si="15"/>
        <v>0.17</v>
      </c>
      <c r="K23" s="214">
        <f t="shared" si="15"/>
        <v>0.23</v>
      </c>
      <c r="L23" s="214">
        <f t="shared" si="15"/>
        <v>0.23</v>
      </c>
      <c r="M23" s="214">
        <f t="shared" si="15"/>
        <v>0.25</v>
      </c>
      <c r="N23" s="214">
        <f t="shared" si="15"/>
        <v>0.13</v>
      </c>
      <c r="O23" s="214">
        <f t="shared" si="15"/>
        <v>0.3</v>
      </c>
      <c r="P23" s="214"/>
      <c r="Q23" s="215">
        <f t="shared" si="11"/>
        <v>0.24</v>
      </c>
      <c r="R23" s="215">
        <f t="shared" si="12"/>
        <v>0.19</v>
      </c>
      <c r="S23" s="446">
        <f t="shared" si="8"/>
        <v>26.315789473684205</v>
      </c>
      <c r="T23" s="437"/>
      <c r="U23" s="437"/>
    </row>
    <row r="24" spans="1:21" ht="11.25" customHeight="1">
      <c r="A24" s="2"/>
      <c r="B24" s="457"/>
      <c r="C24" s="207" t="s">
        <v>98</v>
      </c>
      <c r="D24" s="214">
        <f t="shared" si="9"/>
        <v>-0.11</v>
      </c>
      <c r="E24" s="214">
        <f t="shared" ref="E24:O24" si="16">E42</f>
        <v>-0.15</v>
      </c>
      <c r="F24" s="214">
        <f t="shared" si="16"/>
        <v>-7.0000000000000007E-2</v>
      </c>
      <c r="G24" s="214">
        <f t="shared" si="16"/>
        <v>-0.11</v>
      </c>
      <c r="H24" s="214">
        <f t="shared" si="16"/>
        <v>-0.08</v>
      </c>
      <c r="I24" s="214">
        <f t="shared" si="16"/>
        <v>-0.08</v>
      </c>
      <c r="J24" s="214">
        <f t="shared" si="16"/>
        <v>-0.06</v>
      </c>
      <c r="K24" s="214">
        <f t="shared" si="16"/>
        <v>-7.0000000000000007E-2</v>
      </c>
      <c r="L24" s="214">
        <f t="shared" si="16"/>
        <v>-7.0000000000000007E-2</v>
      </c>
      <c r="M24" s="214">
        <f t="shared" si="16"/>
        <v>-0.11</v>
      </c>
      <c r="N24" s="214">
        <f t="shared" si="16"/>
        <v>-0.01</v>
      </c>
      <c r="O24" s="214">
        <f t="shared" si="16"/>
        <v>-0.02</v>
      </c>
      <c r="P24" s="214"/>
      <c r="Q24" s="215">
        <f t="shared" si="11"/>
        <v>-0.08</v>
      </c>
      <c r="R24" s="215">
        <f t="shared" si="12"/>
        <v>-7.0000000000000007E-2</v>
      </c>
      <c r="S24" s="446">
        <f t="shared" si="8"/>
        <v>14.285714285714278</v>
      </c>
      <c r="T24" s="437"/>
      <c r="U24" s="437"/>
    </row>
    <row r="25" spans="1:21" ht="11.25" customHeight="1">
      <c r="A25" s="2"/>
      <c r="B25" s="457"/>
      <c r="C25" s="207" t="s">
        <v>99</v>
      </c>
      <c r="D25" s="214">
        <f t="shared" si="9"/>
        <v>-7.0000000000000007E-2</v>
      </c>
      <c r="E25" s="214">
        <f t="shared" ref="E25:O25" si="17">E43</f>
        <v>-7.0000000000000007E-2</v>
      </c>
      <c r="F25" s="214">
        <f t="shared" si="17"/>
        <v>-0.06</v>
      </c>
      <c r="G25" s="214">
        <f t="shared" si="17"/>
        <v>-0.06</v>
      </c>
      <c r="H25" s="214">
        <f t="shared" si="17"/>
        <v>-0.05</v>
      </c>
      <c r="I25" s="214">
        <f t="shared" si="17"/>
        <v>-0.05</v>
      </c>
      <c r="J25" s="214">
        <f t="shared" si="17"/>
        <v>-0.05</v>
      </c>
      <c r="K25" s="214">
        <f t="shared" si="17"/>
        <v>-0.05</v>
      </c>
      <c r="L25" s="214">
        <f t="shared" si="17"/>
        <v>-0.05</v>
      </c>
      <c r="M25" s="214">
        <f t="shared" si="17"/>
        <v>-0.06</v>
      </c>
      <c r="N25" s="214">
        <f t="shared" si="17"/>
        <v>-0.06</v>
      </c>
      <c r="O25" s="214">
        <f t="shared" si="17"/>
        <v>-0.08</v>
      </c>
      <c r="P25" s="214"/>
      <c r="Q25" s="215">
        <f t="shared" si="11"/>
        <v>-0.06</v>
      </c>
      <c r="R25" s="215">
        <f t="shared" si="12"/>
        <v>-0.06</v>
      </c>
      <c r="S25" s="446">
        <f t="shared" si="8"/>
        <v>0</v>
      </c>
      <c r="T25" s="437"/>
      <c r="U25" s="437"/>
    </row>
    <row r="26" spans="1:21" ht="11.25" customHeight="1">
      <c r="A26" s="2"/>
      <c r="B26" s="457"/>
      <c r="C26" s="207" t="s">
        <v>226</v>
      </c>
      <c r="D26" s="214">
        <f>D45</f>
        <v>0.03</v>
      </c>
      <c r="E26" s="214">
        <f t="shared" ref="E26:O26" si="18">E45</f>
        <v>0</v>
      </c>
      <c r="F26" s="214">
        <f t="shared" si="18"/>
        <v>0</v>
      </c>
      <c r="G26" s="214">
        <f t="shared" si="18"/>
        <v>0.02</v>
      </c>
      <c r="H26" s="214">
        <f t="shared" si="18"/>
        <v>0.01</v>
      </c>
      <c r="I26" s="214">
        <f t="shared" si="18"/>
        <v>0.01</v>
      </c>
      <c r="J26" s="214">
        <f t="shared" si="18"/>
        <v>0</v>
      </c>
      <c r="K26" s="214">
        <f t="shared" si="18"/>
        <v>0.01</v>
      </c>
      <c r="L26" s="214">
        <f t="shared" si="18"/>
        <v>0.01</v>
      </c>
      <c r="M26" s="214">
        <f t="shared" si="18"/>
        <v>0.01</v>
      </c>
      <c r="N26" s="214">
        <f t="shared" si="18"/>
        <v>0.03</v>
      </c>
      <c r="O26" s="214">
        <f t="shared" si="18"/>
        <v>0</v>
      </c>
      <c r="P26" s="214"/>
      <c r="Q26" s="215">
        <f>Q45</f>
        <v>0.01</v>
      </c>
      <c r="R26" s="215">
        <f>Q65</f>
        <v>0.01</v>
      </c>
      <c r="S26" s="446">
        <f t="shared" si="8"/>
        <v>0</v>
      </c>
      <c r="T26" s="437"/>
      <c r="U26" s="437"/>
    </row>
    <row r="27" spans="1:21" ht="11.25" customHeight="1">
      <c r="A27" s="2"/>
      <c r="B27" s="457"/>
      <c r="C27" s="216" t="s">
        <v>190</v>
      </c>
      <c r="D27" s="217">
        <f>D44</f>
        <v>0</v>
      </c>
      <c r="E27" s="217">
        <f t="shared" ref="E27:O27" si="19">E44</f>
        <v>0</v>
      </c>
      <c r="F27" s="217">
        <f t="shared" si="19"/>
        <v>0</v>
      </c>
      <c r="G27" s="217">
        <f t="shared" si="19"/>
        <v>0</v>
      </c>
      <c r="H27" s="217">
        <f t="shared" si="19"/>
        <v>0</v>
      </c>
      <c r="I27" s="217">
        <f t="shared" si="19"/>
        <v>0</v>
      </c>
      <c r="J27" s="217">
        <f t="shared" si="19"/>
        <v>0</v>
      </c>
      <c r="K27" s="217">
        <f t="shared" si="19"/>
        <v>0</v>
      </c>
      <c r="L27" s="217">
        <f t="shared" si="19"/>
        <v>0</v>
      </c>
      <c r="M27" s="217">
        <f t="shared" si="19"/>
        <v>0</v>
      </c>
      <c r="N27" s="217">
        <f t="shared" si="19"/>
        <v>0</v>
      </c>
      <c r="O27" s="217">
        <f t="shared" si="19"/>
        <v>0</v>
      </c>
      <c r="P27" s="217"/>
      <c r="Q27" s="218">
        <f>Q44</f>
        <v>0</v>
      </c>
      <c r="R27" s="218">
        <f>Q64</f>
        <v>0</v>
      </c>
      <c r="S27" s="447">
        <v>0</v>
      </c>
      <c r="T27" s="437"/>
      <c r="U27" s="437"/>
    </row>
    <row r="28" spans="1:21">
      <c r="A28" s="2"/>
      <c r="B28" s="457"/>
      <c r="C28" s="219" t="s">
        <v>185</v>
      </c>
      <c r="D28" s="220">
        <f>SUM($Q$18:$Q$27)</f>
        <v>2.36</v>
      </c>
      <c r="E28" s="220">
        <f t="shared" ref="E28:P28" si="20">SUM($Q$18:$Q$27)</f>
        <v>2.36</v>
      </c>
      <c r="F28" s="220">
        <f t="shared" si="20"/>
        <v>2.36</v>
      </c>
      <c r="G28" s="220">
        <f t="shared" si="20"/>
        <v>2.36</v>
      </c>
      <c r="H28" s="220">
        <f t="shared" si="20"/>
        <v>2.36</v>
      </c>
      <c r="I28" s="220">
        <f t="shared" si="20"/>
        <v>2.36</v>
      </c>
      <c r="J28" s="220">
        <f t="shared" si="20"/>
        <v>2.36</v>
      </c>
      <c r="K28" s="220">
        <f t="shared" si="20"/>
        <v>2.36</v>
      </c>
      <c r="L28" s="220">
        <f t="shared" si="20"/>
        <v>2.36</v>
      </c>
      <c r="M28" s="220">
        <f t="shared" si="20"/>
        <v>2.36</v>
      </c>
      <c r="N28" s="220">
        <f t="shared" si="20"/>
        <v>2.36</v>
      </c>
      <c r="O28" s="220">
        <f t="shared" si="20"/>
        <v>2.36</v>
      </c>
      <c r="P28" s="220">
        <f t="shared" si="20"/>
        <v>2.36</v>
      </c>
      <c r="Q28" s="220">
        <f>SUM(Q18:Q27)</f>
        <v>2.36</v>
      </c>
      <c r="R28" s="220">
        <f>SUM(R18:R27)</f>
        <v>3.0999999999999996</v>
      </c>
      <c r="S28" s="446">
        <f t="shared" si="8"/>
        <v>-23.870967741935477</v>
      </c>
      <c r="T28" s="437"/>
      <c r="U28" s="437"/>
    </row>
    <row r="29" spans="1:21" ht="11.25" customHeight="1"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</row>
    <row r="30" spans="1:21"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21"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21" ht="20.25" customHeight="1">
      <c r="C32" s="32" t="s">
        <v>113</v>
      </c>
      <c r="D32" s="122"/>
      <c r="E32" s="122"/>
      <c r="F32" s="122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352" t="s">
        <v>209</v>
      </c>
      <c r="R32" s="90"/>
    </row>
    <row r="33" spans="1:20">
      <c r="A33" s="2"/>
      <c r="B33" s="457"/>
      <c r="C33" s="221" t="s">
        <v>186</v>
      </c>
      <c r="D33" s="222" t="s">
        <v>14</v>
      </c>
      <c r="E33" s="222" t="s">
        <v>15</v>
      </c>
      <c r="F33" s="222" t="s">
        <v>16</v>
      </c>
      <c r="G33" s="222" t="s">
        <v>17</v>
      </c>
      <c r="H33" s="222" t="s">
        <v>18</v>
      </c>
      <c r="I33" s="222" t="s">
        <v>19</v>
      </c>
      <c r="J33" s="222" t="s">
        <v>20</v>
      </c>
      <c r="K33" s="222" t="s">
        <v>21</v>
      </c>
      <c r="L33" s="222" t="s">
        <v>22</v>
      </c>
      <c r="M33" s="222" t="s">
        <v>23</v>
      </c>
      <c r="N33" s="222" t="s">
        <v>24</v>
      </c>
      <c r="O33" s="222" t="s">
        <v>25</v>
      </c>
      <c r="P33" s="212"/>
      <c r="Q33" s="222">
        <v>2017</v>
      </c>
      <c r="R33" s="352" t="s">
        <v>208</v>
      </c>
      <c r="S33" s="445" t="s">
        <v>210</v>
      </c>
      <c r="T33" s="437"/>
    </row>
    <row r="34" spans="1:20">
      <c r="A34" s="2"/>
      <c r="B34" s="457"/>
      <c r="C34" s="207" t="s">
        <v>26</v>
      </c>
      <c r="D34" s="206">
        <v>73.56</v>
      </c>
      <c r="E34" s="206">
        <v>53.04</v>
      </c>
      <c r="F34" s="206">
        <v>43.93</v>
      </c>
      <c r="G34" s="206">
        <v>44.2</v>
      </c>
      <c r="H34" s="206">
        <v>47.6</v>
      </c>
      <c r="I34" s="206">
        <v>50.77</v>
      </c>
      <c r="J34" s="206">
        <v>49.14</v>
      </c>
      <c r="K34" s="206">
        <v>48.04</v>
      </c>
      <c r="L34" s="206">
        <v>49.55</v>
      </c>
      <c r="M34" s="206">
        <v>57.63</v>
      </c>
      <c r="N34" s="206">
        <v>60.52</v>
      </c>
      <c r="O34" s="206">
        <v>60.16</v>
      </c>
      <c r="P34" s="206"/>
      <c r="Q34" s="209">
        <v>53.41</v>
      </c>
      <c r="R34" s="448">
        <f>SUMPRODUCT(D34:O34,$D$49:$O$49)/SUM($D$49:$O$49)</f>
        <v>53.412325315942567</v>
      </c>
      <c r="S34" s="449">
        <f>(Q34-Q54)*100/Q54</f>
        <v>31.454590204282532</v>
      </c>
      <c r="T34" s="437"/>
    </row>
    <row r="35" spans="1:20">
      <c r="A35" s="2"/>
      <c r="B35" s="457"/>
      <c r="C35" s="207" t="s">
        <v>87</v>
      </c>
      <c r="D35" s="206">
        <v>1.48</v>
      </c>
      <c r="E35" s="206">
        <v>1.82</v>
      </c>
      <c r="F35" s="206">
        <v>2.2200000000000002</v>
      </c>
      <c r="G35" s="206">
        <v>2.4</v>
      </c>
      <c r="H35" s="206">
        <v>1.45</v>
      </c>
      <c r="I35" s="206">
        <v>0.69</v>
      </c>
      <c r="J35" s="206">
        <v>1.1399999999999999</v>
      </c>
      <c r="K35" s="206">
        <v>1.86</v>
      </c>
      <c r="L35" s="206">
        <v>1.55</v>
      </c>
      <c r="M35" s="206">
        <v>1.1399999999999999</v>
      </c>
      <c r="N35" s="206">
        <v>0.76</v>
      </c>
      <c r="O35" s="206">
        <v>1.06</v>
      </c>
      <c r="P35" s="206"/>
      <c r="Q35" s="209">
        <v>1.45</v>
      </c>
      <c r="R35" s="448">
        <f t="shared" ref="R35:R48" si="21">SUMPRODUCT(D35:O35,$D$49:$O$49)/SUM($D$49:$O$49)</f>
        <v>1.4523459383435626</v>
      </c>
      <c r="S35" s="449">
        <f t="shared" ref="S35:S48" si="22">(Q35-Q55)*100/Q55</f>
        <v>-29.951690821256033</v>
      </c>
      <c r="T35" s="437"/>
    </row>
    <row r="36" spans="1:20">
      <c r="A36" s="2"/>
      <c r="B36" s="457"/>
      <c r="C36" s="207" t="s">
        <v>111</v>
      </c>
      <c r="D36" s="206">
        <v>0.17</v>
      </c>
      <c r="E36" s="206">
        <v>0.24</v>
      </c>
      <c r="F36" s="206">
        <v>0.14000000000000001</v>
      </c>
      <c r="G36" s="206">
        <v>0.09</v>
      </c>
      <c r="H36" s="206">
        <v>0.03</v>
      </c>
      <c r="I36" s="206">
        <v>0.02</v>
      </c>
      <c r="J36" s="206">
        <v>0.05</v>
      </c>
      <c r="K36" s="206">
        <v>0.05</v>
      </c>
      <c r="L36" s="206">
        <v>0.05</v>
      </c>
      <c r="M36" s="206">
        <v>0.12</v>
      </c>
      <c r="N36" s="206">
        <v>0.08</v>
      </c>
      <c r="O36" s="206">
        <v>0.05</v>
      </c>
      <c r="P36" s="206"/>
      <c r="Q36" s="209">
        <v>0.09</v>
      </c>
      <c r="R36" s="448">
        <f t="shared" si="21"/>
        <v>9.039994109650866E-2</v>
      </c>
      <c r="S36" s="449">
        <f t="shared" si="22"/>
        <v>-25</v>
      </c>
      <c r="T36" s="437"/>
    </row>
    <row r="37" spans="1:20">
      <c r="A37" s="2"/>
      <c r="B37" s="457"/>
      <c r="C37" s="207" t="s">
        <v>27</v>
      </c>
      <c r="D37" s="206">
        <v>0.03</v>
      </c>
      <c r="E37" s="206">
        <v>0.01</v>
      </c>
      <c r="F37" s="206">
        <v>0.01</v>
      </c>
      <c r="G37" s="206">
        <v>0</v>
      </c>
      <c r="H37" s="206">
        <v>0</v>
      </c>
      <c r="I37" s="206">
        <v>0</v>
      </c>
      <c r="J37" s="206">
        <v>-0.01</v>
      </c>
      <c r="K37" s="206">
        <v>-0.01</v>
      </c>
      <c r="L37" s="206">
        <v>-0.03</v>
      </c>
      <c r="M37" s="206">
        <v>-0.03</v>
      </c>
      <c r="N37" s="206">
        <v>0.02</v>
      </c>
      <c r="O37" s="206">
        <v>0</v>
      </c>
      <c r="P37" s="206"/>
      <c r="Q37" s="209">
        <v>0</v>
      </c>
      <c r="R37" s="448">
        <f t="shared" si="21"/>
        <v>-5.0939429319858773E-4</v>
      </c>
      <c r="S37" s="447">
        <v>0</v>
      </c>
      <c r="T37" s="437"/>
    </row>
    <row r="38" spans="1:20">
      <c r="A38" s="2"/>
      <c r="B38" s="457"/>
      <c r="C38" s="207" t="s">
        <v>107</v>
      </c>
      <c r="D38" s="206">
        <v>0.27</v>
      </c>
      <c r="E38" s="206">
        <v>0.02</v>
      </c>
      <c r="F38" s="206">
        <v>7.0000000000000007E-2</v>
      </c>
      <c r="G38" s="206">
        <v>0.01</v>
      </c>
      <c r="H38" s="206">
        <v>0</v>
      </c>
      <c r="I38" s="206">
        <v>0.01</v>
      </c>
      <c r="J38" s="206">
        <v>0</v>
      </c>
      <c r="K38" s="206">
        <v>0.02</v>
      </c>
      <c r="L38" s="206">
        <v>0.03</v>
      </c>
      <c r="M38" s="206">
        <v>0.66</v>
      </c>
      <c r="N38" s="206">
        <v>0.17</v>
      </c>
      <c r="O38" s="206">
        <v>0.03</v>
      </c>
      <c r="P38" s="206"/>
      <c r="Q38" s="209">
        <v>0.11</v>
      </c>
      <c r="R38" s="448">
        <f t="shared" si="21"/>
        <v>0.10701037271560332</v>
      </c>
      <c r="S38" s="449">
        <f t="shared" si="22"/>
        <v>-26.666666666666664</v>
      </c>
      <c r="T38" s="437"/>
    </row>
    <row r="39" spans="1:20">
      <c r="A39" s="2"/>
      <c r="B39" s="457"/>
      <c r="C39" s="207" t="s">
        <v>47</v>
      </c>
      <c r="D39" s="206">
        <v>0.87</v>
      </c>
      <c r="E39" s="206">
        <v>0.65</v>
      </c>
      <c r="F39" s="206">
        <v>0.52</v>
      </c>
      <c r="G39" s="206">
        <v>0.69</v>
      </c>
      <c r="H39" s="206">
        <v>0.65</v>
      </c>
      <c r="I39" s="206">
        <v>0.5</v>
      </c>
      <c r="J39" s="206">
        <v>0.43</v>
      </c>
      <c r="K39" s="206">
        <v>0.46</v>
      </c>
      <c r="L39" s="206">
        <v>0.47</v>
      </c>
      <c r="M39" s="206">
        <v>0.82</v>
      </c>
      <c r="N39" s="206">
        <v>0.61</v>
      </c>
      <c r="O39" s="206">
        <v>0.95</v>
      </c>
      <c r="P39" s="206"/>
      <c r="Q39" s="209">
        <v>0.63</v>
      </c>
      <c r="R39" s="448">
        <f t="shared" si="21"/>
        <v>0.63558249441750747</v>
      </c>
      <c r="S39" s="449">
        <f t="shared" si="22"/>
        <v>-11.267605633802813</v>
      </c>
      <c r="T39" s="437"/>
    </row>
    <row r="40" spans="1:20">
      <c r="A40" s="2"/>
      <c r="B40" s="457"/>
      <c r="C40" s="207" t="s">
        <v>179</v>
      </c>
      <c r="D40" s="206">
        <v>-0.05</v>
      </c>
      <c r="E40" s="206">
        <v>-0.04</v>
      </c>
      <c r="F40" s="206">
        <v>-0.03</v>
      </c>
      <c r="G40" s="206">
        <v>-0.02</v>
      </c>
      <c r="H40" s="206">
        <v>-0.02</v>
      </c>
      <c r="I40" s="206">
        <v>-0.03</v>
      </c>
      <c r="J40" s="206">
        <v>-0.03</v>
      </c>
      <c r="K40" s="206">
        <v>-0.02</v>
      </c>
      <c r="L40" s="206">
        <v>-0.02</v>
      </c>
      <c r="M40" s="206">
        <v>-0.04</v>
      </c>
      <c r="N40" s="206">
        <v>-0.05</v>
      </c>
      <c r="O40" s="206">
        <v>-0.05</v>
      </c>
      <c r="P40" s="206"/>
      <c r="Q40" s="209">
        <v>-0.03</v>
      </c>
      <c r="R40" s="448">
        <f t="shared" si="21"/>
        <v>-3.360956201448332E-2</v>
      </c>
      <c r="S40" s="449">
        <f t="shared" si="22"/>
        <v>49.999999999999993</v>
      </c>
      <c r="T40" s="437"/>
    </row>
    <row r="41" spans="1:20">
      <c r="A41" s="2"/>
      <c r="B41" s="457"/>
      <c r="C41" s="207" t="s">
        <v>189</v>
      </c>
      <c r="D41" s="206">
        <v>0.3</v>
      </c>
      <c r="E41" s="206">
        <v>0.37</v>
      </c>
      <c r="F41" s="206">
        <v>0.34</v>
      </c>
      <c r="G41" s="206">
        <v>0.25</v>
      </c>
      <c r="H41" s="206">
        <v>0.14000000000000001</v>
      </c>
      <c r="I41" s="206">
        <v>0.17</v>
      </c>
      <c r="J41" s="206">
        <v>0.17</v>
      </c>
      <c r="K41" s="206">
        <v>0.23</v>
      </c>
      <c r="L41" s="206">
        <v>0.23</v>
      </c>
      <c r="M41" s="206">
        <v>0.25</v>
      </c>
      <c r="N41" s="206">
        <v>0.13</v>
      </c>
      <c r="O41" s="206">
        <v>0.3</v>
      </c>
      <c r="P41" s="206"/>
      <c r="Q41" s="209">
        <v>0.24</v>
      </c>
      <c r="R41" s="448">
        <f t="shared" si="21"/>
        <v>0.23995883121918576</v>
      </c>
      <c r="S41" s="449">
        <f t="shared" si="22"/>
        <v>26.315789473684205</v>
      </c>
      <c r="T41" s="437"/>
    </row>
    <row r="42" spans="1:20">
      <c r="A42" s="2"/>
      <c r="B42" s="457"/>
      <c r="C42" s="207" t="s">
        <v>98</v>
      </c>
      <c r="D42" s="206">
        <v>-0.11</v>
      </c>
      <c r="E42" s="206">
        <v>-0.15</v>
      </c>
      <c r="F42" s="206">
        <v>-7.0000000000000007E-2</v>
      </c>
      <c r="G42" s="206">
        <v>-0.11</v>
      </c>
      <c r="H42" s="206">
        <v>-0.08</v>
      </c>
      <c r="I42" s="206">
        <v>-0.08</v>
      </c>
      <c r="J42" s="206">
        <v>-0.06</v>
      </c>
      <c r="K42" s="206">
        <v>-7.0000000000000007E-2</v>
      </c>
      <c r="L42" s="206">
        <v>-7.0000000000000007E-2</v>
      </c>
      <c r="M42" s="206">
        <v>-0.11</v>
      </c>
      <c r="N42" s="206">
        <v>-0.01</v>
      </c>
      <c r="O42" s="206">
        <v>-0.02</v>
      </c>
      <c r="P42" s="206"/>
      <c r="Q42" s="209">
        <v>-0.08</v>
      </c>
      <c r="R42" s="448">
        <f t="shared" si="21"/>
        <v>-7.7602758595973959E-2</v>
      </c>
      <c r="S42" s="449">
        <f t="shared" si="22"/>
        <v>14.285714285714278</v>
      </c>
      <c r="T42" s="437"/>
    </row>
    <row r="43" spans="1:20">
      <c r="A43" s="2"/>
      <c r="B43" s="457"/>
      <c r="C43" s="207" t="s">
        <v>99</v>
      </c>
      <c r="D43" s="206">
        <v>-7.0000000000000007E-2</v>
      </c>
      <c r="E43" s="206">
        <v>-7.0000000000000007E-2</v>
      </c>
      <c r="F43" s="206">
        <v>-0.06</v>
      </c>
      <c r="G43" s="206">
        <v>-0.06</v>
      </c>
      <c r="H43" s="206">
        <v>-0.05</v>
      </c>
      <c r="I43" s="206">
        <v>-0.05</v>
      </c>
      <c r="J43" s="206">
        <v>-0.05</v>
      </c>
      <c r="K43" s="206">
        <v>-0.05</v>
      </c>
      <c r="L43" s="206">
        <v>-0.05</v>
      </c>
      <c r="M43" s="206">
        <v>-0.06</v>
      </c>
      <c r="N43" s="206">
        <v>-0.06</v>
      </c>
      <c r="O43" s="206">
        <v>-0.08</v>
      </c>
      <c r="P43" s="206"/>
      <c r="Q43" s="209">
        <v>-0.06</v>
      </c>
      <c r="R43" s="448">
        <f t="shared" si="21"/>
        <v>-5.9250719204393218E-2</v>
      </c>
      <c r="S43" s="449">
        <f t="shared" si="22"/>
        <v>0</v>
      </c>
      <c r="T43" s="437"/>
    </row>
    <row r="44" spans="1:20">
      <c r="A44" s="2"/>
      <c r="B44" s="457"/>
      <c r="C44" s="207" t="s">
        <v>190</v>
      </c>
      <c r="D44" s="206">
        <v>0</v>
      </c>
      <c r="E44" s="206">
        <v>0</v>
      </c>
      <c r="F44" s="206">
        <v>0</v>
      </c>
      <c r="G44" s="206">
        <v>0</v>
      </c>
      <c r="H44" s="206">
        <v>0</v>
      </c>
      <c r="I44" s="206">
        <v>0</v>
      </c>
      <c r="J44" s="206">
        <v>0</v>
      </c>
      <c r="K44" s="206">
        <v>0</v>
      </c>
      <c r="L44" s="206">
        <v>0</v>
      </c>
      <c r="M44" s="206">
        <v>0</v>
      </c>
      <c r="N44" s="206">
        <v>0</v>
      </c>
      <c r="O44" s="206">
        <v>0</v>
      </c>
      <c r="P44" s="206"/>
      <c r="Q44" s="209">
        <v>0</v>
      </c>
      <c r="R44" s="448">
        <f t="shared" si="21"/>
        <v>0</v>
      </c>
      <c r="S44" s="447">
        <v>0</v>
      </c>
      <c r="T44" s="437"/>
    </row>
    <row r="45" spans="1:20">
      <c r="A45" s="2"/>
      <c r="B45" s="457"/>
      <c r="C45" s="207" t="s">
        <v>226</v>
      </c>
      <c r="D45" s="206">
        <v>0.03</v>
      </c>
      <c r="E45" s="206">
        <v>0</v>
      </c>
      <c r="F45" s="206">
        <v>0</v>
      </c>
      <c r="G45" s="206">
        <v>0.02</v>
      </c>
      <c r="H45" s="206">
        <v>0.01</v>
      </c>
      <c r="I45" s="206">
        <v>0.01</v>
      </c>
      <c r="J45" s="206">
        <v>0</v>
      </c>
      <c r="K45" s="206">
        <v>0.01</v>
      </c>
      <c r="L45" s="206">
        <v>0.01</v>
      </c>
      <c r="M45" s="206">
        <v>0.01</v>
      </c>
      <c r="N45" s="206">
        <v>0.03</v>
      </c>
      <c r="O45" s="206">
        <v>0</v>
      </c>
      <c r="P45" s="206"/>
      <c r="Q45" s="209">
        <v>0.01</v>
      </c>
      <c r="R45" s="448">
        <f t="shared" si="21"/>
        <v>1.0838776219924151E-2</v>
      </c>
      <c r="S45" s="449">
        <f t="shared" si="22"/>
        <v>0</v>
      </c>
      <c r="T45" s="437"/>
    </row>
    <row r="46" spans="1:20">
      <c r="A46" s="2"/>
      <c r="B46" s="457"/>
      <c r="C46" s="207" t="s">
        <v>69</v>
      </c>
      <c r="D46" s="206">
        <v>3.26</v>
      </c>
      <c r="E46" s="206">
        <v>3.17</v>
      </c>
      <c r="F46" s="206">
        <v>2.52</v>
      </c>
      <c r="G46" s="206">
        <v>2.38</v>
      </c>
      <c r="H46" s="206">
        <v>2.37</v>
      </c>
      <c r="I46" s="206">
        <v>2.9</v>
      </c>
      <c r="J46" s="206">
        <v>3.22</v>
      </c>
      <c r="K46" s="206">
        <v>2.16</v>
      </c>
      <c r="L46" s="206">
        <v>2.41</v>
      </c>
      <c r="M46" s="206">
        <v>2.41</v>
      </c>
      <c r="N46" s="206">
        <v>2.58</v>
      </c>
      <c r="O46" s="206">
        <v>3.15</v>
      </c>
      <c r="P46" s="206"/>
      <c r="Q46" s="209">
        <v>2.72</v>
      </c>
      <c r="R46" s="448">
        <f t="shared" si="21"/>
        <v>2.7230884791177945</v>
      </c>
      <c r="S46" s="449">
        <f t="shared" si="22"/>
        <v>-1.4492753623188259</v>
      </c>
      <c r="T46" s="437"/>
    </row>
    <row r="47" spans="1:20">
      <c r="A47" s="2"/>
      <c r="B47" s="457"/>
      <c r="C47" s="207" t="s">
        <v>109</v>
      </c>
      <c r="D47" s="206">
        <v>1.88</v>
      </c>
      <c r="E47" s="206">
        <v>2.17</v>
      </c>
      <c r="F47" s="206">
        <v>2.06</v>
      </c>
      <c r="G47" s="206">
        <v>2.2799999999999998</v>
      </c>
      <c r="H47" s="206">
        <v>2.15</v>
      </c>
      <c r="I47" s="206">
        <v>2</v>
      </c>
      <c r="J47" s="206">
        <v>1.93</v>
      </c>
      <c r="K47" s="206">
        <v>1.99</v>
      </c>
      <c r="L47" s="206">
        <v>2.14</v>
      </c>
      <c r="M47" s="206">
        <v>2.16</v>
      </c>
      <c r="N47" s="206">
        <v>2.08</v>
      </c>
      <c r="O47" s="206">
        <v>1.96</v>
      </c>
      <c r="P47" s="206"/>
      <c r="Q47" s="209">
        <v>2.06</v>
      </c>
      <c r="R47" s="448">
        <f t="shared" si="21"/>
        <v>2.0604215344522587</v>
      </c>
      <c r="S47" s="449">
        <f t="shared" si="22"/>
        <v>6.7357512953367937</v>
      </c>
      <c r="T47" s="437"/>
    </row>
    <row r="48" spans="1:20">
      <c r="A48" s="2"/>
      <c r="B48" s="457"/>
      <c r="C48" s="223" t="s">
        <v>54</v>
      </c>
      <c r="D48" s="209">
        <v>81.62</v>
      </c>
      <c r="E48" s="209">
        <v>61.23</v>
      </c>
      <c r="F48" s="209">
        <v>51.65</v>
      </c>
      <c r="G48" s="209">
        <v>52.13</v>
      </c>
      <c r="H48" s="209">
        <v>54.25</v>
      </c>
      <c r="I48" s="209">
        <v>56.91</v>
      </c>
      <c r="J48" s="209">
        <v>55.93</v>
      </c>
      <c r="K48" s="209">
        <v>54.67</v>
      </c>
      <c r="L48" s="209">
        <v>56.27</v>
      </c>
      <c r="M48" s="209">
        <v>64.959999999999994</v>
      </c>
      <c r="N48" s="209">
        <v>66.86</v>
      </c>
      <c r="O48" s="209">
        <v>67.510000000000005</v>
      </c>
      <c r="P48" s="209"/>
      <c r="Q48" s="209">
        <v>60.55</v>
      </c>
      <c r="R48" s="448">
        <f t="shared" si="21"/>
        <v>60.560999249416859</v>
      </c>
      <c r="S48" s="449">
        <f t="shared" si="22"/>
        <v>25.051631557207756</v>
      </c>
      <c r="T48" s="437"/>
    </row>
    <row r="49" spans="1:20">
      <c r="C49" s="219" t="s">
        <v>188</v>
      </c>
      <c r="D49" s="224">
        <v>23054073.153999999</v>
      </c>
      <c r="E49" s="224">
        <v>19942324.664999999</v>
      </c>
      <c r="F49" s="224">
        <v>21063017.844000001</v>
      </c>
      <c r="G49" s="224">
        <v>18914128.116</v>
      </c>
      <c r="H49" s="224">
        <v>20167805.75</v>
      </c>
      <c r="I49" s="224">
        <v>21659422.431000002</v>
      </c>
      <c r="J49" s="224">
        <v>22392858.405999999</v>
      </c>
      <c r="K49" s="224">
        <v>21750224.324999999</v>
      </c>
      <c r="L49" s="224">
        <v>20122245.394000001</v>
      </c>
      <c r="M49" s="224">
        <v>20038949.546999998</v>
      </c>
      <c r="N49" s="224">
        <v>20810624.579</v>
      </c>
      <c r="O49" s="224">
        <v>22106317.327</v>
      </c>
      <c r="P49" s="212"/>
      <c r="Q49" s="224">
        <v>252021991.53799999</v>
      </c>
      <c r="R49" s="450">
        <f>(Q49/Q69-1)*100</f>
        <v>1.065203921423552</v>
      </c>
      <c r="S49" s="351"/>
      <c r="T49" s="437"/>
    </row>
    <row r="50" spans="1:20"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97"/>
      <c r="Q50" s="126"/>
    </row>
    <row r="51" spans="1:20">
      <c r="C51" s="27" t="s">
        <v>90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97"/>
      <c r="Q51" s="126"/>
    </row>
    <row r="52" spans="1:20">
      <c r="A52" s="2"/>
      <c r="B52" s="457"/>
      <c r="C52" s="32" t="s">
        <v>112</v>
      </c>
      <c r="D52" s="122"/>
      <c r="E52" s="122"/>
      <c r="F52" s="122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52" t="s">
        <v>209</v>
      </c>
    </row>
    <row r="53" spans="1:20">
      <c r="A53" s="2"/>
      <c r="B53" s="457"/>
      <c r="C53" s="221" t="s">
        <v>139</v>
      </c>
      <c r="D53" s="222" t="s">
        <v>14</v>
      </c>
      <c r="E53" s="222" t="s">
        <v>15</v>
      </c>
      <c r="F53" s="222" t="s">
        <v>16</v>
      </c>
      <c r="G53" s="222" t="s">
        <v>17</v>
      </c>
      <c r="H53" s="222" t="s">
        <v>18</v>
      </c>
      <c r="I53" s="222" t="s">
        <v>19</v>
      </c>
      <c r="J53" s="222" t="s">
        <v>20</v>
      </c>
      <c r="K53" s="222" t="s">
        <v>21</v>
      </c>
      <c r="L53" s="222" t="s">
        <v>22</v>
      </c>
      <c r="M53" s="222" t="s">
        <v>23</v>
      </c>
      <c r="N53" s="222" t="s">
        <v>24</v>
      </c>
      <c r="O53" s="222" t="s">
        <v>25</v>
      </c>
      <c r="P53" s="212"/>
      <c r="Q53" s="212">
        <v>2016</v>
      </c>
      <c r="R53" s="352" t="s">
        <v>208</v>
      </c>
    </row>
    <row r="54" spans="1:20">
      <c r="A54" s="2"/>
      <c r="B54" s="457"/>
      <c r="C54" s="207" t="s">
        <v>26</v>
      </c>
      <c r="D54" s="206">
        <v>38.5</v>
      </c>
      <c r="E54" s="206">
        <v>28.8</v>
      </c>
      <c r="F54" s="206">
        <v>28.65</v>
      </c>
      <c r="G54" s="206">
        <v>24.85</v>
      </c>
      <c r="H54" s="206">
        <v>26.74</v>
      </c>
      <c r="I54" s="206">
        <v>39.29</v>
      </c>
      <c r="J54" s="206">
        <v>41.07</v>
      </c>
      <c r="K54" s="206">
        <v>41.63</v>
      </c>
      <c r="L54" s="206">
        <v>44.17</v>
      </c>
      <c r="M54" s="206">
        <v>53.79</v>
      </c>
      <c r="N54" s="206">
        <v>57.4</v>
      </c>
      <c r="O54" s="206">
        <v>61.86</v>
      </c>
      <c r="P54" s="206"/>
      <c r="Q54" s="209">
        <v>40.630000000000003</v>
      </c>
      <c r="R54" s="448">
        <f>SUMPRODUCT(D54:O54,$D$69:$O$69)/SUM($D$69:$O$69)</f>
        <v>40.633425377242183</v>
      </c>
    </row>
    <row r="55" spans="1:20">
      <c r="A55" s="2"/>
      <c r="B55" s="457"/>
      <c r="C55" s="207" t="s">
        <v>87</v>
      </c>
      <c r="D55" s="206">
        <v>2.56</v>
      </c>
      <c r="E55" s="206">
        <v>2.65</v>
      </c>
      <c r="F55" s="206">
        <v>2.88</v>
      </c>
      <c r="G55" s="206">
        <v>2.59</v>
      </c>
      <c r="H55" s="206">
        <v>2.99</v>
      </c>
      <c r="I55" s="206">
        <v>1.84</v>
      </c>
      <c r="J55" s="206">
        <v>1.55</v>
      </c>
      <c r="K55" s="206">
        <v>1.84</v>
      </c>
      <c r="L55" s="206">
        <v>1.91</v>
      </c>
      <c r="M55" s="206">
        <v>2.04</v>
      </c>
      <c r="N55" s="206">
        <v>0.89</v>
      </c>
      <c r="O55" s="206">
        <v>1.1299999999999999</v>
      </c>
      <c r="P55" s="206"/>
      <c r="Q55" s="209">
        <v>2.0699999999999998</v>
      </c>
      <c r="R55" s="448">
        <f t="shared" ref="R55:R68" si="23">SUMPRODUCT(D55:O55,$D$69:$O$69)/SUM($D$69:$O$69)</f>
        <v>2.0660227098060591</v>
      </c>
    </row>
    <row r="56" spans="1:20">
      <c r="A56" s="2"/>
      <c r="B56" s="457"/>
      <c r="C56" s="207" t="s">
        <v>75</v>
      </c>
      <c r="D56" s="206">
        <v>0.12</v>
      </c>
      <c r="E56" s="206">
        <v>0.13</v>
      </c>
      <c r="F56" s="206">
        <v>0.16</v>
      </c>
      <c r="G56" s="206">
        <v>0.18</v>
      </c>
      <c r="H56" s="206">
        <v>0.13</v>
      </c>
      <c r="I56" s="206">
        <v>0.1</v>
      </c>
      <c r="J56" s="206">
        <v>0.03</v>
      </c>
      <c r="K56" s="206">
        <v>7.0000000000000007E-2</v>
      </c>
      <c r="L56" s="206">
        <v>0.09</v>
      </c>
      <c r="M56" s="206">
        <v>0.21</v>
      </c>
      <c r="N56" s="206">
        <v>0.16</v>
      </c>
      <c r="O56" s="206">
        <v>0.13</v>
      </c>
      <c r="P56" s="206"/>
      <c r="Q56" s="209">
        <v>0.12</v>
      </c>
      <c r="R56" s="448">
        <f>SUMPRODUCT(D56:O56,$D$69:$O$69)/SUM($D$69:$O$69)</f>
        <v>0.12473152801899053</v>
      </c>
    </row>
    <row r="57" spans="1:20">
      <c r="A57" s="2"/>
      <c r="B57" s="457"/>
      <c r="C57" s="207" t="s">
        <v>27</v>
      </c>
      <c r="D57" s="206">
        <v>-0.03</v>
      </c>
      <c r="E57" s="206">
        <v>-0.03</v>
      </c>
      <c r="F57" s="206">
        <v>0</v>
      </c>
      <c r="G57" s="206">
        <v>0</v>
      </c>
      <c r="H57" s="206">
        <v>0</v>
      </c>
      <c r="I57" s="206">
        <v>0.01</v>
      </c>
      <c r="J57" s="206">
        <v>-0.01</v>
      </c>
      <c r="K57" s="206">
        <v>-0.01</v>
      </c>
      <c r="L57" s="206">
        <v>0</v>
      </c>
      <c r="M57" s="206">
        <v>-0.01</v>
      </c>
      <c r="N57" s="206">
        <v>0.01</v>
      </c>
      <c r="O57" s="206">
        <v>0.01</v>
      </c>
      <c r="P57" s="206"/>
      <c r="Q57" s="209">
        <v>0</v>
      </c>
      <c r="R57" s="448">
        <f>SUMPRODUCT(D57:O57,$D$69:$O$69)/SUM($D$69:$O$69)</f>
        <v>-5.1326270876704905E-3</v>
      </c>
    </row>
    <row r="58" spans="1:20">
      <c r="A58" s="2"/>
      <c r="B58" s="457"/>
      <c r="C58" s="207" t="s">
        <v>88</v>
      </c>
      <c r="D58" s="206">
        <v>0.16</v>
      </c>
      <c r="E58" s="206">
        <v>0.25</v>
      </c>
      <c r="F58" s="206">
        <v>0.37</v>
      </c>
      <c r="G58" s="206">
        <v>0.28999999999999998</v>
      </c>
      <c r="H58" s="206">
        <v>0.3</v>
      </c>
      <c r="I58" s="206">
        <v>0</v>
      </c>
      <c r="J58" s="206">
        <v>0</v>
      </c>
      <c r="K58" s="206">
        <v>0</v>
      </c>
      <c r="L58" s="206">
        <v>0.02</v>
      </c>
      <c r="M58" s="206">
        <v>0.25</v>
      </c>
      <c r="N58" s="206">
        <v>0.15</v>
      </c>
      <c r="O58" s="206">
        <v>0.08</v>
      </c>
      <c r="P58" s="206"/>
      <c r="Q58" s="209">
        <v>0.15</v>
      </c>
      <c r="R58" s="448">
        <f t="shared" si="23"/>
        <v>0.15385665505476287</v>
      </c>
    </row>
    <row r="59" spans="1:20">
      <c r="A59" s="2"/>
      <c r="B59" s="457"/>
      <c r="C59" s="207" t="s">
        <v>50</v>
      </c>
      <c r="D59" s="206">
        <v>0.95</v>
      </c>
      <c r="E59" s="206">
        <v>1.1299999999999999</v>
      </c>
      <c r="F59" s="206">
        <v>1.01</v>
      </c>
      <c r="G59" s="206">
        <v>0.9</v>
      </c>
      <c r="H59" s="206">
        <v>0.93</v>
      </c>
      <c r="I59" s="206">
        <v>0.52</v>
      </c>
      <c r="J59" s="206">
        <v>0.47</v>
      </c>
      <c r="K59" s="206">
        <v>0.48</v>
      </c>
      <c r="L59" s="206">
        <v>0.39</v>
      </c>
      <c r="M59" s="206">
        <v>0.51</v>
      </c>
      <c r="N59" s="206">
        <v>0.68</v>
      </c>
      <c r="O59" s="206">
        <v>0.63</v>
      </c>
      <c r="P59" s="206"/>
      <c r="Q59" s="209">
        <v>0.71</v>
      </c>
      <c r="R59" s="448">
        <f t="shared" si="23"/>
        <v>0.7156008272513511</v>
      </c>
    </row>
    <row r="60" spans="1:20">
      <c r="A60" s="2"/>
      <c r="B60" s="457"/>
      <c r="C60" s="207" t="s">
        <v>179</v>
      </c>
      <c r="D60" s="206">
        <v>0</v>
      </c>
      <c r="E60" s="206">
        <v>-0.01</v>
      </c>
      <c r="F60" s="206">
        <v>-0.01</v>
      </c>
      <c r="G60" s="206">
        <v>-0.01</v>
      </c>
      <c r="H60" s="206">
        <v>-0.02</v>
      </c>
      <c r="I60" s="206">
        <v>-0.02</v>
      </c>
      <c r="J60" s="206">
        <v>-0.02</v>
      </c>
      <c r="K60" s="206">
        <v>-0.02</v>
      </c>
      <c r="L60" s="206">
        <v>-0.03</v>
      </c>
      <c r="M60" s="206">
        <v>-0.03</v>
      </c>
      <c r="N60" s="206">
        <v>-0.04</v>
      </c>
      <c r="O60" s="206">
        <v>-0.04</v>
      </c>
      <c r="P60" s="206"/>
      <c r="Q60" s="209">
        <v>-0.02</v>
      </c>
      <c r="R60" s="448">
        <f t="shared" si="23"/>
        <v>-2.0776967267303319E-2</v>
      </c>
    </row>
    <row r="61" spans="1:20">
      <c r="A61" s="2"/>
      <c r="B61" s="457"/>
      <c r="C61" s="207" t="s">
        <v>189</v>
      </c>
      <c r="D61" s="206">
        <v>0.31</v>
      </c>
      <c r="E61" s="206">
        <v>0.24</v>
      </c>
      <c r="F61" s="206">
        <v>0.27</v>
      </c>
      <c r="G61" s="206">
        <v>0.23</v>
      </c>
      <c r="H61" s="206">
        <v>0.15</v>
      </c>
      <c r="I61" s="206">
        <v>0.14000000000000001</v>
      </c>
      <c r="J61" s="206">
        <v>0.12</v>
      </c>
      <c r="K61" s="206">
        <v>0.11</v>
      </c>
      <c r="L61" s="206">
        <v>0.19</v>
      </c>
      <c r="M61" s="206">
        <v>0.12</v>
      </c>
      <c r="N61" s="206">
        <v>0.21</v>
      </c>
      <c r="O61" s="206">
        <v>0.25</v>
      </c>
      <c r="P61" s="206"/>
      <c r="Q61" s="209">
        <v>0.19</v>
      </c>
      <c r="R61" s="448">
        <f t="shared" si="23"/>
        <v>0.19547503523043522</v>
      </c>
    </row>
    <row r="62" spans="1:20">
      <c r="A62" s="2"/>
      <c r="B62" s="457"/>
      <c r="C62" s="207" t="s">
        <v>98</v>
      </c>
      <c r="D62" s="206">
        <v>-0.13</v>
      </c>
      <c r="E62" s="206">
        <v>-0.11</v>
      </c>
      <c r="F62" s="206">
        <v>-0.08</v>
      </c>
      <c r="G62" s="206">
        <v>-7.0000000000000007E-2</v>
      </c>
      <c r="H62" s="206">
        <v>-0.05</v>
      </c>
      <c r="I62" s="206">
        <v>-0.05</v>
      </c>
      <c r="J62" s="206">
        <v>-0.06</v>
      </c>
      <c r="K62" s="206">
        <v>-0.05</v>
      </c>
      <c r="L62" s="206">
        <v>-0.05</v>
      </c>
      <c r="M62" s="206">
        <v>-0.04</v>
      </c>
      <c r="N62" s="206">
        <v>-0.06</v>
      </c>
      <c r="O62" s="206">
        <v>-0.09</v>
      </c>
      <c r="P62" s="206"/>
      <c r="Q62" s="209">
        <v>-7.0000000000000007E-2</v>
      </c>
      <c r="R62" s="448">
        <f t="shared" si="23"/>
        <v>-7.0386898355303887E-2</v>
      </c>
    </row>
    <row r="63" spans="1:20">
      <c r="A63" s="2"/>
      <c r="B63" s="457"/>
      <c r="C63" s="207" t="s">
        <v>99</v>
      </c>
      <c r="D63" s="206">
        <v>-7.0000000000000007E-2</v>
      </c>
      <c r="E63" s="206">
        <v>-0.09</v>
      </c>
      <c r="F63" s="206">
        <v>-7.0000000000000007E-2</v>
      </c>
      <c r="G63" s="206">
        <v>-0.06</v>
      </c>
      <c r="H63" s="206">
        <v>-7.0000000000000007E-2</v>
      </c>
      <c r="I63" s="206">
        <v>-0.05</v>
      </c>
      <c r="J63" s="206">
        <v>-0.05</v>
      </c>
      <c r="K63" s="206">
        <v>-0.06</v>
      </c>
      <c r="L63" s="206">
        <v>-0.05</v>
      </c>
      <c r="M63" s="206">
        <v>-0.05</v>
      </c>
      <c r="N63" s="206">
        <v>-0.06</v>
      </c>
      <c r="O63" s="206">
        <v>-0.05</v>
      </c>
      <c r="P63" s="206"/>
      <c r="Q63" s="209">
        <v>-0.06</v>
      </c>
      <c r="R63" s="448">
        <f t="shared" si="23"/>
        <v>-6.0827753953781108E-2</v>
      </c>
    </row>
    <row r="64" spans="1:20">
      <c r="A64" s="2"/>
      <c r="B64" s="457"/>
      <c r="C64" s="207" t="s">
        <v>190</v>
      </c>
      <c r="D64" s="206">
        <v>0</v>
      </c>
      <c r="E64" s="206">
        <v>0</v>
      </c>
      <c r="F64" s="206">
        <v>0</v>
      </c>
      <c r="G64" s="206">
        <v>0</v>
      </c>
      <c r="H64" s="206">
        <v>0</v>
      </c>
      <c r="I64" s="206">
        <v>0</v>
      </c>
      <c r="J64" s="206">
        <v>0</v>
      </c>
      <c r="K64" s="206">
        <v>0</v>
      </c>
      <c r="L64" s="206">
        <v>0</v>
      </c>
      <c r="M64" s="206">
        <v>0</v>
      </c>
      <c r="N64" s="206">
        <v>0</v>
      </c>
      <c r="O64" s="206">
        <v>0</v>
      </c>
      <c r="P64" s="206"/>
      <c r="Q64" s="209">
        <v>0</v>
      </c>
      <c r="R64" s="448">
        <f t="shared" si="23"/>
        <v>0</v>
      </c>
    </row>
    <row r="65" spans="1:18">
      <c r="A65" s="2"/>
      <c r="B65" s="457"/>
      <c r="C65" s="207" t="s">
        <v>226</v>
      </c>
      <c r="D65" s="206">
        <v>0.02</v>
      </c>
      <c r="E65" s="206">
        <v>0.01</v>
      </c>
      <c r="F65" s="206">
        <v>0.01</v>
      </c>
      <c r="G65" s="206">
        <v>0.02</v>
      </c>
      <c r="H65" s="206">
        <v>0</v>
      </c>
      <c r="I65" s="206">
        <v>0.03</v>
      </c>
      <c r="J65" s="206">
        <v>-0.01</v>
      </c>
      <c r="K65" s="206">
        <v>0.01</v>
      </c>
      <c r="L65" s="206">
        <v>-0.01</v>
      </c>
      <c r="M65" s="206">
        <v>-0.01</v>
      </c>
      <c r="N65" s="206">
        <v>0.01</v>
      </c>
      <c r="O65" s="206">
        <v>0</v>
      </c>
      <c r="P65" s="206"/>
      <c r="Q65" s="209">
        <v>0.01</v>
      </c>
      <c r="R65" s="448">
        <f t="shared" si="23"/>
        <v>6.6009661925355541E-3</v>
      </c>
    </row>
    <row r="66" spans="1:18">
      <c r="A66" s="2"/>
      <c r="B66" s="457"/>
      <c r="C66" s="207" t="s">
        <v>69</v>
      </c>
      <c r="D66" s="206">
        <v>3.16</v>
      </c>
      <c r="E66" s="206">
        <v>3.22</v>
      </c>
      <c r="F66" s="206">
        <v>2.63</v>
      </c>
      <c r="G66" s="206">
        <v>2.48</v>
      </c>
      <c r="H66" s="206">
        <v>2.4300000000000002</v>
      </c>
      <c r="I66" s="206">
        <v>2.89</v>
      </c>
      <c r="J66" s="206">
        <v>3.27</v>
      </c>
      <c r="K66" s="206">
        <v>2.23</v>
      </c>
      <c r="L66" s="206">
        <v>2.54</v>
      </c>
      <c r="M66" s="206">
        <v>2.4</v>
      </c>
      <c r="N66" s="206">
        <v>2.57</v>
      </c>
      <c r="O66" s="206">
        <v>3.17</v>
      </c>
      <c r="P66" s="206"/>
      <c r="Q66" s="209">
        <v>2.76</v>
      </c>
      <c r="R66" s="448">
        <f t="shared" si="23"/>
        <v>2.7560578853030346</v>
      </c>
    </row>
    <row r="67" spans="1:18">
      <c r="A67" s="2"/>
      <c r="B67" s="457"/>
      <c r="C67" s="207" t="s">
        <v>109</v>
      </c>
      <c r="D67" s="206">
        <v>1.87</v>
      </c>
      <c r="E67" s="206">
        <v>1.93</v>
      </c>
      <c r="F67" s="206">
        <v>1.87</v>
      </c>
      <c r="G67" s="206">
        <v>2.02</v>
      </c>
      <c r="H67" s="206">
        <v>2.0299999999999998</v>
      </c>
      <c r="I67" s="206">
        <v>2</v>
      </c>
      <c r="J67" s="206">
        <v>1.82</v>
      </c>
      <c r="K67" s="206">
        <v>1.88</v>
      </c>
      <c r="L67" s="206">
        <v>1.94</v>
      </c>
      <c r="M67" s="206">
        <v>2.0299999999999998</v>
      </c>
      <c r="N67" s="206">
        <v>1.95</v>
      </c>
      <c r="O67" s="206">
        <v>1.88</v>
      </c>
      <c r="P67" s="206"/>
      <c r="Q67" s="209">
        <v>1.93</v>
      </c>
      <c r="R67" s="448">
        <f t="shared" si="23"/>
        <v>1.9324980556943723</v>
      </c>
    </row>
    <row r="68" spans="1:18">
      <c r="C68" s="223" t="s">
        <v>54</v>
      </c>
      <c r="D68" s="209">
        <v>47.42</v>
      </c>
      <c r="E68" s="209">
        <v>38.119999999999997</v>
      </c>
      <c r="F68" s="209">
        <v>37.69</v>
      </c>
      <c r="G68" s="209">
        <v>33.42</v>
      </c>
      <c r="H68" s="209">
        <v>35.56</v>
      </c>
      <c r="I68" s="209">
        <v>46.7</v>
      </c>
      <c r="J68" s="209">
        <v>48.18</v>
      </c>
      <c r="K68" s="209">
        <v>48.11</v>
      </c>
      <c r="L68" s="209">
        <v>51.11</v>
      </c>
      <c r="M68" s="209">
        <v>61.21</v>
      </c>
      <c r="N68" s="209">
        <v>63.87</v>
      </c>
      <c r="O68" s="209">
        <v>68.959999999999994</v>
      </c>
      <c r="P68" s="209"/>
      <c r="Q68" s="209">
        <v>48.42</v>
      </c>
      <c r="R68" s="448">
        <f t="shared" si="23"/>
        <v>48.427144793129671</v>
      </c>
    </row>
    <row r="69" spans="1:18">
      <c r="C69" s="219" t="s">
        <v>188</v>
      </c>
      <c r="D69" s="224">
        <v>21454209.324000001</v>
      </c>
      <c r="E69" s="224">
        <v>20776593.364</v>
      </c>
      <c r="F69" s="224">
        <v>21402936.888999999</v>
      </c>
      <c r="G69" s="224">
        <v>19873850.267000001</v>
      </c>
      <c r="H69" s="224">
        <v>19666744.267000001</v>
      </c>
      <c r="I69" s="224">
        <v>20177973.197999999</v>
      </c>
      <c r="J69" s="224">
        <v>22172207.465999998</v>
      </c>
      <c r="K69" s="224">
        <v>21387391.866999999</v>
      </c>
      <c r="L69" s="224">
        <v>20771992.386</v>
      </c>
      <c r="M69" s="224">
        <v>19798969.405000001</v>
      </c>
      <c r="N69" s="224">
        <v>20591688.919</v>
      </c>
      <c r="O69" s="224">
        <v>21291180.567000002</v>
      </c>
      <c r="P69" s="224">
        <v>0</v>
      </c>
      <c r="Q69" s="224">
        <v>249365737.919</v>
      </c>
      <c r="R69" s="450">
        <f>SUM(D69:O69)-Q69</f>
        <v>0</v>
      </c>
    </row>
    <row r="70" spans="1:18" ht="11.25" customHeight="1">
      <c r="C70" s="1"/>
      <c r="D70" s="1"/>
    </row>
    <row r="71" spans="1:18">
      <c r="C71" s="490" t="s">
        <v>141</v>
      </c>
      <c r="D71" s="490"/>
      <c r="E71" s="490"/>
      <c r="F71" s="490"/>
      <c r="G71" s="342"/>
      <c r="J71" s="100"/>
      <c r="K71" s="100"/>
      <c r="L71" s="100"/>
      <c r="M71" s="100"/>
      <c r="N71" s="100"/>
      <c r="O71" s="100"/>
      <c r="P71" s="97"/>
      <c r="Q71" s="126"/>
    </row>
    <row r="72" spans="1:18" ht="22.5" customHeight="1">
      <c r="C72" s="29" t="s">
        <v>142</v>
      </c>
      <c r="D72" s="343"/>
      <c r="E72" s="90"/>
      <c r="F72" s="344"/>
      <c r="G72" s="344"/>
    </row>
    <row r="73" spans="1:18">
      <c r="C73" s="345"/>
      <c r="D73" s="488" t="s">
        <v>143</v>
      </c>
      <c r="E73" s="488"/>
      <c r="F73" s="488"/>
      <c r="G73" s="489" t="s">
        <v>144</v>
      </c>
      <c r="H73" s="488"/>
      <c r="I73" s="488"/>
    </row>
    <row r="74" spans="1:18" ht="45">
      <c r="C74" s="346"/>
      <c r="D74" s="347" t="s">
        <v>145</v>
      </c>
      <c r="E74" s="347" t="s">
        <v>146</v>
      </c>
      <c r="F74" s="348" t="s">
        <v>147</v>
      </c>
      <c r="G74" s="347" t="s">
        <v>145</v>
      </c>
      <c r="H74" s="347" t="s">
        <v>146</v>
      </c>
      <c r="I74" s="347" t="s">
        <v>147</v>
      </c>
    </row>
    <row r="75" spans="1:18">
      <c r="B75" s="351" t="s">
        <v>35</v>
      </c>
      <c r="C75" s="227" t="s">
        <v>14</v>
      </c>
      <c r="D75" s="225">
        <v>1339.2</v>
      </c>
      <c r="E75" s="225">
        <v>1338.4559999999999</v>
      </c>
      <c r="F75" s="349">
        <v>8.8800000000000008</v>
      </c>
      <c r="G75" s="225">
        <v>996.96</v>
      </c>
      <c r="H75" s="225">
        <v>996.96</v>
      </c>
      <c r="I75" s="225">
        <v>28.992999999999999</v>
      </c>
    </row>
    <row r="76" spans="1:18">
      <c r="B76" s="351" t="s">
        <v>36</v>
      </c>
      <c r="C76" s="185" t="s">
        <v>15</v>
      </c>
      <c r="D76" s="225">
        <v>1169.28</v>
      </c>
      <c r="E76" s="225">
        <v>1168.6079999999999</v>
      </c>
      <c r="F76" s="349">
        <v>31.08</v>
      </c>
      <c r="G76" s="225">
        <v>940.8</v>
      </c>
      <c r="H76" s="225">
        <v>940.8</v>
      </c>
      <c r="I76" s="225">
        <v>0</v>
      </c>
    </row>
    <row r="77" spans="1:18">
      <c r="B77" s="351" t="s">
        <v>37</v>
      </c>
      <c r="C77" s="185" t="s">
        <v>16</v>
      </c>
      <c r="D77" s="225">
        <v>1316.22</v>
      </c>
      <c r="E77" s="225">
        <v>1314.231</v>
      </c>
      <c r="F77" s="349">
        <v>8.8800000000000008</v>
      </c>
      <c r="G77" s="225">
        <v>930.36</v>
      </c>
      <c r="H77" s="225">
        <v>930.36</v>
      </c>
      <c r="I77" s="225">
        <v>0</v>
      </c>
    </row>
    <row r="78" spans="1:18">
      <c r="B78" s="351" t="s">
        <v>38</v>
      </c>
      <c r="C78" s="185" t="s">
        <v>17</v>
      </c>
      <c r="D78" s="225">
        <v>946.17600000000004</v>
      </c>
      <c r="E78" s="225">
        <v>945.45600000000002</v>
      </c>
      <c r="F78" s="349">
        <v>43.8</v>
      </c>
      <c r="G78" s="225">
        <v>820.82399999999996</v>
      </c>
      <c r="H78" s="225">
        <v>820.82399999999996</v>
      </c>
      <c r="I78" s="225">
        <v>0</v>
      </c>
    </row>
    <row r="79" spans="1:18">
      <c r="B79" s="351" t="s">
        <v>37</v>
      </c>
      <c r="C79" s="185" t="s">
        <v>18</v>
      </c>
      <c r="D79" s="225">
        <v>1279.68</v>
      </c>
      <c r="E79" s="225">
        <v>1278.9359999999999</v>
      </c>
      <c r="F79" s="349">
        <v>0</v>
      </c>
      <c r="G79" s="225">
        <v>894.48</v>
      </c>
      <c r="H79" s="225">
        <v>894.48</v>
      </c>
      <c r="I79" s="225">
        <v>0</v>
      </c>
    </row>
    <row r="80" spans="1:18">
      <c r="B80" s="352" t="s">
        <v>39</v>
      </c>
      <c r="C80" s="185" t="s">
        <v>19</v>
      </c>
      <c r="D80" s="225">
        <v>1029.5999999999999</v>
      </c>
      <c r="E80" s="225">
        <v>1028.1600000000001</v>
      </c>
      <c r="F80" s="349">
        <v>110.676</v>
      </c>
      <c r="G80" s="225">
        <v>532.79999999999995</v>
      </c>
      <c r="H80" s="225">
        <v>532.79999999999995</v>
      </c>
      <c r="I80" s="225">
        <v>0</v>
      </c>
    </row>
    <row r="81" spans="2:11">
      <c r="B81" s="351" t="s">
        <v>39</v>
      </c>
      <c r="C81" s="185" t="s">
        <v>20</v>
      </c>
      <c r="D81" s="225">
        <v>796.56</v>
      </c>
      <c r="E81" s="225">
        <v>795.84</v>
      </c>
      <c r="F81" s="349">
        <v>215.04</v>
      </c>
      <c r="G81" s="225">
        <v>585.6</v>
      </c>
      <c r="H81" s="225">
        <v>584.88</v>
      </c>
      <c r="I81" s="225">
        <v>0</v>
      </c>
    </row>
    <row r="82" spans="2:11">
      <c r="B82" s="351" t="s">
        <v>38</v>
      </c>
      <c r="C82" s="185" t="s">
        <v>21</v>
      </c>
      <c r="D82" s="225">
        <v>625.44000000000005</v>
      </c>
      <c r="E82" s="225">
        <v>624.28800000000001</v>
      </c>
      <c r="F82" s="349">
        <v>135.12</v>
      </c>
      <c r="G82" s="225">
        <v>448.8</v>
      </c>
      <c r="H82" s="225">
        <v>447.36</v>
      </c>
      <c r="I82" s="225">
        <v>0</v>
      </c>
    </row>
    <row r="83" spans="2:11">
      <c r="B83" s="351" t="s">
        <v>40</v>
      </c>
      <c r="C83" s="185" t="s">
        <v>22</v>
      </c>
      <c r="D83" s="225">
        <v>604.79999999999995</v>
      </c>
      <c r="E83" s="225">
        <v>604.34400000000005</v>
      </c>
      <c r="F83" s="349">
        <v>95.4</v>
      </c>
      <c r="G83" s="225">
        <v>283.2</v>
      </c>
      <c r="H83" s="225">
        <v>282.88799999999998</v>
      </c>
      <c r="I83" s="225">
        <v>0</v>
      </c>
    </row>
    <row r="84" spans="2:11">
      <c r="B84" s="351" t="s">
        <v>41</v>
      </c>
      <c r="C84" s="185" t="s">
        <v>23</v>
      </c>
      <c r="D84" s="225">
        <v>717.75</v>
      </c>
      <c r="E84" s="225">
        <v>717.149</v>
      </c>
      <c r="F84" s="349">
        <v>0</v>
      </c>
      <c r="G84" s="225">
        <v>653.9</v>
      </c>
      <c r="H84" s="225">
        <v>653.9</v>
      </c>
      <c r="I84" s="225">
        <v>0</v>
      </c>
    </row>
    <row r="85" spans="2:11">
      <c r="B85" s="351" t="s">
        <v>42</v>
      </c>
      <c r="C85" s="185" t="s">
        <v>24</v>
      </c>
      <c r="D85" s="225">
        <v>1425.6</v>
      </c>
      <c r="E85" s="225">
        <v>1424.88</v>
      </c>
      <c r="F85" s="349">
        <v>0</v>
      </c>
      <c r="G85" s="225">
        <v>940.8</v>
      </c>
      <c r="H85" s="225">
        <v>940.8</v>
      </c>
      <c r="I85" s="225">
        <v>16.8</v>
      </c>
    </row>
    <row r="86" spans="2:11">
      <c r="B86" s="351" t="s">
        <v>43</v>
      </c>
      <c r="C86" s="202" t="s">
        <v>25</v>
      </c>
      <c r="D86" s="341">
        <v>1093.68</v>
      </c>
      <c r="E86" s="226">
        <v>1092.9359999999999</v>
      </c>
      <c r="F86" s="350">
        <v>0</v>
      </c>
      <c r="G86" s="341">
        <v>1063.92</v>
      </c>
      <c r="H86" s="341">
        <v>1063.92</v>
      </c>
      <c r="I86" s="350">
        <v>0</v>
      </c>
    </row>
    <row r="87" spans="2:11" ht="12.75">
      <c r="D87" s="86"/>
    </row>
    <row r="88" spans="2:11">
      <c r="C88" s="490" t="s">
        <v>141</v>
      </c>
      <c r="D88" s="490"/>
      <c r="E88" s="490"/>
      <c r="F88" s="490"/>
      <c r="G88" s="342"/>
      <c r="K88" s="127"/>
    </row>
    <row r="89" spans="2:11" ht="12.75">
      <c r="C89" s="29" t="s">
        <v>148</v>
      </c>
      <c r="D89" s="343"/>
      <c r="E89" s="90"/>
      <c r="F89" s="344"/>
      <c r="G89" s="344"/>
      <c r="K89" s="127"/>
    </row>
    <row r="90" spans="2:11">
      <c r="C90" s="345"/>
      <c r="D90" s="488" t="s">
        <v>149</v>
      </c>
      <c r="E90" s="488"/>
      <c r="F90" s="488"/>
      <c r="G90" s="491"/>
      <c r="H90" s="489" t="s">
        <v>144</v>
      </c>
      <c r="I90" s="488"/>
      <c r="J90" s="488"/>
      <c r="K90" s="488"/>
    </row>
    <row r="91" spans="2:11" ht="67.5">
      <c r="C91" s="346"/>
      <c r="D91" s="347" t="s">
        <v>150</v>
      </c>
      <c r="E91" s="347" t="s">
        <v>151</v>
      </c>
      <c r="F91" s="347" t="s">
        <v>152</v>
      </c>
      <c r="G91" s="353" t="s">
        <v>153</v>
      </c>
      <c r="H91" s="347" t="s">
        <v>150</v>
      </c>
      <c r="I91" s="354" t="s">
        <v>151</v>
      </c>
      <c r="J91" s="347" t="s">
        <v>152</v>
      </c>
      <c r="K91" s="355" t="s">
        <v>153</v>
      </c>
    </row>
    <row r="92" spans="2:11">
      <c r="B92" s="351" t="s">
        <v>35</v>
      </c>
      <c r="C92" s="356" t="s">
        <v>4</v>
      </c>
      <c r="D92" s="232">
        <v>2123.8220000000001</v>
      </c>
      <c r="E92" s="232">
        <v>2122.0369999999998</v>
      </c>
      <c r="F92" s="232">
        <v>788.04100000000005</v>
      </c>
      <c r="G92" s="359">
        <v>787.35299999999995</v>
      </c>
      <c r="H92" s="362">
        <v>1394.693</v>
      </c>
      <c r="I92" s="362">
        <v>1393.7</v>
      </c>
      <c r="J92" s="232">
        <v>525.24400000000003</v>
      </c>
      <c r="K92" s="232">
        <v>524.91099999999994</v>
      </c>
    </row>
    <row r="93" spans="2:11">
      <c r="B93" s="351" t="s">
        <v>36</v>
      </c>
      <c r="C93" s="356" t="s">
        <v>5</v>
      </c>
      <c r="D93" s="232">
        <v>1605.4849999999999</v>
      </c>
      <c r="E93" s="232">
        <v>1604.3869999999999</v>
      </c>
      <c r="F93" s="232">
        <v>578.48500000000001</v>
      </c>
      <c r="G93" s="360">
        <v>578.05600000000004</v>
      </c>
      <c r="H93" s="362">
        <v>2215.462</v>
      </c>
      <c r="I93" s="362">
        <v>2214.0160000000001</v>
      </c>
      <c r="J93" s="232">
        <v>884.95299999999997</v>
      </c>
      <c r="K93" s="232">
        <v>884.27499999999998</v>
      </c>
    </row>
    <row r="94" spans="2:11">
      <c r="B94" s="351" t="s">
        <v>37</v>
      </c>
      <c r="C94" s="356" t="s">
        <v>0</v>
      </c>
      <c r="D94" s="232">
        <v>508.78300000000002</v>
      </c>
      <c r="E94" s="232">
        <v>508.51100000000002</v>
      </c>
      <c r="F94" s="232">
        <v>252.31100000000001</v>
      </c>
      <c r="G94" s="360">
        <v>252.137</v>
      </c>
      <c r="H94" s="362">
        <v>3557.83</v>
      </c>
      <c r="I94" s="362">
        <v>3555.377</v>
      </c>
      <c r="J94" s="232">
        <v>1303.0160000000001</v>
      </c>
      <c r="K94" s="232">
        <v>1302.104</v>
      </c>
    </row>
    <row r="95" spans="2:11">
      <c r="B95" s="351" t="s">
        <v>38</v>
      </c>
      <c r="C95" s="356" t="s">
        <v>2</v>
      </c>
      <c r="D95" s="232">
        <v>259.99900000000002</v>
      </c>
      <c r="E95" s="232">
        <v>259.88299999999998</v>
      </c>
      <c r="F95" s="232">
        <v>78.28</v>
      </c>
      <c r="G95" s="360">
        <v>78.209000000000003</v>
      </c>
      <c r="H95" s="362">
        <v>3293.1489999999999</v>
      </c>
      <c r="I95" s="362">
        <v>3290.7049999999999</v>
      </c>
      <c r="J95" s="232">
        <v>1245.0450000000001</v>
      </c>
      <c r="K95" s="232">
        <v>1244.095</v>
      </c>
    </row>
    <row r="96" spans="2:11">
      <c r="B96" s="351" t="s">
        <v>37</v>
      </c>
      <c r="C96" s="356" t="s">
        <v>6</v>
      </c>
      <c r="D96" s="232">
        <v>44.222000000000001</v>
      </c>
      <c r="E96" s="232">
        <v>44.21</v>
      </c>
      <c r="F96" s="232">
        <v>20.417999999999999</v>
      </c>
      <c r="G96" s="360">
        <v>20.402000000000001</v>
      </c>
      <c r="H96" s="362">
        <v>3481.9389999999999</v>
      </c>
      <c r="I96" s="362">
        <v>3479.076</v>
      </c>
      <c r="J96" s="232">
        <v>1298.9059999999999</v>
      </c>
      <c r="K96" s="232">
        <v>1297.9079999999999</v>
      </c>
    </row>
    <row r="97" spans="2:11">
      <c r="B97" s="352" t="s">
        <v>39</v>
      </c>
      <c r="C97" s="356" t="s">
        <v>7</v>
      </c>
      <c r="D97" s="232">
        <v>2.0579999999999998</v>
      </c>
      <c r="E97" s="232">
        <v>2.056</v>
      </c>
      <c r="F97" s="232">
        <v>4.548</v>
      </c>
      <c r="G97" s="360">
        <v>4.5449999999999999</v>
      </c>
      <c r="H97" s="362">
        <v>2682.7840000000001</v>
      </c>
      <c r="I97" s="362">
        <v>2680.5549999999998</v>
      </c>
      <c r="J97" s="232">
        <v>902.59699999999998</v>
      </c>
      <c r="K97" s="232">
        <v>901.78499999999997</v>
      </c>
    </row>
    <row r="98" spans="2:11">
      <c r="B98" s="351" t="s">
        <v>39</v>
      </c>
      <c r="C98" s="356" t="s">
        <v>8</v>
      </c>
      <c r="D98" s="232">
        <v>5.2679999999999998</v>
      </c>
      <c r="E98" s="232">
        <v>5.2619999999999996</v>
      </c>
      <c r="F98" s="232">
        <v>11.042</v>
      </c>
      <c r="G98" s="360">
        <v>11.037000000000001</v>
      </c>
      <c r="H98" s="362">
        <v>3048.5169999999998</v>
      </c>
      <c r="I98" s="362">
        <v>3045.587</v>
      </c>
      <c r="J98" s="232">
        <v>1040.1990000000001</v>
      </c>
      <c r="K98" s="232">
        <v>1039.271</v>
      </c>
    </row>
    <row r="99" spans="2:11">
      <c r="B99" s="351" t="s">
        <v>38</v>
      </c>
      <c r="C99" s="356" t="s">
        <v>9</v>
      </c>
      <c r="D99" s="232">
        <v>36.061</v>
      </c>
      <c r="E99" s="232">
        <v>36.055999999999997</v>
      </c>
      <c r="F99" s="232">
        <v>19.536999999999999</v>
      </c>
      <c r="G99" s="360">
        <v>19.527999999999999</v>
      </c>
      <c r="H99" s="362">
        <v>3418.6320000000001</v>
      </c>
      <c r="I99" s="362">
        <v>3415.3290000000002</v>
      </c>
      <c r="J99" s="232">
        <v>1250.4100000000001</v>
      </c>
      <c r="K99" s="232">
        <v>1249.4970000000001</v>
      </c>
    </row>
    <row r="100" spans="2:11">
      <c r="B100" s="351" t="s">
        <v>40</v>
      </c>
      <c r="C100" s="356" t="s">
        <v>10</v>
      </c>
      <c r="D100" s="232">
        <v>32.716999999999999</v>
      </c>
      <c r="E100" s="232">
        <v>32.694000000000003</v>
      </c>
      <c r="F100" s="232">
        <v>31.702000000000002</v>
      </c>
      <c r="G100" s="360">
        <v>31.673999999999999</v>
      </c>
      <c r="H100" s="362">
        <v>3430.8960000000002</v>
      </c>
      <c r="I100" s="362">
        <v>3427.9250000000002</v>
      </c>
      <c r="J100" s="232">
        <v>1259.079</v>
      </c>
      <c r="K100" s="232">
        <v>1258.0719999999999</v>
      </c>
    </row>
    <row r="101" spans="2:11">
      <c r="B101" s="351" t="s">
        <v>41</v>
      </c>
      <c r="C101" s="356" t="s">
        <v>11</v>
      </c>
      <c r="D101" s="232">
        <v>565.97900000000004</v>
      </c>
      <c r="E101" s="232">
        <v>565.61800000000005</v>
      </c>
      <c r="F101" s="232">
        <v>319.11599999999999</v>
      </c>
      <c r="G101" s="360">
        <v>318.91899999999998</v>
      </c>
      <c r="H101" s="362">
        <v>2648.6219999999998</v>
      </c>
      <c r="I101" s="362">
        <v>2646.6149999999998</v>
      </c>
      <c r="J101" s="232">
        <v>879.08600000000001</v>
      </c>
      <c r="K101" s="232">
        <v>878.32399999999996</v>
      </c>
    </row>
    <row r="102" spans="2:11">
      <c r="B102" s="351" t="s">
        <v>42</v>
      </c>
      <c r="C102" s="356" t="s">
        <v>12</v>
      </c>
      <c r="D102" s="232">
        <v>2087.402</v>
      </c>
      <c r="E102" s="232">
        <v>2086.105</v>
      </c>
      <c r="F102" s="232">
        <v>908.21400000000006</v>
      </c>
      <c r="G102" s="360">
        <v>907.69100000000003</v>
      </c>
      <c r="H102" s="362">
        <v>1962.165</v>
      </c>
      <c r="I102" s="362">
        <v>1960.905</v>
      </c>
      <c r="J102" s="232">
        <v>613.48099999999999</v>
      </c>
      <c r="K102" s="232">
        <v>613.06100000000004</v>
      </c>
    </row>
    <row r="103" spans="2:11">
      <c r="B103" s="351" t="s">
        <v>43</v>
      </c>
      <c r="C103" s="357" t="s">
        <v>13</v>
      </c>
      <c r="D103" s="358">
        <v>1541.6990000000001</v>
      </c>
      <c r="E103" s="358">
        <v>1540.463</v>
      </c>
      <c r="F103" s="358">
        <v>574.20799999999997</v>
      </c>
      <c r="G103" s="361">
        <v>573.79399999999998</v>
      </c>
      <c r="H103" s="363">
        <v>2299.556</v>
      </c>
      <c r="I103" s="364">
        <v>2297.9989999999998</v>
      </c>
      <c r="J103" s="358">
        <v>858.87400000000002</v>
      </c>
      <c r="K103" s="358">
        <v>858.29899999999998</v>
      </c>
    </row>
    <row r="105" spans="2:11" ht="12.75">
      <c r="C105" s="366" t="s">
        <v>154</v>
      </c>
      <c r="D105" s="85"/>
      <c r="E105" s="27"/>
      <c r="F105" s="27"/>
      <c r="H105"/>
    </row>
    <row r="106" spans="2:11" ht="12.75">
      <c r="C106" s="367" t="s">
        <v>161</v>
      </c>
      <c r="D106" s="368"/>
      <c r="E106" s="368"/>
      <c r="F106" s="368"/>
      <c r="H106"/>
    </row>
    <row r="107" spans="2:11" ht="33.75">
      <c r="C107" s="170"/>
      <c r="D107" s="369" t="s">
        <v>155</v>
      </c>
      <c r="E107" s="369" t="s">
        <v>156</v>
      </c>
      <c r="F107" s="369" t="s">
        <v>162</v>
      </c>
      <c r="G107"/>
      <c r="H107"/>
    </row>
    <row r="108" spans="2:11" ht="12.75">
      <c r="B108" s="351" t="s">
        <v>35</v>
      </c>
      <c r="C108" s="370" t="s">
        <v>4</v>
      </c>
      <c r="D108" s="452">
        <v>0.71214703000000001</v>
      </c>
      <c r="E108" s="452">
        <v>4.4938853499999993</v>
      </c>
      <c r="F108" s="371">
        <v>0.50268817204299998</v>
      </c>
      <c r="G108"/>
      <c r="H108"/>
    </row>
    <row r="109" spans="2:11" ht="12.75">
      <c r="B109" s="351" t="s">
        <v>36</v>
      </c>
      <c r="C109" s="370" t="s">
        <v>5</v>
      </c>
      <c r="D109" s="452">
        <v>2.27919852</v>
      </c>
      <c r="E109" s="452">
        <v>1.3813839999999999</v>
      </c>
      <c r="F109" s="371">
        <v>0.49553571428600002</v>
      </c>
      <c r="G109"/>
      <c r="H109"/>
    </row>
    <row r="110" spans="2:11" ht="12.75">
      <c r="B110" s="351" t="s">
        <v>37</v>
      </c>
      <c r="C110" s="370" t="s">
        <v>0</v>
      </c>
      <c r="D110" s="452">
        <v>7.8191228799999486</v>
      </c>
      <c r="E110" s="452">
        <v>0.1566794</v>
      </c>
      <c r="F110" s="371">
        <v>0.27840112202</v>
      </c>
      <c r="G110"/>
      <c r="H110"/>
    </row>
    <row r="111" spans="2:11" ht="12.75">
      <c r="B111" s="351" t="s">
        <v>38</v>
      </c>
      <c r="C111" s="370" t="s">
        <v>2</v>
      </c>
      <c r="D111" s="452">
        <v>7.3600308800000001</v>
      </c>
      <c r="E111" s="452">
        <v>0</v>
      </c>
      <c r="F111" s="371">
        <v>0.23611111111100003</v>
      </c>
      <c r="G111"/>
      <c r="H111"/>
    </row>
    <row r="112" spans="2:11" ht="12.75">
      <c r="B112" s="351" t="s">
        <v>37</v>
      </c>
      <c r="C112" s="370" t="s">
        <v>6</v>
      </c>
      <c r="D112" s="452">
        <v>8.6483092399999997</v>
      </c>
      <c r="E112" s="452">
        <v>0</v>
      </c>
      <c r="F112" s="371">
        <v>5.7795698925E-2</v>
      </c>
      <c r="G112"/>
      <c r="H112"/>
    </row>
    <row r="113" spans="2:8" ht="12.75">
      <c r="B113" s="352" t="s">
        <v>39</v>
      </c>
      <c r="C113" s="370" t="s">
        <v>7</v>
      </c>
      <c r="D113" s="452">
        <v>8.6430975099999046</v>
      </c>
      <c r="E113" s="452">
        <v>0</v>
      </c>
      <c r="F113" s="371">
        <v>1.1111111111000001E-2</v>
      </c>
      <c r="G113"/>
      <c r="H113"/>
    </row>
    <row r="114" spans="2:8" ht="12.75">
      <c r="B114" s="351" t="s">
        <v>39</v>
      </c>
      <c r="C114" s="370" t="s">
        <v>8</v>
      </c>
      <c r="D114" s="452">
        <v>10.068881060000002</v>
      </c>
      <c r="E114" s="452">
        <v>0</v>
      </c>
      <c r="F114" s="371">
        <v>2.1505376344000002E-2</v>
      </c>
      <c r="G114"/>
      <c r="H114"/>
    </row>
    <row r="115" spans="2:8" ht="12.75">
      <c r="B115" s="351" t="s">
        <v>38</v>
      </c>
      <c r="C115" s="370" t="s">
        <v>9</v>
      </c>
      <c r="D115" s="452">
        <v>16.864617829999993</v>
      </c>
      <c r="E115" s="452">
        <v>0</v>
      </c>
      <c r="F115" s="371">
        <v>9.4086021509999992E-3</v>
      </c>
      <c r="G115"/>
      <c r="H115"/>
    </row>
    <row r="116" spans="2:8" ht="12.75">
      <c r="B116" s="351" t="s">
        <v>40</v>
      </c>
      <c r="C116" s="370" t="s">
        <v>10</v>
      </c>
      <c r="D116" s="452">
        <v>12.63249463999999</v>
      </c>
      <c r="E116" s="452">
        <v>0</v>
      </c>
      <c r="F116" s="371">
        <v>5.4166666667000006E-2</v>
      </c>
      <c r="G116"/>
      <c r="H116"/>
    </row>
    <row r="117" spans="2:8" ht="12.75">
      <c r="B117" s="351" t="s">
        <v>41</v>
      </c>
      <c r="C117" s="370" t="s">
        <v>11</v>
      </c>
      <c r="D117" s="452">
        <v>7.6418945199999904</v>
      </c>
      <c r="E117" s="452">
        <v>9.9626999999999993E-2</v>
      </c>
      <c r="F117" s="371">
        <v>0.36102150537599997</v>
      </c>
      <c r="G117"/>
      <c r="H117"/>
    </row>
    <row r="118" spans="2:8" ht="12.75">
      <c r="B118" s="351" t="s">
        <v>42</v>
      </c>
      <c r="C118" s="370" t="s">
        <v>12</v>
      </c>
      <c r="D118" s="452">
        <v>1.0323299300000002</v>
      </c>
      <c r="E118" s="452">
        <v>6.9414292</v>
      </c>
      <c r="F118" s="371">
        <v>0.45138888888899997</v>
      </c>
      <c r="G118"/>
      <c r="H118"/>
    </row>
    <row r="119" spans="2:8" ht="12.75">
      <c r="B119" s="351" t="s">
        <v>43</v>
      </c>
      <c r="C119" s="370" t="s">
        <v>13</v>
      </c>
      <c r="D119" s="452">
        <v>3.13932879</v>
      </c>
      <c r="E119" s="452">
        <v>2.0855539999999904</v>
      </c>
      <c r="F119" s="371">
        <v>0.50672043010800005</v>
      </c>
      <c r="G119"/>
      <c r="H119"/>
    </row>
    <row r="120" spans="2:8" ht="12.75">
      <c r="C120" s="374">
        <v>2017</v>
      </c>
      <c r="D120" s="453">
        <f>SUM(D108:D119)</f>
        <v>86.841452829999824</v>
      </c>
      <c r="E120" s="453">
        <f>SUM(E108:E119)</f>
        <v>15.158558949999989</v>
      </c>
      <c r="F120" s="425">
        <v>0.24745781218979601</v>
      </c>
      <c r="G120" s="372"/>
      <c r="H120"/>
    </row>
    <row r="122" spans="2:8">
      <c r="C122" s="366" t="s">
        <v>171</v>
      </c>
      <c r="D122" s="85"/>
      <c r="E122" s="27"/>
      <c r="F122" s="27"/>
    </row>
    <row r="123" spans="2:8">
      <c r="C123" s="367" t="s">
        <v>172</v>
      </c>
      <c r="D123" s="368"/>
      <c r="E123" s="368"/>
      <c r="F123" s="368"/>
    </row>
    <row r="124" spans="2:8" ht="33.75">
      <c r="C124" s="170"/>
      <c r="D124" s="369" t="s">
        <v>173</v>
      </c>
      <c r="E124" s="369" t="s">
        <v>174</v>
      </c>
      <c r="F124" s="369" t="s">
        <v>162</v>
      </c>
    </row>
    <row r="125" spans="2:8">
      <c r="B125" s="351" t="s">
        <v>35</v>
      </c>
      <c r="C125" s="370" t="s">
        <v>4</v>
      </c>
      <c r="D125" s="452">
        <v>0.28850749999999997</v>
      </c>
      <c r="E125" s="452">
        <v>0.24875700000000001</v>
      </c>
      <c r="F125" s="371">
        <v>0.90725806451599988</v>
      </c>
    </row>
    <row r="126" spans="2:8">
      <c r="B126" s="351" t="s">
        <v>36</v>
      </c>
      <c r="C126" s="370" t="s">
        <v>5</v>
      </c>
      <c r="D126" s="452">
        <v>0.71651750000000003</v>
      </c>
      <c r="E126" s="452">
        <v>6.1129500000000003E-2</v>
      </c>
      <c r="F126" s="371">
        <v>0.86755952381000001</v>
      </c>
    </row>
    <row r="127" spans="2:8">
      <c r="B127" s="351" t="s">
        <v>37</v>
      </c>
      <c r="C127" s="370" t="s">
        <v>0</v>
      </c>
      <c r="D127" s="452">
        <v>0.1277895</v>
      </c>
      <c r="E127" s="452">
        <v>0.49691350000000001</v>
      </c>
      <c r="F127" s="371">
        <v>0.87231182795699991</v>
      </c>
    </row>
    <row r="128" spans="2:8">
      <c r="B128" s="351" t="s">
        <v>38</v>
      </c>
      <c r="C128" s="370" t="s">
        <v>2</v>
      </c>
      <c r="D128" s="452">
        <v>0.15568100000000001</v>
      </c>
      <c r="E128" s="452">
        <v>0.52343600000000001</v>
      </c>
      <c r="F128" s="371">
        <v>0.90972222222200005</v>
      </c>
    </row>
    <row r="129" spans="2:6">
      <c r="B129" s="351" t="s">
        <v>37</v>
      </c>
      <c r="C129" s="370" t="s">
        <v>6</v>
      </c>
      <c r="D129" s="452">
        <v>6.3000000000000003E-4</v>
      </c>
      <c r="E129" s="452">
        <v>1.8863999999999999E-2</v>
      </c>
      <c r="F129" s="371">
        <v>0.99462365591400004</v>
      </c>
    </row>
    <row r="130" spans="2:6">
      <c r="B130" s="352" t="s">
        <v>39</v>
      </c>
      <c r="C130" s="370" t="s">
        <v>7</v>
      </c>
      <c r="D130" s="452">
        <v>5.6491E-2</v>
      </c>
      <c r="E130" s="452">
        <v>3.8323999999999997E-2</v>
      </c>
      <c r="F130" s="371">
        <v>0.95972222222199999</v>
      </c>
    </row>
    <row r="131" spans="2:6">
      <c r="B131" s="351" t="s">
        <v>39</v>
      </c>
      <c r="C131" s="370" t="s">
        <v>8</v>
      </c>
      <c r="D131" s="452">
        <v>6.4423499999999995E-2</v>
      </c>
      <c r="E131" s="452">
        <v>2.826E-3</v>
      </c>
      <c r="F131" s="371">
        <v>0.97983870967700004</v>
      </c>
    </row>
    <row r="132" spans="2:6">
      <c r="B132" s="351" t="s">
        <v>38</v>
      </c>
      <c r="C132" s="370" t="s">
        <v>9</v>
      </c>
      <c r="D132" s="452">
        <v>4.7288999999999998E-2</v>
      </c>
      <c r="E132" s="452">
        <v>0</v>
      </c>
      <c r="F132" s="371">
        <v>0.98118279569900002</v>
      </c>
    </row>
    <row r="133" spans="2:6">
      <c r="B133" s="351" t="s">
        <v>40</v>
      </c>
      <c r="C133" s="370" t="s">
        <v>10</v>
      </c>
      <c r="D133" s="452">
        <v>7.9979999999999999E-3</v>
      </c>
      <c r="E133" s="452">
        <v>0.02</v>
      </c>
      <c r="F133" s="371">
        <v>0.98333333333299999</v>
      </c>
    </row>
    <row r="134" spans="2:6">
      <c r="B134" s="351" t="s">
        <v>41</v>
      </c>
      <c r="C134" s="370" t="s">
        <v>11</v>
      </c>
      <c r="D134" s="452">
        <v>6.5725000000000002E-3</v>
      </c>
      <c r="E134" s="452">
        <v>0.21300749999999999</v>
      </c>
      <c r="F134" s="371">
        <v>0.96526881720400004</v>
      </c>
    </row>
    <row r="135" spans="2:6">
      <c r="B135" s="351" t="s">
        <v>42</v>
      </c>
      <c r="C135" s="370" t="s">
        <v>12</v>
      </c>
      <c r="D135" s="452">
        <v>0</v>
      </c>
      <c r="E135" s="452">
        <v>0.20230600000000001</v>
      </c>
      <c r="F135" s="371">
        <v>0.95416666666700001</v>
      </c>
    </row>
    <row r="136" spans="2:6">
      <c r="B136" s="351" t="s">
        <v>43</v>
      </c>
      <c r="C136" s="370" t="s">
        <v>13</v>
      </c>
      <c r="D136" s="452">
        <v>0</v>
      </c>
      <c r="E136" s="452">
        <v>1.5691474999999999</v>
      </c>
      <c r="F136" s="371">
        <v>0.81854838709700006</v>
      </c>
    </row>
    <row r="137" spans="2:6">
      <c r="C137" s="374">
        <v>2017</v>
      </c>
      <c r="D137" s="453">
        <f>SUM(D125:D136)</f>
        <v>1.4718994999999999</v>
      </c>
      <c r="E137" s="453">
        <f>SUM(E125:E136)</f>
        <v>3.394711</v>
      </c>
      <c r="F137" s="425">
        <v>0.93312328767123298</v>
      </c>
    </row>
    <row r="140" spans="2:6">
      <c r="D140" s="424"/>
    </row>
  </sheetData>
  <customSheetViews>
    <customSheetView guid="{900DFCC7-DCF9-11D6-8470-0008C7298EBA}" showGridLines="0" showRowCol="0" outlineSymbols="0" showRuler="0">
      <pane ySplit="5" topLeftCell="A6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6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" activePane="bottomLeft" state="frozenSplit"/>
      <selection pane="bottomLeft"/>
    </customSheetView>
    <customSheetView guid="{900DFCC2-DCF9-11D6-8470-0008C7298EBA}" showGridLines="0" showRowCol="0" outlineSymbols="0" showRuler="0">
      <pane ySplit="5" topLeftCell="A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6" activePane="bottomLeft" state="frozenSplit"/>
      <selection pane="bottomLeft"/>
    </customSheetView>
    <customSheetView guid="{900DFCC0-DCF9-11D6-8470-0008C7298EBA}" showGridLines="0" showRowCol="0" outlineSymbols="0" showRuler="0">
      <pane ySplit="5" topLeftCell="A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6" activePane="bottomLeft" state="frozenSplit"/>
      <selection pane="bottomLeft"/>
    </customSheetView>
    <customSheetView guid="{900DFCBE-DCF9-11D6-8470-0008C7298EBA}" showGridLines="0" showRowCol="0" outlineSymbols="0" showRuler="0">
      <pane ySplit="5" topLeftCell="A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6" activePane="bottomLeft" state="frozenSplit"/>
      <selection pane="bottomLeft"/>
    </customSheetView>
    <customSheetView guid="{900DFCBC-DCF9-11D6-8470-0008C7298EBA}" showGridLines="0" showRowCol="0" outlineSymbols="0" showRuler="0">
      <pane ySplit="5" topLeftCell="A6" activePane="bottomLeft" state="frozenSplit"/>
      <selection pane="bottomLeft"/>
    </customSheetView>
    <customSheetView guid="{900DFCBB-DCF9-11D6-8470-0008C7298EBA}" showGridLines="0" showRowCol="0" outlineSymbols="0" showRuler="0">
      <pane ySplit="5" topLeftCell="A6" activePane="bottomLeft" state="frozenSplit"/>
      <selection pane="bottomLeft"/>
    </customSheetView>
    <customSheetView guid="{900DFCBA-DCF9-11D6-8470-0008C7298EBA}" showGridLines="0" showRowCol="0" outlineSymbols="0" showRuler="0">
      <pane ySplit="5" topLeftCell="A6" activePane="bottomLeft" state="frozenSplit"/>
      <selection pane="bottomLeft"/>
    </customSheetView>
    <customSheetView guid="{900DFCB9-DCF9-11D6-8470-0008C7298EBA}" showGridLines="0" showRowCol="0" outlineSymbols="0" showRuler="0">
      <pane ySplit="5" topLeftCell="A6" activePane="bottomLeft" state="frozenSplit"/>
      <selection pane="bottomLeft"/>
    </customSheetView>
    <customSheetView guid="{900DFCB8-DCF9-11D6-8470-0008C7298EBA}" showGridLines="0" showRowCol="0" outlineSymbols="0" showRuler="0">
      <pane ySplit="5" topLeftCell="A17" activePane="bottomLeft" state="frozenSplit"/>
      <selection pane="bottomLeft"/>
    </customSheetView>
    <customSheetView guid="{900DFCB7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6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6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mergeCells count="6">
    <mergeCell ref="D73:F73"/>
    <mergeCell ref="G73:I73"/>
    <mergeCell ref="C71:F71"/>
    <mergeCell ref="C88:F88"/>
    <mergeCell ref="D90:G90"/>
    <mergeCell ref="H90:K90"/>
  </mergeCells>
  <phoneticPr fontId="0" type="noConversion"/>
  <hyperlinks>
    <hyperlink ref="C3" location="Indice!A1" display="Indice!A1"/>
  </hyperlinks>
  <pageMargins left="0.78740157480314965" right="0.75" top="0.78740157480314965" bottom="1" header="0" footer="0"/>
  <pageSetup paperSize="9" orientation="landscape" verticalDpi="4294967292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2">
    <pageSetUpPr autoPageBreaks="0" fitToPage="1"/>
  </sheetPr>
  <dimension ref="B1:W53"/>
  <sheetViews>
    <sheetView workbookViewId="0">
      <selection activeCell="E43" sqref="E43"/>
    </sheetView>
  </sheetViews>
  <sheetFormatPr baseColWidth="10" defaultColWidth="11.42578125" defaultRowHeight="11.25"/>
  <cols>
    <col min="1" max="1" width="0.140625" style="36" customWidth="1"/>
    <col min="2" max="2" width="2.7109375" style="57" customWidth="1"/>
    <col min="3" max="3" width="20.28515625" style="36" customWidth="1"/>
    <col min="4" max="4" width="12.5703125" style="36" customWidth="1"/>
    <col min="5" max="5" width="11.85546875" style="36" customWidth="1"/>
    <col min="6" max="6" width="9.7109375" style="36" customWidth="1"/>
    <col min="7" max="7" width="12" style="36" customWidth="1"/>
    <col min="8" max="8" width="13.42578125" style="36" customWidth="1"/>
    <col min="9" max="9" width="12.140625" style="27" customWidth="1"/>
    <col min="10" max="10" width="10.7109375" style="36" customWidth="1"/>
    <col min="11" max="11" width="13.42578125" style="36" customWidth="1"/>
    <col min="12" max="12" width="11.140625" style="36" customWidth="1"/>
    <col min="13" max="13" width="11.85546875" style="36" customWidth="1"/>
    <col min="14" max="14" width="10.7109375" style="36" customWidth="1"/>
    <col min="15" max="15" width="10.42578125" style="36" customWidth="1"/>
    <col min="16" max="16" width="10.42578125" style="27" customWidth="1"/>
    <col min="17" max="16384" width="11.42578125" style="36"/>
  </cols>
  <sheetData>
    <row r="1" spans="2:22" s="18" customFormat="1" ht="21.75" customHeight="1">
      <c r="B1" s="56"/>
      <c r="G1" s="19"/>
      <c r="J1" s="276" t="s">
        <v>74</v>
      </c>
      <c r="P1" s="64"/>
    </row>
    <row r="2" spans="2:22" s="18" customFormat="1" ht="15" customHeight="1">
      <c r="B2" s="56"/>
      <c r="G2" s="19"/>
      <c r="J2" s="276" t="s">
        <v>184</v>
      </c>
      <c r="P2" s="64"/>
    </row>
    <row r="3" spans="2:22" s="18" customFormat="1" ht="19.899999999999999" customHeight="1">
      <c r="B3" s="56"/>
      <c r="C3" s="12" t="str">
        <f>Indice!C4</f>
        <v>Servicios de ajuste</v>
      </c>
      <c r="D3" s="13"/>
      <c r="E3" s="13"/>
      <c r="P3" s="64"/>
    </row>
    <row r="4" spans="2:22">
      <c r="K4" s="108" t="s">
        <v>36</v>
      </c>
      <c r="L4" s="29"/>
    </row>
    <row r="5" spans="2:22" ht="11.25" customHeight="1">
      <c r="C5" s="50" t="s">
        <v>67</v>
      </c>
      <c r="D5" s="50"/>
      <c r="E5" s="50"/>
      <c r="F5" s="51"/>
      <c r="G5" s="51"/>
      <c r="H5" s="42"/>
      <c r="K5" s="108" t="s">
        <v>37</v>
      </c>
      <c r="L5" s="29"/>
    </row>
    <row r="6" spans="2:22" ht="11.25" customHeight="1">
      <c r="C6" s="37" t="s">
        <v>48</v>
      </c>
      <c r="D6" s="37"/>
      <c r="E6" s="37"/>
      <c r="F6" s="37"/>
      <c r="G6" s="37"/>
      <c r="H6" s="42"/>
      <c r="K6" s="108" t="s">
        <v>38</v>
      </c>
      <c r="L6" s="29"/>
    </row>
    <row r="7" spans="2:22" ht="11.25" customHeight="1">
      <c r="C7" s="228"/>
      <c r="D7" s="228"/>
      <c r="E7" s="496">
        <v>2016</v>
      </c>
      <c r="F7" s="496"/>
      <c r="G7" s="496"/>
      <c r="H7" s="496">
        <v>2017</v>
      </c>
      <c r="I7" s="496"/>
      <c r="J7" s="496"/>
      <c r="K7" s="108" t="s">
        <v>37</v>
      </c>
      <c r="L7" s="29"/>
    </row>
    <row r="8" spans="2:22" ht="11.25" customHeight="1">
      <c r="B8" s="58"/>
      <c r="C8" s="229"/>
      <c r="D8" s="229"/>
      <c r="E8" s="230" t="s">
        <v>55</v>
      </c>
      <c r="F8" s="230" t="s">
        <v>56</v>
      </c>
      <c r="G8" s="230" t="s">
        <v>175</v>
      </c>
      <c r="H8" s="230" t="s">
        <v>55</v>
      </c>
      <c r="I8" s="230" t="s">
        <v>56</v>
      </c>
      <c r="J8" s="230" t="s">
        <v>175</v>
      </c>
      <c r="K8" s="108" t="s">
        <v>39</v>
      </c>
      <c r="L8" s="29"/>
    </row>
    <row r="9" spans="2:22" ht="11.25" customHeight="1">
      <c r="B9" s="58" t="s">
        <v>29</v>
      </c>
      <c r="C9" s="185" t="s">
        <v>51</v>
      </c>
      <c r="D9" s="185"/>
      <c r="E9" s="225">
        <v>11833.662</v>
      </c>
      <c r="F9" s="225">
        <v>180.9111</v>
      </c>
      <c r="G9" s="225">
        <f>E9+F9</f>
        <v>12014.5731</v>
      </c>
      <c r="H9" s="225">
        <v>11034.8055</v>
      </c>
      <c r="I9" s="225">
        <v>739.42639999999994</v>
      </c>
      <c r="J9" s="225">
        <f>H9+I9</f>
        <v>11774.231900000001</v>
      </c>
      <c r="K9" s="422">
        <f>SUM(G22:G33)-H9</f>
        <v>0</v>
      </c>
      <c r="L9" s="422">
        <f>SUM(K22:K33)-I9</f>
        <v>2.3000000002184606E-3</v>
      </c>
    </row>
    <row r="10" spans="2:22" ht="11.25" customHeight="1">
      <c r="B10" s="58" t="s">
        <v>30</v>
      </c>
      <c r="C10" s="185" t="s">
        <v>28</v>
      </c>
      <c r="D10" s="185"/>
      <c r="E10" s="225">
        <v>1529.9778570000001</v>
      </c>
      <c r="F10" s="225">
        <v>1012.33132</v>
      </c>
      <c r="G10" s="225">
        <f t="shared" ref="G10:G13" si="0">E10+F10</f>
        <v>2542.3091770000001</v>
      </c>
      <c r="H10" s="225">
        <v>1203.3341379999999</v>
      </c>
      <c r="I10" s="225">
        <v>1211.730577</v>
      </c>
      <c r="J10" s="225">
        <f t="shared" ref="J10:J14" si="1">H10+I10</f>
        <v>2415.064715</v>
      </c>
      <c r="K10" s="422">
        <f>SUM(H40:H51)-I10</f>
        <v>9.3229999999948632E-3</v>
      </c>
      <c r="L10" s="422">
        <f>SUM(H40:H51)-I10</f>
        <v>9.3229999999948632E-3</v>
      </c>
    </row>
    <row r="11" spans="2:22" ht="11.25" customHeight="1">
      <c r="B11" s="58" t="s">
        <v>49</v>
      </c>
      <c r="C11" s="185" t="s">
        <v>29</v>
      </c>
      <c r="D11" s="185"/>
      <c r="E11" s="225">
        <v>2556.7548000000002</v>
      </c>
      <c r="F11" s="225">
        <v>1553.3404</v>
      </c>
      <c r="G11" s="225">
        <f t="shared" si="0"/>
        <v>4110.0951999999997</v>
      </c>
      <c r="H11" s="225">
        <v>2348.3384999999998</v>
      </c>
      <c r="I11" s="225">
        <v>1806.2190000000001</v>
      </c>
      <c r="J11" s="225">
        <f t="shared" si="1"/>
        <v>4154.5574999999999</v>
      </c>
      <c r="K11" s="422">
        <f>SUM(E40:E51)-H11</f>
        <v>0</v>
      </c>
      <c r="L11" s="422">
        <f>SUM(I40:I51)-I11</f>
        <v>0</v>
      </c>
    </row>
    <row r="12" spans="2:22" ht="11.25" customHeight="1">
      <c r="B12" s="60"/>
      <c r="C12" s="185" t="s">
        <v>30</v>
      </c>
      <c r="D12" s="185"/>
      <c r="E12" s="225">
        <v>1183.2825</v>
      </c>
      <c r="F12" s="225">
        <v>465.09500000000003</v>
      </c>
      <c r="G12" s="225">
        <f t="shared" si="0"/>
        <v>1648.3775000000001</v>
      </c>
      <c r="H12" s="225">
        <v>1006.0777</v>
      </c>
      <c r="I12" s="225">
        <v>759.52700000000004</v>
      </c>
      <c r="J12" s="225">
        <f t="shared" si="1"/>
        <v>1765.6047000000001</v>
      </c>
      <c r="K12" s="422">
        <f>SUM(F40:F51)-H12</f>
        <v>0</v>
      </c>
      <c r="L12" s="422">
        <f>SUM(J40:J51)-I12</f>
        <v>0</v>
      </c>
    </row>
    <row r="13" spans="2:22" ht="11.25" customHeight="1">
      <c r="C13" s="185" t="s">
        <v>49</v>
      </c>
      <c r="D13" s="185"/>
      <c r="E13" s="225">
        <v>390.45069999999998</v>
      </c>
      <c r="F13" s="225">
        <v>645.17319999999995</v>
      </c>
      <c r="G13" s="225">
        <f t="shared" si="0"/>
        <v>1035.6239</v>
      </c>
      <c r="H13" s="225">
        <v>207.2269</v>
      </c>
      <c r="I13" s="225">
        <v>434.40530000000001</v>
      </c>
      <c r="J13" s="225">
        <f t="shared" si="1"/>
        <v>641.63220000000001</v>
      </c>
      <c r="K13" s="422">
        <f>SUM(G40:G51)-H13</f>
        <v>0</v>
      </c>
      <c r="L13" s="422">
        <f>SUM(K40:K51)-I13</f>
        <v>0</v>
      </c>
    </row>
    <row r="14" spans="2:22" ht="11.25" customHeight="1">
      <c r="C14" s="187" t="s">
        <v>3</v>
      </c>
      <c r="D14" s="187"/>
      <c r="E14" s="231">
        <f>SUM(E9:E13)</f>
        <v>17494.127857000003</v>
      </c>
      <c r="F14" s="231">
        <f>SUM(F9:F13)</f>
        <v>3856.8510200000001</v>
      </c>
      <c r="G14" s="231">
        <f>SUM(G9:G13)</f>
        <v>21350.978876999998</v>
      </c>
      <c r="H14" s="231">
        <f>SUM(H9:H13)</f>
        <v>15799.782738</v>
      </c>
      <c r="I14" s="231">
        <f>SUM(I9:I13)</f>
        <v>4951.3082770000001</v>
      </c>
      <c r="J14" s="231">
        <f t="shared" si="1"/>
        <v>20751.091014999998</v>
      </c>
      <c r="K14" s="421"/>
      <c r="L14" s="29"/>
    </row>
    <row r="15" spans="2:22" ht="11.25" customHeight="1">
      <c r="D15" s="267" t="e">
        <f>SUM(#REF!)</f>
        <v>#REF!</v>
      </c>
      <c r="E15" s="267" t="e">
        <f>SUM(#REF!)</f>
        <v>#REF!</v>
      </c>
      <c r="F15" s="268">
        <v>155.98383760109999</v>
      </c>
      <c r="G15" s="269">
        <v>44.868637483500002</v>
      </c>
      <c r="H15" s="269">
        <v>44.868637483500002</v>
      </c>
      <c r="I15" s="269">
        <v>44.868637483500002</v>
      </c>
      <c r="J15" s="269">
        <v>44.868637483500002</v>
      </c>
      <c r="K15" s="268">
        <v>32.537199995199998</v>
      </c>
      <c r="L15" s="40"/>
      <c r="M15" s="74"/>
      <c r="N15" s="47"/>
      <c r="O15" s="47"/>
      <c r="P15"/>
      <c r="Q15"/>
      <c r="R15"/>
      <c r="S15"/>
      <c r="T15"/>
      <c r="U15"/>
      <c r="V15"/>
    </row>
    <row r="16" spans="2:22" ht="11.25" customHeight="1">
      <c r="F16" s="104"/>
      <c r="G16" s="105"/>
      <c r="I16" s="39"/>
      <c r="J16" s="41"/>
      <c r="K16" s="105"/>
      <c r="L16" s="40"/>
      <c r="M16" s="40"/>
      <c r="N16"/>
      <c r="O16"/>
      <c r="P16"/>
      <c r="Q16"/>
      <c r="R16"/>
      <c r="S16"/>
      <c r="T16"/>
      <c r="U16"/>
      <c r="V16"/>
    </row>
    <row r="17" spans="2:23" ht="11.25" customHeight="1">
      <c r="C17" s="51" t="s">
        <v>89</v>
      </c>
      <c r="D17" s="51"/>
      <c r="E17" s="51"/>
      <c r="F17" s="46"/>
      <c r="G17" s="46"/>
      <c r="H17" s="46"/>
      <c r="I17" s="46"/>
      <c r="K17" s="91"/>
      <c r="L17" s="40"/>
      <c r="M17" s="40"/>
      <c r="N17"/>
      <c r="O17"/>
      <c r="P17"/>
      <c r="Q17"/>
      <c r="R17"/>
      <c r="S17"/>
      <c r="T17"/>
      <c r="U17"/>
      <c r="V17"/>
    </row>
    <row r="18" spans="2:23" ht="11.25" customHeight="1">
      <c r="B18" s="59"/>
      <c r="C18" s="45" t="s">
        <v>83</v>
      </c>
      <c r="D18" s="45"/>
      <c r="E18" s="45"/>
      <c r="F18" s="48"/>
      <c r="G18" s="49"/>
      <c r="H18" s="27"/>
      <c r="K18" s="71" t="s">
        <v>43</v>
      </c>
      <c r="L18" s="40"/>
      <c r="M18" s="40"/>
      <c r="N18"/>
      <c r="O18"/>
      <c r="P18"/>
      <c r="Q18"/>
      <c r="R18"/>
      <c r="S18"/>
      <c r="T18"/>
      <c r="U18"/>
      <c r="V18"/>
    </row>
    <row r="19" spans="2:23" ht="11.25" customHeight="1">
      <c r="B19" s="59"/>
      <c r="C19" s="205"/>
      <c r="D19" s="495" t="s">
        <v>57</v>
      </c>
      <c r="E19" s="495"/>
      <c r="F19" s="495"/>
      <c r="G19" s="495"/>
      <c r="H19" s="495" t="s">
        <v>58</v>
      </c>
      <c r="I19" s="495"/>
      <c r="J19" s="495"/>
      <c r="K19" s="495"/>
      <c r="L19" s="40"/>
      <c r="M19" s="40"/>
      <c r="N19" s="40"/>
      <c r="O19"/>
      <c r="P19"/>
      <c r="Q19"/>
      <c r="R19"/>
      <c r="S19"/>
      <c r="T19"/>
      <c r="U19"/>
      <c r="V19"/>
      <c r="W19"/>
    </row>
    <row r="20" spans="2:23" ht="20.25" customHeight="1">
      <c r="B20" s="59"/>
      <c r="C20" s="233"/>
      <c r="D20" s="493" t="s">
        <v>84</v>
      </c>
      <c r="E20" s="493" t="s">
        <v>85</v>
      </c>
      <c r="F20" s="493"/>
      <c r="G20" s="493" t="s">
        <v>3</v>
      </c>
      <c r="H20" s="493" t="s">
        <v>84</v>
      </c>
      <c r="I20" s="493" t="s">
        <v>85</v>
      </c>
      <c r="J20" s="493"/>
      <c r="K20" s="493" t="s">
        <v>3</v>
      </c>
      <c r="L20" s="40"/>
      <c r="M20" s="40"/>
      <c r="N20"/>
      <c r="O20"/>
      <c r="P20"/>
      <c r="Q20"/>
      <c r="R20"/>
      <c r="S20"/>
      <c r="T20"/>
      <c r="U20"/>
      <c r="V20"/>
    </row>
    <row r="21" spans="2:23" ht="20.25" customHeight="1">
      <c r="B21" s="58"/>
      <c r="C21" s="203"/>
      <c r="D21" s="494"/>
      <c r="E21" s="494"/>
      <c r="F21" s="494"/>
      <c r="G21" s="494" t="s">
        <v>3</v>
      </c>
      <c r="H21" s="494"/>
      <c r="I21" s="494"/>
      <c r="J21" s="494"/>
      <c r="K21" s="494" t="s">
        <v>3</v>
      </c>
      <c r="L21" s="40"/>
      <c r="M21" s="40"/>
      <c r="N21"/>
      <c r="O21"/>
      <c r="P21"/>
      <c r="Q21"/>
      <c r="R21"/>
      <c r="S21"/>
      <c r="T21"/>
      <c r="U21"/>
      <c r="V21"/>
    </row>
    <row r="22" spans="2:23" ht="11.25" customHeight="1">
      <c r="B22" s="58" t="s">
        <v>35</v>
      </c>
      <c r="C22" s="185" t="s">
        <v>4</v>
      </c>
      <c r="D22" s="440">
        <v>731.51619999999991</v>
      </c>
      <c r="E22" s="440">
        <v>0.36899999999999999</v>
      </c>
      <c r="F22" s="440"/>
      <c r="G22" s="441">
        <f>SUM(D22:F22)</f>
        <v>731.88519999999994</v>
      </c>
      <c r="H22" s="440">
        <v>3.1631999999999998</v>
      </c>
      <c r="I22" s="440">
        <v>0</v>
      </c>
      <c r="J22" s="440"/>
      <c r="K22" s="441">
        <f>SUM(H22:J22)</f>
        <v>3.1631999999999998</v>
      </c>
      <c r="L22" s="40"/>
      <c r="M22" s="40"/>
      <c r="N22"/>
      <c r="O22"/>
      <c r="P22"/>
      <c r="Q22"/>
      <c r="R22"/>
      <c r="S22"/>
      <c r="T22"/>
      <c r="U22"/>
      <c r="V22"/>
    </row>
    <row r="23" spans="2:23" ht="11.25" customHeight="1">
      <c r="B23" s="58" t="s">
        <v>36</v>
      </c>
      <c r="C23" s="185" t="s">
        <v>5</v>
      </c>
      <c r="D23" s="440">
        <v>795.11480000000006</v>
      </c>
      <c r="E23" s="440">
        <v>69.348799999999997</v>
      </c>
      <c r="F23" s="440"/>
      <c r="G23" s="441">
        <f t="shared" ref="G23:G33" si="2">SUM(D23:F23)</f>
        <v>864.46360000000004</v>
      </c>
      <c r="H23" s="440">
        <v>66.915800000000004</v>
      </c>
      <c r="I23" s="440">
        <v>0.12390000000000001</v>
      </c>
      <c r="J23" s="440"/>
      <c r="K23" s="441">
        <f t="shared" ref="K23:K31" si="3">SUM(H23:J23)</f>
        <v>67.039700000000011</v>
      </c>
      <c r="L23" s="40"/>
      <c r="M23" s="40"/>
      <c r="N23"/>
      <c r="O23"/>
      <c r="P23"/>
      <c r="Q23"/>
      <c r="R23"/>
      <c r="S23"/>
      <c r="T23"/>
      <c r="U23"/>
      <c r="V23"/>
    </row>
    <row r="24" spans="2:23" ht="11.25" customHeight="1">
      <c r="B24" s="58" t="s">
        <v>37</v>
      </c>
      <c r="C24" s="185" t="s">
        <v>0</v>
      </c>
      <c r="D24" s="440">
        <v>1020.5025000000001</v>
      </c>
      <c r="E24" s="440">
        <v>297.23669999999998</v>
      </c>
      <c r="F24" s="440"/>
      <c r="G24" s="441">
        <f t="shared" si="2"/>
        <v>1317.7392</v>
      </c>
      <c r="H24" s="440">
        <v>44.468699999999998</v>
      </c>
      <c r="I24" s="440">
        <v>0.2233</v>
      </c>
      <c r="J24" s="440"/>
      <c r="K24" s="441">
        <f t="shared" si="3"/>
        <v>44.692</v>
      </c>
      <c r="L24" s="40"/>
      <c r="M24" s="40"/>
      <c r="N24"/>
      <c r="O24"/>
      <c r="P24"/>
      <c r="Q24"/>
      <c r="R24"/>
      <c r="S24"/>
      <c r="T24"/>
      <c r="U24"/>
      <c r="V24"/>
    </row>
    <row r="25" spans="2:23" ht="11.25" customHeight="1">
      <c r="B25" s="58" t="s">
        <v>38</v>
      </c>
      <c r="C25" s="185" t="s">
        <v>2</v>
      </c>
      <c r="D25" s="440">
        <v>939.79309999999998</v>
      </c>
      <c r="E25" s="440">
        <v>213.76</v>
      </c>
      <c r="F25" s="440"/>
      <c r="G25" s="441">
        <f t="shared" si="2"/>
        <v>1153.5531000000001</v>
      </c>
      <c r="H25" s="440">
        <v>3.4626999999999999</v>
      </c>
      <c r="I25" s="440">
        <v>1.2E-2</v>
      </c>
      <c r="J25" s="440"/>
      <c r="K25" s="441">
        <f t="shared" si="3"/>
        <v>3.4746999999999999</v>
      </c>
      <c r="L25" s="40"/>
      <c r="M25" s="40"/>
      <c r="N25"/>
      <c r="O25"/>
      <c r="P25"/>
      <c r="Q25"/>
      <c r="R25"/>
      <c r="S25"/>
      <c r="T25"/>
      <c r="U25"/>
      <c r="V25"/>
    </row>
    <row r="26" spans="2:23" ht="11.25" customHeight="1">
      <c r="B26" s="58" t="s">
        <v>37</v>
      </c>
      <c r="C26" s="185" t="s">
        <v>6</v>
      </c>
      <c r="D26" s="440">
        <v>816.73080000000004</v>
      </c>
      <c r="E26" s="440">
        <v>211.76599999999999</v>
      </c>
      <c r="F26" s="440"/>
      <c r="G26" s="441">
        <f t="shared" si="2"/>
        <v>1028.4968000000001</v>
      </c>
      <c r="H26" s="440">
        <v>9.2357000000000014</v>
      </c>
      <c r="I26" s="440">
        <v>0.92359999999999998</v>
      </c>
      <c r="J26" s="440"/>
      <c r="K26" s="441">
        <f t="shared" si="3"/>
        <v>10.159300000000002</v>
      </c>
      <c r="L26" s="40"/>
      <c r="M26" s="40"/>
      <c r="N26"/>
      <c r="O26"/>
      <c r="P26"/>
      <c r="Q26"/>
      <c r="R26"/>
      <c r="S26"/>
      <c r="T26"/>
      <c r="U26"/>
      <c r="V26"/>
    </row>
    <row r="27" spans="2:23" ht="11.25" customHeight="1">
      <c r="B27" s="58" t="s">
        <v>39</v>
      </c>
      <c r="C27" s="185" t="s">
        <v>7</v>
      </c>
      <c r="D27" s="440">
        <v>632.1271999999999</v>
      </c>
      <c r="E27" s="440">
        <v>80.547399999999996</v>
      </c>
      <c r="F27" s="440"/>
      <c r="G27" s="441">
        <f t="shared" si="2"/>
        <v>712.67459999999994</v>
      </c>
      <c r="H27" s="440">
        <v>23.045900000000003</v>
      </c>
      <c r="I27" s="440">
        <v>0.60870000000000002</v>
      </c>
      <c r="J27" s="440"/>
      <c r="K27" s="441">
        <f t="shared" si="3"/>
        <v>23.654600000000002</v>
      </c>
      <c r="L27" s="40"/>
      <c r="M27" s="40"/>
      <c r="N27"/>
      <c r="O27"/>
      <c r="P27"/>
      <c r="Q27"/>
      <c r="R27"/>
      <c r="S27"/>
      <c r="T27"/>
      <c r="U27"/>
      <c r="V27"/>
    </row>
    <row r="28" spans="2:23" ht="11.25" customHeight="1">
      <c r="B28" s="58" t="s">
        <v>39</v>
      </c>
      <c r="C28" s="185" t="s">
        <v>8</v>
      </c>
      <c r="D28" s="440">
        <v>688.09819999999991</v>
      </c>
      <c r="E28" s="440">
        <v>147.89250000000001</v>
      </c>
      <c r="F28" s="440"/>
      <c r="G28" s="441">
        <f t="shared" si="2"/>
        <v>835.99069999999995</v>
      </c>
      <c r="H28" s="440">
        <v>155.6078</v>
      </c>
      <c r="I28" s="440">
        <v>11.3828</v>
      </c>
      <c r="J28" s="440"/>
      <c r="K28" s="441">
        <f t="shared" si="3"/>
        <v>166.9906</v>
      </c>
      <c r="L28" s="40"/>
      <c r="M28" s="40"/>
      <c r="N28"/>
      <c r="O28"/>
      <c r="P28"/>
      <c r="Q28"/>
      <c r="R28"/>
      <c r="S28"/>
      <c r="T28"/>
      <c r="U28"/>
      <c r="V28"/>
    </row>
    <row r="29" spans="2:23" ht="11.25" customHeight="1">
      <c r="B29" s="58" t="s">
        <v>38</v>
      </c>
      <c r="C29" s="185" t="s">
        <v>9</v>
      </c>
      <c r="D29" s="440">
        <v>1069.3526000000002</v>
      </c>
      <c r="E29" s="440">
        <v>198.22829999999999</v>
      </c>
      <c r="F29" s="440"/>
      <c r="G29" s="441">
        <f t="shared" si="2"/>
        <v>1267.5809000000002</v>
      </c>
      <c r="H29" s="440">
        <v>204.96559999999999</v>
      </c>
      <c r="I29" s="440">
        <v>0.69240000000000002</v>
      </c>
      <c r="J29" s="440"/>
      <c r="K29" s="441">
        <f t="shared" si="3"/>
        <v>205.65799999999999</v>
      </c>
      <c r="L29" s="40"/>
      <c r="M29" s="40"/>
      <c r="N29"/>
      <c r="O29"/>
      <c r="P29"/>
      <c r="Q29"/>
      <c r="R29"/>
      <c r="S29"/>
      <c r="T29"/>
      <c r="U29"/>
      <c r="V29"/>
    </row>
    <row r="30" spans="2:23" ht="11.25" customHeight="1">
      <c r="B30" s="58" t="s">
        <v>40</v>
      </c>
      <c r="C30" s="185" t="s">
        <v>10</v>
      </c>
      <c r="D30" s="440">
        <v>841.56959999999992</v>
      </c>
      <c r="E30" s="440">
        <v>241.66039999999998</v>
      </c>
      <c r="F30" s="440"/>
      <c r="G30" s="441">
        <f t="shared" si="2"/>
        <v>1083.23</v>
      </c>
      <c r="H30" s="440">
        <v>72.552999999999997</v>
      </c>
      <c r="I30" s="440">
        <v>10.3363</v>
      </c>
      <c r="J30" s="440"/>
      <c r="K30" s="441">
        <f t="shared" si="3"/>
        <v>82.889299999999992</v>
      </c>
      <c r="L30" s="40"/>
      <c r="M30" s="40"/>
      <c r="N30"/>
      <c r="O30"/>
      <c r="P30"/>
      <c r="Q30"/>
      <c r="R30"/>
      <c r="S30"/>
      <c r="T30"/>
      <c r="U30"/>
      <c r="V30"/>
    </row>
    <row r="31" spans="2:23" ht="11.25" customHeight="1">
      <c r="B31" s="58" t="s">
        <v>41</v>
      </c>
      <c r="C31" s="185" t="s">
        <v>11</v>
      </c>
      <c r="D31" s="440">
        <v>686.57219999999995</v>
      </c>
      <c r="E31" s="440">
        <v>127.12860000000001</v>
      </c>
      <c r="F31" s="440"/>
      <c r="G31" s="441">
        <f t="shared" si="2"/>
        <v>813.70079999999996</v>
      </c>
      <c r="H31" s="440">
        <v>52.698800000000006</v>
      </c>
      <c r="I31" s="440">
        <v>3.9686999999999997</v>
      </c>
      <c r="J31" s="440"/>
      <c r="K31" s="441">
        <f t="shared" si="3"/>
        <v>56.667500000000004</v>
      </c>
      <c r="L31" s="40"/>
      <c r="M31" s="40"/>
      <c r="N31"/>
      <c r="O31"/>
      <c r="P31"/>
      <c r="Q31"/>
      <c r="R31"/>
      <c r="S31"/>
      <c r="T31"/>
      <c r="U31"/>
      <c r="V31"/>
    </row>
    <row r="32" spans="2:23" ht="11.25" customHeight="1">
      <c r="B32" s="58" t="s">
        <v>42</v>
      </c>
      <c r="C32" s="185" t="s">
        <v>12</v>
      </c>
      <c r="D32" s="440">
        <v>462.2944</v>
      </c>
      <c r="E32" s="440">
        <v>67.589399999999998</v>
      </c>
      <c r="F32" s="440"/>
      <c r="G32" s="441">
        <f t="shared" si="2"/>
        <v>529.88379999999995</v>
      </c>
      <c r="H32" s="440">
        <v>25.4178</v>
      </c>
      <c r="I32" s="440">
        <v>4.4273999999999996</v>
      </c>
      <c r="J32" s="440"/>
      <c r="K32" s="441">
        <f t="shared" ref="K32:K33" si="4">SUM(H32:J32)</f>
        <v>29.845199999999998</v>
      </c>
      <c r="L32" s="40"/>
      <c r="M32" s="40"/>
      <c r="N32"/>
      <c r="O32"/>
      <c r="P32"/>
      <c r="Q32"/>
      <c r="R32"/>
      <c r="S32"/>
      <c r="T32"/>
      <c r="U32"/>
      <c r="V32"/>
    </row>
    <row r="33" spans="2:22" ht="11.25" customHeight="1">
      <c r="B33" s="57" t="s">
        <v>43</v>
      </c>
      <c r="C33" s="186" t="s">
        <v>13</v>
      </c>
      <c r="D33" s="442">
        <v>632.02909999999997</v>
      </c>
      <c r="E33" s="442">
        <v>63.5777</v>
      </c>
      <c r="F33" s="442"/>
      <c r="G33" s="442">
        <f t="shared" si="2"/>
        <v>695.60680000000002</v>
      </c>
      <c r="H33" s="442">
        <v>41.634999999999998</v>
      </c>
      <c r="I33" s="442">
        <v>3.5596000000000001</v>
      </c>
      <c r="J33" s="442"/>
      <c r="K33" s="442">
        <f t="shared" si="4"/>
        <v>45.194600000000001</v>
      </c>
      <c r="L33" s="40"/>
      <c r="M33" s="40"/>
      <c r="N33"/>
      <c r="O33"/>
      <c r="P33"/>
      <c r="Q33"/>
      <c r="R33"/>
      <c r="S33"/>
      <c r="T33"/>
      <c r="U33"/>
      <c r="V33"/>
    </row>
    <row r="34" spans="2:22" ht="11.25" customHeight="1">
      <c r="D34" s="270">
        <f t="shared" ref="D34:E34" si="5">SUM(D22:D33)</f>
        <v>9315.7006999999994</v>
      </c>
      <c r="E34" s="270">
        <f t="shared" si="5"/>
        <v>1719.1048000000003</v>
      </c>
      <c r="F34" s="393"/>
      <c r="G34" s="392"/>
      <c r="H34" s="392"/>
      <c r="I34" s="393"/>
      <c r="J34" s="270">
        <f>SUM(J22:J33)</f>
        <v>0</v>
      </c>
      <c r="K34" s="40"/>
      <c r="L34" s="40"/>
      <c r="M34" s="40"/>
      <c r="N34"/>
      <c r="O34"/>
      <c r="P34"/>
      <c r="Q34"/>
      <c r="R34"/>
      <c r="S34"/>
      <c r="T34"/>
      <c r="U34"/>
      <c r="V34"/>
    </row>
    <row r="35" spans="2:22" s="18" customFormat="1" ht="13.5">
      <c r="B35" s="56"/>
      <c r="C35" s="36"/>
      <c r="D35" s="46"/>
      <c r="E35" s="36"/>
      <c r="F35" s="72"/>
      <c r="G35" s="72"/>
      <c r="H35" s="72"/>
      <c r="I35" s="72"/>
      <c r="J35" s="52"/>
      <c r="K35" s="52"/>
      <c r="L35" s="52"/>
      <c r="M35" s="132"/>
      <c r="P35" s="64"/>
    </row>
    <row r="36" spans="2:22" s="18" customFormat="1" ht="12.75">
      <c r="B36" s="56"/>
      <c r="C36" s="51" t="s">
        <v>176</v>
      </c>
      <c r="D36" s="51"/>
      <c r="E36" s="51"/>
      <c r="F36" s="24"/>
      <c r="I36" s="25"/>
      <c r="K36" s="52"/>
      <c r="L36" s="52"/>
      <c r="M36" s="52"/>
      <c r="P36" s="64"/>
    </row>
    <row r="37" spans="2:22" s="18" customFormat="1" ht="12.75">
      <c r="B37" s="56"/>
      <c r="C37" s="26" t="s">
        <v>59</v>
      </c>
      <c r="D37" s="26"/>
      <c r="E37" s="26"/>
      <c r="F37" s="21"/>
      <c r="G37" s="21"/>
      <c r="H37" s="22"/>
      <c r="I37" s="23"/>
      <c r="K37" s="52"/>
      <c r="L37" s="52"/>
      <c r="M37" s="52"/>
      <c r="P37" s="64"/>
    </row>
    <row r="38" spans="2:22" s="18" customFormat="1" ht="11.25" customHeight="1">
      <c r="B38" s="56"/>
      <c r="C38" s="205"/>
      <c r="D38" s="492" t="s">
        <v>57</v>
      </c>
      <c r="E38" s="492"/>
      <c r="F38" s="492"/>
      <c r="G38" s="492"/>
      <c r="H38" s="492" t="s">
        <v>58</v>
      </c>
      <c r="I38" s="492"/>
      <c r="J38" s="492"/>
      <c r="K38" s="492"/>
      <c r="L38" s="52"/>
      <c r="M38" s="52"/>
      <c r="P38" s="64"/>
    </row>
    <row r="39" spans="2:22" s="18" customFormat="1" ht="34.5">
      <c r="B39" s="56"/>
      <c r="C39" s="234"/>
      <c r="D39" s="389" t="s">
        <v>28</v>
      </c>
      <c r="E39" s="389" t="s">
        <v>29</v>
      </c>
      <c r="F39" s="388" t="s">
        <v>30</v>
      </c>
      <c r="G39" s="388" t="s">
        <v>108</v>
      </c>
      <c r="H39" s="389" t="s">
        <v>28</v>
      </c>
      <c r="I39" s="389" t="s">
        <v>29</v>
      </c>
      <c r="J39" s="388" t="s">
        <v>30</v>
      </c>
      <c r="K39" s="388" t="s">
        <v>108</v>
      </c>
      <c r="L39" s="52"/>
      <c r="M39" s="52"/>
      <c r="P39" s="64"/>
    </row>
    <row r="40" spans="2:22" s="18" customFormat="1" ht="11.25" customHeight="1">
      <c r="B40" s="56"/>
      <c r="C40" s="185" t="s">
        <v>4</v>
      </c>
      <c r="D40" s="188">
        <v>114.09939999999999</v>
      </c>
      <c r="E40" s="188">
        <v>289.62209999999999</v>
      </c>
      <c r="F40" s="188">
        <v>151.5086</v>
      </c>
      <c r="G40" s="236">
        <v>34.5139</v>
      </c>
      <c r="H40" s="188">
        <v>108.04049999999999</v>
      </c>
      <c r="I40" s="188">
        <v>145.4631</v>
      </c>
      <c r="J40" s="188">
        <v>47.094800000000006</v>
      </c>
      <c r="K40" s="236">
        <v>55.793999999999997</v>
      </c>
      <c r="L40" s="110"/>
      <c r="M40"/>
      <c r="P40" s="64"/>
    </row>
    <row r="41" spans="2:22" s="18" customFormat="1" ht="11.25" customHeight="1">
      <c r="B41" s="56"/>
      <c r="C41" s="185" t="s">
        <v>5</v>
      </c>
      <c r="D41" s="188">
        <v>123.06219999999999</v>
      </c>
      <c r="E41" s="188">
        <v>110.83969999999999</v>
      </c>
      <c r="F41" s="188">
        <v>31.859900000000003</v>
      </c>
      <c r="G41" s="236">
        <v>22.309099999999997</v>
      </c>
      <c r="H41" s="188">
        <v>65.063400000000001</v>
      </c>
      <c r="I41" s="188">
        <v>223.46129999999999</v>
      </c>
      <c r="J41" s="188">
        <v>110.58489999999999</v>
      </c>
      <c r="K41" s="236">
        <v>97.814700000000002</v>
      </c>
      <c r="L41" s="110"/>
      <c r="M41"/>
      <c r="P41" s="64"/>
    </row>
    <row r="42" spans="2:22" s="18" customFormat="1" ht="11.25" customHeight="1">
      <c r="B42" s="56"/>
      <c r="C42" s="185" t="s">
        <v>0</v>
      </c>
      <c r="D42" s="188">
        <v>142.8724</v>
      </c>
      <c r="E42" s="188">
        <v>189.9932</v>
      </c>
      <c r="F42" s="188">
        <v>42.5</v>
      </c>
      <c r="G42" s="236">
        <v>28.542000000000002</v>
      </c>
      <c r="H42" s="188">
        <v>65.085700000000003</v>
      </c>
      <c r="I42" s="188">
        <v>229.8135</v>
      </c>
      <c r="J42" s="188">
        <v>132.64839999999998</v>
      </c>
      <c r="K42" s="236">
        <v>47.892000000000003</v>
      </c>
      <c r="L42" s="110"/>
      <c r="M42"/>
      <c r="P42" s="64"/>
    </row>
    <row r="43" spans="2:22" s="18" customFormat="1" ht="11.25" customHeight="1">
      <c r="B43" s="56"/>
      <c r="C43" s="185" t="s">
        <v>2</v>
      </c>
      <c r="D43" s="188">
        <v>143.33629999999999</v>
      </c>
      <c r="E43" s="188">
        <v>155.899</v>
      </c>
      <c r="F43" s="188">
        <v>33.418699999999994</v>
      </c>
      <c r="G43" s="236">
        <v>21.226599999999998</v>
      </c>
      <c r="H43" s="188">
        <v>56.834600000000002</v>
      </c>
      <c r="I43" s="188">
        <v>168.97620000000001</v>
      </c>
      <c r="J43" s="188">
        <v>75.071899999999999</v>
      </c>
      <c r="K43" s="236">
        <v>51.378399999999999</v>
      </c>
      <c r="L43" s="110"/>
      <c r="M43"/>
      <c r="P43" s="64"/>
    </row>
    <row r="44" spans="2:22" s="18" customFormat="1" ht="12.75">
      <c r="B44" s="56"/>
      <c r="C44" s="185" t="s">
        <v>6</v>
      </c>
      <c r="D44" s="188">
        <v>124.6647</v>
      </c>
      <c r="E44" s="188">
        <v>219.13810000000001</v>
      </c>
      <c r="F44" s="188">
        <v>41.105199999999996</v>
      </c>
      <c r="G44" s="236">
        <v>6.6955</v>
      </c>
      <c r="H44" s="188">
        <v>67.245899999999992</v>
      </c>
      <c r="I44" s="188">
        <v>96.823499999999996</v>
      </c>
      <c r="J44" s="188">
        <v>24.0642</v>
      </c>
      <c r="K44" s="236">
        <v>23.267299999999999</v>
      </c>
      <c r="L44" s="110"/>
      <c r="M44"/>
      <c r="P44" s="64"/>
    </row>
    <row r="45" spans="2:22" s="18" customFormat="1" ht="11.25" customHeight="1">
      <c r="B45" s="56"/>
      <c r="C45" s="185" t="s">
        <v>7</v>
      </c>
      <c r="D45" s="188">
        <v>94.558999999999997</v>
      </c>
      <c r="E45" s="188">
        <v>270.79609999999997</v>
      </c>
      <c r="F45" s="188">
        <v>177.1439</v>
      </c>
      <c r="G45" s="236">
        <v>9.0612000000000013</v>
      </c>
      <c r="H45" s="188">
        <v>87.838200000000001</v>
      </c>
      <c r="I45" s="188">
        <v>92.271500000000003</v>
      </c>
      <c r="J45" s="188">
        <v>39.0261</v>
      </c>
      <c r="K45" s="236">
        <v>4.6479999999999997</v>
      </c>
      <c r="L45" s="110"/>
      <c r="M45"/>
      <c r="P45" s="64"/>
    </row>
    <row r="46" spans="2:22" s="18" customFormat="1" ht="11.25" customHeight="1">
      <c r="B46" s="56"/>
      <c r="C46" s="185" t="s">
        <v>8</v>
      </c>
      <c r="D46" s="188">
        <v>85.6738</v>
      </c>
      <c r="E46" s="188">
        <v>156.91</v>
      </c>
      <c r="F46" s="188">
        <v>65.2654</v>
      </c>
      <c r="G46" s="236">
        <v>14.908700000000001</v>
      </c>
      <c r="H46" s="188">
        <v>115.4738</v>
      </c>
      <c r="I46" s="188">
        <v>159.1037</v>
      </c>
      <c r="J46" s="188">
        <v>75.444100000000006</v>
      </c>
      <c r="K46" s="236">
        <v>14.508299999999998</v>
      </c>
      <c r="L46" s="110"/>
      <c r="M46"/>
      <c r="P46" s="64"/>
    </row>
    <row r="47" spans="2:22" s="18" customFormat="1" ht="11.25" customHeight="1">
      <c r="B47" s="56"/>
      <c r="C47" s="185" t="s">
        <v>9</v>
      </c>
      <c r="D47" s="188">
        <v>81.536899999999989</v>
      </c>
      <c r="E47" s="188">
        <v>143.09299999999999</v>
      </c>
      <c r="F47" s="188">
        <v>61.1355</v>
      </c>
      <c r="G47" s="236">
        <v>22.555700000000002</v>
      </c>
      <c r="H47" s="188">
        <v>110.94319999999999</v>
      </c>
      <c r="I47" s="188">
        <v>176.8775</v>
      </c>
      <c r="J47" s="188">
        <v>98.073399999999992</v>
      </c>
      <c r="K47" s="236">
        <v>5.6321000000000003</v>
      </c>
      <c r="L47" s="110"/>
      <c r="M47"/>
      <c r="P47" s="64"/>
    </row>
    <row r="48" spans="2:22" s="18" customFormat="1" ht="11.25" customHeight="1">
      <c r="B48" s="56"/>
      <c r="C48" s="185" t="s">
        <v>10</v>
      </c>
      <c r="D48" s="188">
        <v>75.103399999999993</v>
      </c>
      <c r="E48" s="188">
        <v>160.11320000000001</v>
      </c>
      <c r="F48" s="188">
        <v>38.900300000000001</v>
      </c>
      <c r="G48" s="236">
        <v>10.885399999999999</v>
      </c>
      <c r="H48" s="188">
        <v>109.9324</v>
      </c>
      <c r="I48" s="188">
        <v>166.1908</v>
      </c>
      <c r="J48" s="188">
        <v>70.046899999999994</v>
      </c>
      <c r="K48" s="236">
        <v>22.566700000000001</v>
      </c>
      <c r="L48" s="110"/>
      <c r="M48"/>
      <c r="P48" s="64"/>
    </row>
    <row r="49" spans="2:16" s="18" customFormat="1" ht="11.25" customHeight="1">
      <c r="B49" s="56"/>
      <c r="C49" s="185" t="s">
        <v>11</v>
      </c>
      <c r="D49" s="188">
        <v>65.087400000000002</v>
      </c>
      <c r="E49" s="188">
        <v>197.101</v>
      </c>
      <c r="F49" s="188">
        <v>55.0002</v>
      </c>
      <c r="G49" s="236">
        <v>14.371499999999999</v>
      </c>
      <c r="H49" s="188">
        <v>138.12620000000001</v>
      </c>
      <c r="I49" s="188">
        <v>110.51610000000001</v>
      </c>
      <c r="J49" s="188">
        <v>23.315900000000003</v>
      </c>
      <c r="K49" s="236">
        <v>42.702500000000001</v>
      </c>
      <c r="L49" s="110"/>
      <c r="M49"/>
      <c r="P49" s="64"/>
    </row>
    <row r="50" spans="2:16" s="18" customFormat="1" ht="11.25" customHeight="1">
      <c r="B50" s="56"/>
      <c r="C50" s="185" t="s">
        <v>12</v>
      </c>
      <c r="D50" s="188">
        <v>72.290499999999994</v>
      </c>
      <c r="E50" s="188">
        <v>241.9847</v>
      </c>
      <c r="F50" s="188">
        <v>107.7302</v>
      </c>
      <c r="G50" s="236">
        <v>14.1844</v>
      </c>
      <c r="H50" s="188">
        <v>138.34779999999998</v>
      </c>
      <c r="I50" s="188">
        <v>90.518600000000006</v>
      </c>
      <c r="J50" s="188">
        <v>20.8</v>
      </c>
      <c r="K50" s="236">
        <v>33.762699999999995</v>
      </c>
      <c r="L50" s="110"/>
      <c r="M50"/>
      <c r="P50" s="64"/>
    </row>
    <row r="51" spans="2:16" s="18" customFormat="1" ht="11.25" customHeight="1">
      <c r="B51" s="56"/>
      <c r="C51" s="186" t="s">
        <v>13</v>
      </c>
      <c r="D51" s="189">
        <v>81.046600000000012</v>
      </c>
      <c r="E51" s="189">
        <v>212.8484</v>
      </c>
      <c r="F51" s="235">
        <v>200.50979999999998</v>
      </c>
      <c r="G51" s="237">
        <v>7.9728999999999992</v>
      </c>
      <c r="H51" s="189">
        <v>148.8082</v>
      </c>
      <c r="I51" s="189">
        <v>146.20320000000001</v>
      </c>
      <c r="J51" s="235">
        <v>43.356400000000001</v>
      </c>
      <c r="K51" s="237">
        <v>34.438600000000001</v>
      </c>
      <c r="L51" s="110"/>
      <c r="M51"/>
      <c r="P51" s="64"/>
    </row>
    <row r="52" spans="2:16" s="18" customFormat="1" ht="11.25" customHeight="1">
      <c r="B52" s="56"/>
      <c r="C52" s="36"/>
      <c r="D52" s="271">
        <f>SUM(D40:D51)</f>
        <v>1203.3326000000002</v>
      </c>
      <c r="E52" s="271">
        <f>SUM(E40:E51)</f>
        <v>2348.3384999999998</v>
      </c>
      <c r="F52" s="271">
        <f>SUM(F40:F51)</f>
        <v>1006.0776999999998</v>
      </c>
      <c r="G52" s="273">
        <f>MAX(G40:G51)</f>
        <v>34.5139</v>
      </c>
      <c r="H52" s="273">
        <f>SUMPRODUCT(D40:D51,H40:H51)/SUM(D40:D51)</f>
        <v>93.669814564942371</v>
      </c>
      <c r="I52" s="272">
        <f>MAX(I40:I51)</f>
        <v>229.8135</v>
      </c>
      <c r="J52" s="273">
        <f>SUMPRODUCT(E40:E51,J40:J51)/SUM(E40:E51)</f>
        <v>57.31222832260341</v>
      </c>
      <c r="K52" s="52"/>
      <c r="L52" s="111"/>
      <c r="M52" s="52"/>
      <c r="P52" s="64"/>
    </row>
    <row r="53" spans="2:16" s="18" customFormat="1" ht="11.25" customHeight="1">
      <c r="B53" s="56"/>
      <c r="C53" s="36"/>
      <c r="D53" s="46"/>
      <c r="E53" s="46"/>
      <c r="F53" s="72"/>
      <c r="G53" s="72"/>
      <c r="H53" s="72"/>
      <c r="I53" s="72"/>
      <c r="J53" s="52"/>
      <c r="K53" s="52"/>
      <c r="L53" s="52"/>
      <c r="M53" s="52"/>
      <c r="P53" s="64"/>
    </row>
  </sheetData>
  <customSheetViews>
    <customSheetView guid="{900DFCC7-DCF9-11D6-8470-0008C7298EBA}" showGridLines="0" showRowCol="0" outlineSymbols="0" showRuler="0">
      <pane ySplit="5" topLeftCell="A712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79" activePane="bottomLeft" state="frozenSplit"/>
      <selection pane="bottomLeft"/>
    </customSheetView>
    <customSheetView guid="{900DFCC5-DCF9-11D6-8470-0008C7298EBA}" showGridLines="0" showRowCol="0" outlineSymbols="0" showRuler="0">
      <pane ySplit="5" topLeftCell="A189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4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13" activePane="bottomLeft" state="frozenSplit"/>
      <selection pane="bottomLeft"/>
    </customSheetView>
    <customSheetView guid="{900DFCC2-DCF9-11D6-8470-0008C7298EBA}" showGridLines="0" showRowCol="0" outlineSymbols="0" showRuler="0">
      <pane ySplit="5" topLeftCell="A13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102" activePane="bottomLeft" state="frozenSplit"/>
      <selection pane="bottomLeft"/>
    </customSheetView>
    <customSheetView guid="{900DFCC0-DCF9-11D6-8470-0008C7298EBA}" showGridLines="0" showRowCol="0" outlineSymbols="0" showRuler="0">
      <pane ySplit="5" topLeftCell="A242" activePane="bottomLeft" state="frozenSplit"/>
      <selection pane="bottomLeft"/>
    </customSheetView>
    <customSheetView guid="{900DFCBF-DCF9-11D6-8470-0008C7298EBA}" showGridLines="0" showRowCol="0" outlineSymbols="0" showRuler="0">
      <pane ySplit="5" topLeftCell="A224" activePane="bottomLeft" state="frozenSplit"/>
      <selection pane="bottomLeft"/>
    </customSheetView>
    <customSheetView guid="{900DFCBE-DCF9-11D6-8470-0008C7298EBA}" showGridLines="0" showRowCol="0" outlineSymbols="0" showRuler="0">
      <pane ySplit="5" topLeftCell="A20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171" activePane="bottomLeft" state="frozenSplit"/>
      <selection pane="bottomLeft"/>
    </customSheetView>
    <customSheetView guid="{900DFCBC-DCF9-11D6-8470-0008C7298EBA}" showGridLines="0" showRowCol="0" outlineSymbols="0" showRuler="0">
      <pane ySplit="5" topLeftCell="A153" activePane="bottomLeft" state="frozenSplit"/>
      <selection pane="bottomLeft"/>
    </customSheetView>
    <customSheetView guid="{900DFCBB-DCF9-11D6-8470-0008C7298EBA}" showGridLines="0" showRowCol="0" outlineSymbols="0" showRuler="0">
      <pane ySplit="5" topLeftCell="A119" activePane="bottomLeft" state="frozenSplit"/>
      <selection pane="bottomLeft"/>
    </customSheetView>
    <customSheetView guid="{900DFCBA-DCF9-11D6-8470-0008C7298EBA}" showGridLines="0" showRowCol="0" outlineSymbols="0" showRuler="0">
      <pane ySplit="5" topLeftCell="A84" activePane="bottomLeft" state="frozenSplit"/>
      <selection pane="bottomLeft"/>
    </customSheetView>
    <customSheetView guid="{900DFCB9-DCF9-11D6-8470-0008C7298EBA}" showGridLines="0" showRowCol="0" outlineSymbols="0" showRuler="0">
      <pane ySplit="5" topLeftCell="A74" activePane="bottomLeft" state="frozenSplit"/>
      <selection pane="bottomLeft"/>
    </customSheetView>
    <customSheetView guid="{900DFCB8-DCF9-11D6-8470-0008C7298EBA}" showGridLines="0" showRowCol="0" outlineSymbols="0" showRuler="0">
      <pane ySplit="5" topLeftCell="A6" activePane="bottomLeft" state="frozenSplit"/>
      <selection pane="bottomLeft"/>
    </customSheetView>
    <customSheetView guid="{900DFCB7-DCF9-11D6-8470-0008C7298EBA}" showGridLines="0" showRowCol="0" outlineSymbols="0" showRuler="0">
      <pane ySplit="5" topLeftCell="A58" activePane="bottomLeft" state="frozenSplit"/>
      <selection pane="bottomLeft"/>
    </customSheetView>
    <customSheetView guid="{900DFCB6-DCF9-11D6-8470-0008C7298EBA}" showGridLines="0" showRowCol="0" outlineSymbols="0" showRuler="0">
      <pane ySplit="5" topLeftCell="A41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23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mergeCells count="14">
    <mergeCell ref="E7:G7"/>
    <mergeCell ref="H7:J7"/>
    <mergeCell ref="D20:D21"/>
    <mergeCell ref="E20:E21"/>
    <mergeCell ref="I20:I21"/>
    <mergeCell ref="G20:G21"/>
    <mergeCell ref="D38:G38"/>
    <mergeCell ref="H38:K38"/>
    <mergeCell ref="H20:H21"/>
    <mergeCell ref="D19:G19"/>
    <mergeCell ref="F20:F21"/>
    <mergeCell ref="J20:J21"/>
    <mergeCell ref="H19:K19"/>
    <mergeCell ref="K20:K21"/>
  </mergeCells>
  <phoneticPr fontId="0" type="noConversion"/>
  <hyperlinks>
    <hyperlink ref="C3" location="Indice!A1" display="Indice!A1"/>
  </hyperlinks>
  <pageMargins left="0.39370078740157483" right="0.75" top="0.39370078740157483" bottom="0.78740157480314965" header="0" footer="0"/>
  <pageSetup paperSize="9" scale="84" fitToHeight="0" orientation="portrait" verticalDpi="4294967292" r:id="rId1"/>
  <headerFooter alignWithMargins="0"/>
  <colBreaks count="1" manualBreakCount="1">
    <brk id="1" max="743" man="1"/>
  </colBreaks>
  <ignoredErrors>
    <ignoredError sqref="C1:I2 D3:P3 K1:P2 C4:K6 P4:P8 C8:F8 C7:D7 J7:K7 C14:D14 P9:P14 C35:P35 C9:D13 K8 C34:E34 C20:E21 C19:D19 L19:Q19 G21 L21:P22 C16:P16 C15 K15:P15 C22:C33 J34:P34 L25:P33 C37:P37 D36:P36 C52:P53 C40:C51 L38:P38 C38 C39 L40:P51 L39:P39 M20:P20 C18:P18 C17:G17 I17:P17 L24:P24 L23 N23:P23" formula="1"/>
    <ignoredError sqref="D15:G15" evalError="1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3">
    <pageSetUpPr autoPageBreaks="0" fitToPage="1"/>
  </sheetPr>
  <dimension ref="A1:P75"/>
  <sheetViews>
    <sheetView topLeftCell="A34" workbookViewId="0">
      <selection activeCell="I63" sqref="I63"/>
    </sheetView>
  </sheetViews>
  <sheetFormatPr baseColWidth="10" defaultColWidth="11.42578125" defaultRowHeight="11.25"/>
  <cols>
    <col min="1" max="1" width="2.7109375" style="57" customWidth="1"/>
    <col min="2" max="2" width="10.140625" style="36" customWidth="1"/>
    <col min="3" max="3" width="13.5703125" style="36" customWidth="1"/>
    <col min="4" max="4" width="10.5703125" style="36" customWidth="1"/>
    <col min="5" max="5" width="14.85546875" style="36" customWidth="1"/>
    <col min="6" max="6" width="11.140625" style="36" customWidth="1"/>
    <col min="7" max="7" width="11.140625" style="36" bestFit="1" customWidth="1"/>
    <col min="8" max="8" width="11.28515625" style="27" customWidth="1"/>
    <col min="9" max="9" width="11.28515625" style="36" customWidth="1"/>
    <col min="10" max="10" width="10" style="36" customWidth="1"/>
    <col min="11" max="11" width="8.28515625" style="36" bestFit="1" customWidth="1"/>
    <col min="12" max="12" width="10.5703125" style="36" customWidth="1"/>
    <col min="13" max="13" width="11.140625" style="36" customWidth="1"/>
    <col min="14" max="14" width="7.85546875" style="36" bestFit="1" customWidth="1"/>
    <col min="15" max="15" width="9.7109375" style="27" bestFit="1" customWidth="1"/>
    <col min="16" max="16" width="7.85546875" style="36" bestFit="1" customWidth="1"/>
    <col min="17" max="17" width="5.7109375" style="36" bestFit="1" customWidth="1"/>
    <col min="18" max="18" width="9.85546875" style="36" bestFit="1" customWidth="1"/>
    <col min="19" max="20" width="10.140625" style="36" bestFit="1" customWidth="1"/>
    <col min="21" max="22" width="7.7109375" style="36" bestFit="1" customWidth="1"/>
    <col min="23" max="24" width="9" style="36" bestFit="1" customWidth="1"/>
    <col min="25" max="26" width="10.7109375" style="36" bestFit="1" customWidth="1"/>
    <col min="27" max="28" width="11.140625" style="36" bestFit="1" customWidth="1"/>
    <col min="29" max="30" width="10.42578125" style="36" bestFit="1" customWidth="1"/>
    <col min="31" max="32" width="11.42578125" style="36"/>
    <col min="33" max="34" width="10.42578125" style="36" bestFit="1" customWidth="1"/>
    <col min="35" max="36" width="8.5703125" style="36" bestFit="1" customWidth="1"/>
    <col min="37" max="16384" width="11.42578125" style="36"/>
  </cols>
  <sheetData>
    <row r="1" spans="1:16" s="18" customFormat="1" ht="21.75" customHeight="1">
      <c r="A1" s="56"/>
      <c r="F1" s="19"/>
      <c r="H1" s="54"/>
      <c r="K1" s="276" t="s">
        <v>74</v>
      </c>
      <c r="O1" s="64"/>
    </row>
    <row r="2" spans="1:16" s="18" customFormat="1" ht="15" customHeight="1">
      <c r="A2" s="56"/>
      <c r="F2" s="19"/>
      <c r="H2" s="9"/>
      <c r="K2" s="276" t="s">
        <v>184</v>
      </c>
      <c r="O2" s="64"/>
    </row>
    <row r="3" spans="1:16" s="18" customFormat="1" ht="19.899999999999999" customHeight="1">
      <c r="A3" s="56"/>
      <c r="B3" s="12" t="str">
        <f>Indice!C4</f>
        <v>Servicios de ajuste</v>
      </c>
      <c r="C3" s="13"/>
      <c r="D3" s="13"/>
      <c r="O3" s="64"/>
    </row>
    <row r="5" spans="1:16">
      <c r="B5" s="50" t="s">
        <v>61</v>
      </c>
    </row>
    <row r="6" spans="1:16" ht="45">
      <c r="B6" s="240" t="s">
        <v>70</v>
      </c>
      <c r="C6" s="274" t="s">
        <v>91</v>
      </c>
      <c r="D6" s="274" t="s">
        <v>101</v>
      </c>
      <c r="E6" s="274" t="s">
        <v>102</v>
      </c>
      <c r="F6" s="274" t="s">
        <v>103</v>
      </c>
      <c r="G6" s="274" t="s">
        <v>94</v>
      </c>
      <c r="H6" s="274" t="s">
        <v>95</v>
      </c>
      <c r="I6" s="274" t="s">
        <v>63</v>
      </c>
      <c r="J6" s="135" t="s">
        <v>92</v>
      </c>
      <c r="K6" s="135" t="s">
        <v>93</v>
      </c>
      <c r="L6" s="135" t="s">
        <v>64</v>
      </c>
      <c r="M6" s="135" t="s">
        <v>65</v>
      </c>
      <c r="N6" s="135" t="s">
        <v>66</v>
      </c>
      <c r="O6" s="135" t="s">
        <v>3</v>
      </c>
      <c r="P6" s="266"/>
    </row>
    <row r="7" spans="1:16">
      <c r="A7" s="58" t="s">
        <v>35</v>
      </c>
      <c r="B7" s="165" t="s">
        <v>4</v>
      </c>
      <c r="C7" s="242">
        <v>149.658503</v>
      </c>
      <c r="D7" s="242">
        <v>6.3277640000000002</v>
      </c>
      <c r="E7" s="242">
        <v>130.01093700000001</v>
      </c>
      <c r="F7" s="242">
        <v>89.253431000000006</v>
      </c>
      <c r="G7" s="242">
        <v>0</v>
      </c>
      <c r="H7" s="436">
        <v>0.97944399999999998</v>
      </c>
      <c r="I7" s="242">
        <v>14.069975000000001</v>
      </c>
      <c r="J7" s="135">
        <v>0.39269900000000002</v>
      </c>
      <c r="K7" s="135">
        <v>5.9350649999999998</v>
      </c>
      <c r="L7" s="135">
        <v>5.1575389999999999</v>
      </c>
      <c r="M7" s="135">
        <v>39.263199999999998</v>
      </c>
      <c r="N7" s="135">
        <v>44.832692000000002</v>
      </c>
      <c r="O7" s="135">
        <v>390.30005399999999</v>
      </c>
      <c r="P7" s="135">
        <f>SUM(C7:I7)</f>
        <v>390.30005399999999</v>
      </c>
    </row>
    <row r="8" spans="1:16">
      <c r="A8" s="58" t="s">
        <v>36</v>
      </c>
      <c r="B8" s="165" t="s">
        <v>5</v>
      </c>
      <c r="C8" s="242">
        <v>417.81833899999998</v>
      </c>
      <c r="D8" s="242">
        <v>11.526514000000001</v>
      </c>
      <c r="E8" s="242">
        <v>92.621716000000006</v>
      </c>
      <c r="F8" s="242">
        <v>43.493686000000004</v>
      </c>
      <c r="G8" s="242">
        <v>0</v>
      </c>
      <c r="H8" s="436">
        <v>1.2917480000000001</v>
      </c>
      <c r="I8" s="242">
        <v>17.321961999999999</v>
      </c>
      <c r="J8" s="135">
        <v>2.384566</v>
      </c>
      <c r="K8" s="135">
        <v>9.1419480000000011</v>
      </c>
      <c r="L8" s="135">
        <v>8.8864380000000001</v>
      </c>
      <c r="M8" s="135">
        <v>22.020365000000002</v>
      </c>
      <c r="N8" s="135">
        <v>12.586883</v>
      </c>
      <c r="O8" s="135">
        <v>584.07396499999993</v>
      </c>
      <c r="P8" s="135">
        <f t="shared" ref="P8:P19" si="0">SUM(C8:I8)</f>
        <v>584.07396500000004</v>
      </c>
    </row>
    <row r="9" spans="1:16">
      <c r="A9" s="58" t="s">
        <v>37</v>
      </c>
      <c r="B9" s="165" t="s">
        <v>0</v>
      </c>
      <c r="C9" s="242">
        <v>389.682211</v>
      </c>
      <c r="D9" s="242">
        <v>12.283091000000001</v>
      </c>
      <c r="E9" s="242">
        <v>73.988072000000003</v>
      </c>
      <c r="F9" s="242">
        <v>60.851495</v>
      </c>
      <c r="G9" s="242">
        <v>0</v>
      </c>
      <c r="H9" s="436">
        <v>0.784972</v>
      </c>
      <c r="I9" s="242">
        <v>15.776993000000001</v>
      </c>
      <c r="J9" s="135">
        <v>1.7782419999999999</v>
      </c>
      <c r="K9" s="135">
        <v>10.504849</v>
      </c>
      <c r="L9" s="135">
        <v>6.5410409999999999</v>
      </c>
      <c r="M9" s="135">
        <v>9.9723330000000008</v>
      </c>
      <c r="N9" s="135">
        <v>44.338121000000001</v>
      </c>
      <c r="O9" s="135">
        <v>553.36683400000004</v>
      </c>
      <c r="P9" s="135">
        <f t="shared" si="0"/>
        <v>553.36683400000004</v>
      </c>
    </row>
    <row r="10" spans="1:16">
      <c r="A10" s="58" t="s">
        <v>38</v>
      </c>
      <c r="B10" s="165" t="s">
        <v>2</v>
      </c>
      <c r="C10" s="242">
        <v>313.66779700000001</v>
      </c>
      <c r="D10" s="242">
        <v>8.6199159999999999</v>
      </c>
      <c r="E10" s="242">
        <v>47.439695</v>
      </c>
      <c r="F10" s="242">
        <v>49.823689999999999</v>
      </c>
      <c r="G10" s="242">
        <v>0</v>
      </c>
      <c r="H10" s="436">
        <v>0.49634800000000001</v>
      </c>
      <c r="I10" s="242">
        <v>14.088327999999999</v>
      </c>
      <c r="J10" s="135">
        <v>2.6024499999999997</v>
      </c>
      <c r="K10" s="135">
        <v>6.0174660000000006</v>
      </c>
      <c r="L10" s="135">
        <v>2.4857849999999999</v>
      </c>
      <c r="M10" s="135">
        <v>15.447239</v>
      </c>
      <c r="N10" s="135">
        <v>31.890666</v>
      </c>
      <c r="O10" s="135">
        <v>434.13577399999997</v>
      </c>
      <c r="P10" s="135">
        <f t="shared" si="0"/>
        <v>434.13577399999997</v>
      </c>
    </row>
    <row r="11" spans="1:16">
      <c r="A11" s="58" t="s">
        <v>37</v>
      </c>
      <c r="B11" s="165" t="s">
        <v>6</v>
      </c>
      <c r="C11" s="242">
        <v>197.04653400000001</v>
      </c>
      <c r="D11" s="242">
        <v>6.8878020000000006</v>
      </c>
      <c r="E11" s="242">
        <v>61.145775</v>
      </c>
      <c r="F11" s="242">
        <v>36.131416999999999</v>
      </c>
      <c r="G11" s="242">
        <v>0</v>
      </c>
      <c r="H11" s="436">
        <v>0.45394400000000001</v>
      </c>
      <c r="I11" s="242">
        <v>15.586767</v>
      </c>
      <c r="J11" s="135">
        <v>1.9020530000000002</v>
      </c>
      <c r="K11" s="135">
        <v>4.9857490000000002</v>
      </c>
      <c r="L11" s="135">
        <v>3.8758670000000004</v>
      </c>
      <c r="M11" s="135">
        <v>10.357741000000001</v>
      </c>
      <c r="N11" s="135">
        <v>21.897809000000002</v>
      </c>
      <c r="O11" s="135">
        <v>317.25223899999997</v>
      </c>
      <c r="P11" s="135">
        <f t="shared" si="0"/>
        <v>317.25223899999997</v>
      </c>
    </row>
    <row r="12" spans="1:16">
      <c r="A12" s="58" t="s">
        <v>39</v>
      </c>
      <c r="B12" s="165" t="s">
        <v>7</v>
      </c>
      <c r="C12" s="242">
        <v>161.84335000000002</v>
      </c>
      <c r="D12" s="242">
        <v>6.124771</v>
      </c>
      <c r="E12" s="242">
        <v>59.236291999999999</v>
      </c>
      <c r="F12" s="242">
        <v>38.555346</v>
      </c>
      <c r="G12" s="242">
        <v>0</v>
      </c>
      <c r="H12" s="436">
        <v>0.51611200000000002</v>
      </c>
      <c r="I12" s="242">
        <v>18.527939</v>
      </c>
      <c r="J12" s="135">
        <v>0.67055999999999993</v>
      </c>
      <c r="K12" s="135">
        <v>5.4542109999999999</v>
      </c>
      <c r="L12" s="135">
        <v>2.6912979999999997</v>
      </c>
      <c r="M12" s="135">
        <v>11.848109000000001</v>
      </c>
      <c r="N12" s="135">
        <v>24.015938999999999</v>
      </c>
      <c r="O12" s="135">
        <v>284.80381</v>
      </c>
      <c r="P12" s="135">
        <f t="shared" si="0"/>
        <v>284.80381000000006</v>
      </c>
    </row>
    <row r="13" spans="1:16">
      <c r="A13" s="58" t="s">
        <v>39</v>
      </c>
      <c r="B13" s="165" t="s">
        <v>8</v>
      </c>
      <c r="C13" s="242">
        <v>302.97574400000002</v>
      </c>
      <c r="D13" s="242">
        <v>18.831082000000002</v>
      </c>
      <c r="E13" s="242">
        <v>86.910021999999998</v>
      </c>
      <c r="F13" s="242">
        <v>13.603011</v>
      </c>
      <c r="G13" s="242">
        <v>0</v>
      </c>
      <c r="H13" s="436">
        <v>0.499504</v>
      </c>
      <c r="I13" s="242">
        <v>17.699107999999999</v>
      </c>
      <c r="J13" s="135">
        <v>0.37548899999999996</v>
      </c>
      <c r="K13" s="135">
        <v>18.455593</v>
      </c>
      <c r="L13" s="135">
        <v>1.1964349999999999</v>
      </c>
      <c r="M13" s="135">
        <v>6.0284219999999999</v>
      </c>
      <c r="N13" s="135">
        <v>6.3781540000000003</v>
      </c>
      <c r="O13" s="135">
        <v>440.51847100000003</v>
      </c>
      <c r="P13" s="135">
        <f t="shared" si="0"/>
        <v>440.51847100000003</v>
      </c>
    </row>
    <row r="14" spans="1:16">
      <c r="A14" s="58" t="s">
        <v>38</v>
      </c>
      <c r="B14" s="165" t="s">
        <v>9</v>
      </c>
      <c r="C14" s="242">
        <v>319.00547499999999</v>
      </c>
      <c r="D14" s="242">
        <v>8.7291580000000017</v>
      </c>
      <c r="E14" s="242">
        <v>92.814557000000008</v>
      </c>
      <c r="F14" s="242">
        <v>23.052570000000003</v>
      </c>
      <c r="G14" s="242">
        <v>0</v>
      </c>
      <c r="H14" s="436">
        <v>0.50722800000000001</v>
      </c>
      <c r="I14" s="242">
        <v>17.902995000000001</v>
      </c>
      <c r="J14" s="135">
        <v>0.55112499999999998</v>
      </c>
      <c r="K14" s="135">
        <v>8.178033000000001</v>
      </c>
      <c r="L14" s="135">
        <v>0.96412599999999993</v>
      </c>
      <c r="M14" s="135">
        <v>5.4115290000000007</v>
      </c>
      <c r="N14" s="135">
        <v>16.676915000000001</v>
      </c>
      <c r="O14" s="135">
        <v>462.01198299999999</v>
      </c>
      <c r="P14" s="135">
        <f t="shared" si="0"/>
        <v>462.01198299999993</v>
      </c>
    </row>
    <row r="15" spans="1:16">
      <c r="A15" s="58" t="s">
        <v>40</v>
      </c>
      <c r="B15" s="165" t="s">
        <v>10</v>
      </c>
      <c r="C15" s="242">
        <v>325.18699900000001</v>
      </c>
      <c r="D15" s="242">
        <v>10.124359</v>
      </c>
      <c r="E15" s="242">
        <v>52.412118999999997</v>
      </c>
      <c r="F15" s="242">
        <v>42.231593000000004</v>
      </c>
      <c r="G15" s="242">
        <v>0</v>
      </c>
      <c r="H15" s="436">
        <v>0.59332799999999997</v>
      </c>
      <c r="I15" s="242">
        <v>14.909905</v>
      </c>
      <c r="J15" s="135">
        <v>1.6078510000000001</v>
      </c>
      <c r="K15" s="135">
        <v>8.516508</v>
      </c>
      <c r="L15" s="135">
        <v>0.21362299999999998</v>
      </c>
      <c r="M15" s="135">
        <v>13.824871999999999</v>
      </c>
      <c r="N15" s="135">
        <v>28.193098000000003</v>
      </c>
      <c r="O15" s="135">
        <v>445.458303</v>
      </c>
      <c r="P15" s="135">
        <f t="shared" si="0"/>
        <v>445.45830300000006</v>
      </c>
    </row>
    <row r="16" spans="1:16">
      <c r="A16" s="58" t="s">
        <v>41</v>
      </c>
      <c r="B16" s="165" t="s">
        <v>11</v>
      </c>
      <c r="C16" s="242">
        <v>363.81014899999997</v>
      </c>
      <c r="D16" s="242">
        <v>12.034355</v>
      </c>
      <c r="E16" s="242">
        <v>46.769324999999995</v>
      </c>
      <c r="F16" s="242">
        <v>44.172440000000002</v>
      </c>
      <c r="G16" s="242">
        <v>0</v>
      </c>
      <c r="H16" s="436">
        <v>1.086832</v>
      </c>
      <c r="I16" s="242">
        <v>21.746603</v>
      </c>
      <c r="J16" s="135">
        <v>0.66800000000000004</v>
      </c>
      <c r="K16" s="135">
        <v>11.366355</v>
      </c>
      <c r="L16" s="135">
        <v>0.94374000000000002</v>
      </c>
      <c r="M16" s="135">
        <v>18.152182</v>
      </c>
      <c r="N16" s="135">
        <v>25.076518</v>
      </c>
      <c r="O16" s="135">
        <v>489.61970400000001</v>
      </c>
      <c r="P16" s="135">
        <f t="shared" si="0"/>
        <v>489.61970399999996</v>
      </c>
    </row>
    <row r="17" spans="1:16">
      <c r="A17" s="58" t="s">
        <v>42</v>
      </c>
      <c r="B17" s="165" t="s">
        <v>12</v>
      </c>
      <c r="C17" s="242">
        <v>193.66329300000001</v>
      </c>
      <c r="D17" s="242">
        <v>9.4995140000000013</v>
      </c>
      <c r="E17" s="242">
        <v>32.722712999999999</v>
      </c>
      <c r="F17" s="242">
        <v>47.655411999999998</v>
      </c>
      <c r="G17" s="242">
        <v>0</v>
      </c>
      <c r="H17" s="436">
        <v>1.07636</v>
      </c>
      <c r="I17" s="242">
        <v>13.510392</v>
      </c>
      <c r="J17" s="135">
        <v>2.7710400000000002</v>
      </c>
      <c r="K17" s="135">
        <v>6.7284740000000003</v>
      </c>
      <c r="L17" s="135">
        <v>2.5926460000000002</v>
      </c>
      <c r="M17" s="135">
        <v>21.194564</v>
      </c>
      <c r="N17" s="135">
        <v>23.868202</v>
      </c>
      <c r="O17" s="135">
        <v>298.12768399999999</v>
      </c>
      <c r="P17" s="135">
        <f t="shared" si="0"/>
        <v>298.12768400000004</v>
      </c>
    </row>
    <row r="18" spans="1:16">
      <c r="A18" s="58" t="s">
        <v>43</v>
      </c>
      <c r="B18" s="165" t="s">
        <v>13</v>
      </c>
      <c r="C18" s="242">
        <v>214.40686300000002</v>
      </c>
      <c r="D18" s="242">
        <v>14.059270999999999</v>
      </c>
      <c r="E18" s="242">
        <v>105.76239699999999</v>
      </c>
      <c r="F18" s="242">
        <v>58.227208000000005</v>
      </c>
      <c r="G18" s="242">
        <v>0</v>
      </c>
      <c r="H18" s="436">
        <v>1.0479799999999999</v>
      </c>
      <c r="I18" s="242">
        <v>19.223924999999998</v>
      </c>
      <c r="J18" s="135">
        <v>1.907489</v>
      </c>
      <c r="K18" s="135">
        <v>12.151781999999999</v>
      </c>
      <c r="L18" s="135">
        <v>6.6933220000000002</v>
      </c>
      <c r="M18" s="135">
        <v>30.126163000000002</v>
      </c>
      <c r="N18" s="135">
        <v>21.407723000000001</v>
      </c>
      <c r="O18" s="135">
        <v>412.727644</v>
      </c>
      <c r="P18" s="135">
        <f t="shared" si="0"/>
        <v>412.727644</v>
      </c>
    </row>
    <row r="19" spans="1:16">
      <c r="B19" s="243" t="s">
        <v>60</v>
      </c>
      <c r="C19" s="244">
        <f t="shared" ref="C19:I19" si="1">SUM(C7:C18)</f>
        <v>3348.7652570000005</v>
      </c>
      <c r="D19" s="244">
        <f t="shared" si="1"/>
        <v>125.04759700000001</v>
      </c>
      <c r="E19" s="244">
        <f t="shared" si="1"/>
        <v>881.83362</v>
      </c>
      <c r="F19" s="244">
        <f t="shared" si="1"/>
        <v>547.05129899999997</v>
      </c>
      <c r="G19" s="244">
        <f>SUM(G7:G18)</f>
        <v>0</v>
      </c>
      <c r="H19" s="244">
        <f t="shared" si="1"/>
        <v>9.3338000000000001</v>
      </c>
      <c r="I19" s="244">
        <f t="shared" si="1"/>
        <v>200.364892</v>
      </c>
      <c r="J19" s="135">
        <v>17.611564000000001</v>
      </c>
      <c r="K19" s="135">
        <v>107.43603300000001</v>
      </c>
      <c r="L19" s="135">
        <v>42.241860000000003</v>
      </c>
      <c r="M19" s="135">
        <v>203.64671899999999</v>
      </c>
      <c r="N19" s="135">
        <v>301.16271999999998</v>
      </c>
      <c r="O19" s="135">
        <v>5112.3964649999989</v>
      </c>
      <c r="P19" s="135">
        <f t="shared" si="0"/>
        <v>5112.3964650000007</v>
      </c>
    </row>
    <row r="20" spans="1:16" ht="6.75" customHeight="1">
      <c r="C20" s="27"/>
      <c r="D20" s="27"/>
      <c r="E20" s="27"/>
      <c r="F20" s="27"/>
      <c r="G20" s="27"/>
      <c r="I20" s="27"/>
      <c r="J20" s="27"/>
      <c r="K20" s="27"/>
      <c r="L20" s="27"/>
      <c r="M20" s="27"/>
      <c r="N20" s="27"/>
      <c r="P20" s="27"/>
    </row>
    <row r="21" spans="1:16" ht="45">
      <c r="B21" s="240" t="s">
        <v>71</v>
      </c>
      <c r="C21" s="274" t="s">
        <v>91</v>
      </c>
      <c r="D21" s="274" t="s">
        <v>101</v>
      </c>
      <c r="E21" s="274" t="s">
        <v>102</v>
      </c>
      <c r="F21" s="274" t="s">
        <v>103</v>
      </c>
      <c r="G21" s="274" t="s">
        <v>94</v>
      </c>
      <c r="H21" s="274" t="s">
        <v>95</v>
      </c>
      <c r="I21" s="274" t="s">
        <v>63</v>
      </c>
      <c r="J21" s="135" t="s">
        <v>92</v>
      </c>
      <c r="K21" s="135" t="s">
        <v>93</v>
      </c>
      <c r="L21" s="135" t="s">
        <v>64</v>
      </c>
      <c r="M21" s="135" t="s">
        <v>65</v>
      </c>
      <c r="N21" s="135" t="s">
        <v>66</v>
      </c>
      <c r="O21" s="135" t="s">
        <v>3</v>
      </c>
      <c r="P21" s="266"/>
    </row>
    <row r="22" spans="1:16">
      <c r="A22" s="58" t="s">
        <v>35</v>
      </c>
      <c r="B22" s="165" t="s">
        <v>4</v>
      </c>
      <c r="C22" s="242">
        <v>256.99397399999998</v>
      </c>
      <c r="D22" s="242">
        <v>119.90357700000001</v>
      </c>
      <c r="E22" s="242">
        <v>155.81127600000002</v>
      </c>
      <c r="F22" s="242">
        <v>23.503744000000001</v>
      </c>
      <c r="G22" s="436">
        <v>0.42960000000000004</v>
      </c>
      <c r="H22" s="436">
        <v>0.37892399999999998</v>
      </c>
      <c r="I22" s="242">
        <v>22.375258000000002</v>
      </c>
      <c r="J22" s="135">
        <v>3.5149810000000001</v>
      </c>
      <c r="K22" s="135">
        <v>116.38859600000001</v>
      </c>
      <c r="L22" s="135">
        <v>3.1124650000000003</v>
      </c>
      <c r="M22" s="135">
        <v>2.0536110000000001</v>
      </c>
      <c r="N22" s="135">
        <v>18.337668000000001</v>
      </c>
      <c r="O22" s="135">
        <v>579.39635299999998</v>
      </c>
      <c r="P22" s="135">
        <f>SUM(C22:I22)</f>
        <v>579.39635300000009</v>
      </c>
    </row>
    <row r="23" spans="1:16">
      <c r="A23" s="58" t="s">
        <v>36</v>
      </c>
      <c r="B23" s="165" t="s">
        <v>5</v>
      </c>
      <c r="C23" s="242">
        <v>10.469068</v>
      </c>
      <c r="D23" s="242">
        <v>78.721651000000008</v>
      </c>
      <c r="E23" s="242">
        <v>151.36556200000001</v>
      </c>
      <c r="F23" s="242">
        <v>89.438562999999988</v>
      </c>
      <c r="G23" s="436">
        <v>0.37839999999999996</v>
      </c>
      <c r="H23" s="436">
        <v>0.21748799999999999</v>
      </c>
      <c r="I23" s="242">
        <v>13.06662</v>
      </c>
      <c r="J23" s="135">
        <v>3.526729</v>
      </c>
      <c r="K23" s="135">
        <v>75.194922000000005</v>
      </c>
      <c r="L23" s="135">
        <v>3.9751159999999999</v>
      </c>
      <c r="M23" s="135">
        <v>8.1677619999999997</v>
      </c>
      <c r="N23" s="135">
        <v>77.295684999999992</v>
      </c>
      <c r="O23" s="135">
        <v>343.657352</v>
      </c>
      <c r="P23" s="135">
        <f t="shared" ref="P23:P34" si="2">SUM(C23:I23)</f>
        <v>343.657352</v>
      </c>
    </row>
    <row r="24" spans="1:16">
      <c r="A24" s="58" t="s">
        <v>37</v>
      </c>
      <c r="B24" s="165" t="s">
        <v>0</v>
      </c>
      <c r="C24" s="242">
        <v>57.345154999999998</v>
      </c>
      <c r="D24" s="242">
        <v>57.497040999999996</v>
      </c>
      <c r="E24" s="242">
        <v>206.49169899999998</v>
      </c>
      <c r="F24" s="242">
        <v>55.220089999999999</v>
      </c>
      <c r="G24" s="436">
        <v>0.34160000000000001</v>
      </c>
      <c r="H24" s="436">
        <v>0.39278399999999997</v>
      </c>
      <c r="I24" s="242">
        <v>13.687443999999999</v>
      </c>
      <c r="J24" s="135">
        <v>4.6009319999999994</v>
      </c>
      <c r="K24" s="135">
        <v>52.896108999999996</v>
      </c>
      <c r="L24" s="135">
        <v>2.9607350000000001</v>
      </c>
      <c r="M24" s="135">
        <v>16.651405</v>
      </c>
      <c r="N24" s="135">
        <v>35.607949999999995</v>
      </c>
      <c r="O24" s="135">
        <v>390.97581300000002</v>
      </c>
      <c r="P24" s="135">
        <f t="shared" si="2"/>
        <v>390.97581300000002</v>
      </c>
    </row>
    <row r="25" spans="1:16">
      <c r="A25" s="58" t="s">
        <v>38</v>
      </c>
      <c r="B25" s="165" t="s">
        <v>2</v>
      </c>
      <c r="C25" s="242">
        <v>25.276613000000001</v>
      </c>
      <c r="D25" s="242">
        <v>53.240624999999994</v>
      </c>
      <c r="E25" s="242">
        <v>158.987808</v>
      </c>
      <c r="F25" s="242">
        <v>57.745466999999998</v>
      </c>
      <c r="G25" s="436">
        <v>0.23080000000000001</v>
      </c>
      <c r="H25" s="436">
        <v>0.60924</v>
      </c>
      <c r="I25" s="242">
        <v>17.269824</v>
      </c>
      <c r="J25" s="135">
        <v>3.6434060000000001</v>
      </c>
      <c r="K25" s="135">
        <v>49.597218999999996</v>
      </c>
      <c r="L25" s="135">
        <v>4.2206790000000005</v>
      </c>
      <c r="M25" s="135">
        <v>8.0682460000000003</v>
      </c>
      <c r="N25" s="135">
        <v>45.456541999999999</v>
      </c>
      <c r="O25" s="135">
        <v>313.36037699999997</v>
      </c>
      <c r="P25" s="135">
        <f t="shared" si="2"/>
        <v>313.36037699999997</v>
      </c>
    </row>
    <row r="26" spans="1:16">
      <c r="A26" s="58" t="s">
        <v>37</v>
      </c>
      <c r="B26" s="165" t="s">
        <v>6</v>
      </c>
      <c r="C26" s="242">
        <v>62.977193</v>
      </c>
      <c r="D26" s="242">
        <v>81.504276999999988</v>
      </c>
      <c r="E26" s="242">
        <v>152.39404199999998</v>
      </c>
      <c r="F26" s="242">
        <v>103.47283</v>
      </c>
      <c r="G26" s="436">
        <v>5.04E-2</v>
      </c>
      <c r="H26" s="436">
        <v>0.57811599999999996</v>
      </c>
      <c r="I26" s="242">
        <v>16.86468</v>
      </c>
      <c r="J26" s="135">
        <v>7.2739180000000001</v>
      </c>
      <c r="K26" s="135">
        <v>74.230358999999993</v>
      </c>
      <c r="L26" s="135">
        <v>5.9498819999999997</v>
      </c>
      <c r="M26" s="135">
        <v>16.460189999999997</v>
      </c>
      <c r="N26" s="135">
        <v>81.062758000000002</v>
      </c>
      <c r="O26" s="135">
        <v>417.84153800000001</v>
      </c>
      <c r="P26" s="135">
        <f t="shared" si="2"/>
        <v>417.84153800000001</v>
      </c>
    </row>
    <row r="27" spans="1:16">
      <c r="A27" s="58" t="s">
        <v>39</v>
      </c>
      <c r="B27" s="165" t="s">
        <v>7</v>
      </c>
      <c r="C27" s="242">
        <v>222.72443699999999</v>
      </c>
      <c r="D27" s="242">
        <v>115.472003</v>
      </c>
      <c r="E27" s="242">
        <v>123.005634</v>
      </c>
      <c r="F27" s="242">
        <v>82.555590999999993</v>
      </c>
      <c r="G27" s="436">
        <v>5.1999999999999998E-3</v>
      </c>
      <c r="H27" s="436">
        <v>0.42010399999999998</v>
      </c>
      <c r="I27" s="242">
        <v>19.551029</v>
      </c>
      <c r="J27" s="135">
        <v>7.6067410000000004</v>
      </c>
      <c r="K27" s="135">
        <v>107.865262</v>
      </c>
      <c r="L27" s="135">
        <v>4.9117359999999994</v>
      </c>
      <c r="M27" s="135">
        <v>18.523751000000001</v>
      </c>
      <c r="N27" s="135">
        <v>59.120103999999998</v>
      </c>
      <c r="O27" s="135">
        <v>563.73399800000004</v>
      </c>
      <c r="P27" s="135">
        <f t="shared" si="2"/>
        <v>563.73399799999993</v>
      </c>
    </row>
    <row r="28" spans="1:16">
      <c r="A28" s="58" t="s">
        <v>39</v>
      </c>
      <c r="B28" s="165" t="s">
        <v>8</v>
      </c>
      <c r="C28" s="242">
        <v>75.187749999999994</v>
      </c>
      <c r="D28" s="242">
        <v>67.380017999999993</v>
      </c>
      <c r="E28" s="242">
        <v>91.473199999999991</v>
      </c>
      <c r="F28" s="242">
        <v>123.91117600000001</v>
      </c>
      <c r="G28" s="436">
        <v>2.0799999999999999E-2</v>
      </c>
      <c r="H28" s="436">
        <v>0.20402799999999999</v>
      </c>
      <c r="I28" s="242">
        <v>15.715901000000001</v>
      </c>
      <c r="J28" s="135">
        <v>6.8856149999999996</v>
      </c>
      <c r="K28" s="135">
        <v>60.494402999999998</v>
      </c>
      <c r="L28" s="135">
        <v>6.9842810000000002</v>
      </c>
      <c r="M28" s="135">
        <v>23.743765</v>
      </c>
      <c r="N28" s="135">
        <v>93.183130000000006</v>
      </c>
      <c r="O28" s="135">
        <v>373.89287300000001</v>
      </c>
      <c r="P28" s="135">
        <f t="shared" si="2"/>
        <v>373.89287299999995</v>
      </c>
    </row>
    <row r="29" spans="1:16">
      <c r="A29" s="58" t="s">
        <v>38</v>
      </c>
      <c r="B29" s="165" t="s">
        <v>9</v>
      </c>
      <c r="C29" s="242">
        <v>77.344399999999993</v>
      </c>
      <c r="D29" s="242">
        <v>70.556336999999999</v>
      </c>
      <c r="E29" s="242">
        <v>82.479156000000003</v>
      </c>
      <c r="F29" s="242">
        <v>92.275609000000003</v>
      </c>
      <c r="G29" s="436">
        <v>5.96E-2</v>
      </c>
      <c r="H29" s="436">
        <v>0.36916399999999999</v>
      </c>
      <c r="I29" s="242">
        <v>16.008371999999998</v>
      </c>
      <c r="J29" s="135">
        <v>5.7553080000000003</v>
      </c>
      <c r="K29" s="135">
        <v>64.801029</v>
      </c>
      <c r="L29" s="135">
        <v>4.7936710000000007</v>
      </c>
      <c r="M29" s="135">
        <v>19.866434000000002</v>
      </c>
      <c r="N29" s="135">
        <v>67.615504000000001</v>
      </c>
      <c r="O29" s="135">
        <v>339.09263799999997</v>
      </c>
      <c r="P29" s="135">
        <f t="shared" si="2"/>
        <v>339.09263799999997</v>
      </c>
    </row>
    <row r="30" spans="1:16">
      <c r="A30" s="58" t="s">
        <v>40</v>
      </c>
      <c r="B30" s="165" t="s">
        <v>10</v>
      </c>
      <c r="C30" s="242">
        <v>35.477114999999998</v>
      </c>
      <c r="D30" s="242">
        <v>82.612035000000006</v>
      </c>
      <c r="E30" s="242">
        <v>112.125613</v>
      </c>
      <c r="F30" s="242">
        <v>65.341419000000002</v>
      </c>
      <c r="G30" s="436">
        <v>5.6799999999999996E-2</v>
      </c>
      <c r="H30" s="436">
        <v>0.31540400000000002</v>
      </c>
      <c r="I30" s="242">
        <v>16.642166</v>
      </c>
      <c r="J30" s="135">
        <v>6.3534809999999995</v>
      </c>
      <c r="K30" s="135">
        <v>76.258554000000004</v>
      </c>
      <c r="L30" s="135">
        <v>11.602655</v>
      </c>
      <c r="M30" s="135">
        <v>12.618274</v>
      </c>
      <c r="N30" s="135">
        <v>41.120489999999997</v>
      </c>
      <c r="O30" s="135">
        <v>312.57055200000002</v>
      </c>
      <c r="P30" s="135">
        <f t="shared" si="2"/>
        <v>312.57055200000002</v>
      </c>
    </row>
    <row r="31" spans="1:16">
      <c r="A31" s="58" t="s">
        <v>41</v>
      </c>
      <c r="B31" s="165" t="s">
        <v>11</v>
      </c>
      <c r="C31" s="242">
        <v>27.089717</v>
      </c>
      <c r="D31" s="242">
        <v>161.735309</v>
      </c>
      <c r="E31" s="242">
        <v>116.259936</v>
      </c>
      <c r="F31" s="242">
        <v>60.275855</v>
      </c>
      <c r="G31" s="436">
        <v>0.21919999999999998</v>
      </c>
      <c r="H31" s="436">
        <v>0.28869600000000001</v>
      </c>
      <c r="I31" s="242">
        <v>19.144919000000002</v>
      </c>
      <c r="J31" s="135">
        <v>23.531860999999999</v>
      </c>
      <c r="K31" s="135">
        <v>138.20344800000001</v>
      </c>
      <c r="L31" s="135">
        <v>8.1102720000000001</v>
      </c>
      <c r="M31" s="135">
        <v>9.2812610000000006</v>
      </c>
      <c r="N31" s="135">
        <v>42.884321999999997</v>
      </c>
      <c r="O31" s="135">
        <v>385.01363199999997</v>
      </c>
      <c r="P31" s="135">
        <f t="shared" si="2"/>
        <v>385.01363200000003</v>
      </c>
    </row>
    <row r="32" spans="1:16">
      <c r="A32" s="58" t="s">
        <v>42</v>
      </c>
      <c r="B32" s="165" t="s">
        <v>12</v>
      </c>
      <c r="C32" s="242">
        <v>97.258471999999998</v>
      </c>
      <c r="D32" s="242">
        <v>165.32592600000001</v>
      </c>
      <c r="E32" s="242">
        <v>129.83575300000001</v>
      </c>
      <c r="F32" s="242">
        <v>30.244101000000001</v>
      </c>
      <c r="G32" s="436">
        <v>0.29160000000000003</v>
      </c>
      <c r="H32" s="436">
        <v>0.29680000000000001</v>
      </c>
      <c r="I32" s="242">
        <v>21.832912</v>
      </c>
      <c r="J32" s="135">
        <v>10.344211999999999</v>
      </c>
      <c r="K32" s="135">
        <v>154.98171400000001</v>
      </c>
      <c r="L32" s="135">
        <v>5.2455540000000003</v>
      </c>
      <c r="M32" s="135">
        <v>7.2011880000000001</v>
      </c>
      <c r="N32" s="135">
        <v>17.797359</v>
      </c>
      <c r="O32" s="135">
        <v>445.08556400000003</v>
      </c>
      <c r="P32" s="135">
        <f t="shared" si="2"/>
        <v>445.08556400000009</v>
      </c>
    </row>
    <row r="33" spans="1:16">
      <c r="A33" s="58" t="s">
        <v>43</v>
      </c>
      <c r="B33" s="165" t="s">
        <v>13</v>
      </c>
      <c r="C33" s="242">
        <v>219.68749</v>
      </c>
      <c r="D33" s="242">
        <v>118.52431199999999</v>
      </c>
      <c r="E33" s="242">
        <v>124.86230999999999</v>
      </c>
      <c r="F33" s="242">
        <v>35.790406000000004</v>
      </c>
      <c r="G33" s="436">
        <v>0.3256</v>
      </c>
      <c r="H33" s="436">
        <v>0.34581200000000001</v>
      </c>
      <c r="I33" s="242">
        <v>14.483834999999999</v>
      </c>
      <c r="J33" s="135">
        <v>7.1171829999999998</v>
      </c>
      <c r="K33" s="135">
        <v>111.407129</v>
      </c>
      <c r="L33" s="135">
        <v>6.5134489999999996</v>
      </c>
      <c r="M33" s="135">
        <v>8.1995210000000007</v>
      </c>
      <c r="N33" s="135">
        <v>21.077436000000002</v>
      </c>
      <c r="O33" s="135">
        <v>514.01976500000001</v>
      </c>
      <c r="P33" s="135">
        <f t="shared" si="2"/>
        <v>514.01976500000001</v>
      </c>
    </row>
    <row r="34" spans="1:16">
      <c r="B34" s="243" t="s">
        <v>60</v>
      </c>
      <c r="C34" s="244">
        <f t="shared" ref="C34:O34" si="3">SUM(C22:C33)</f>
        <v>1167.8313839999998</v>
      </c>
      <c r="D34" s="244">
        <f t="shared" si="3"/>
        <v>1172.473111</v>
      </c>
      <c r="E34" s="244">
        <f t="shared" si="3"/>
        <v>1605.091989</v>
      </c>
      <c r="F34" s="244">
        <f t="shared" si="3"/>
        <v>819.77485100000001</v>
      </c>
      <c r="G34" s="244">
        <f>SUM(G22:G33)</f>
        <v>2.4096000000000002</v>
      </c>
      <c r="H34" s="244">
        <f t="shared" si="3"/>
        <v>4.4165600000000005</v>
      </c>
      <c r="I34" s="244">
        <f t="shared" si="3"/>
        <v>206.64295999999999</v>
      </c>
      <c r="J34" s="135">
        <f t="shared" si="3"/>
        <v>90.154366999999993</v>
      </c>
      <c r="K34" s="135">
        <f t="shared" si="3"/>
        <v>1082.3187440000002</v>
      </c>
      <c r="L34" s="135">
        <f t="shared" si="3"/>
        <v>68.380494999999996</v>
      </c>
      <c r="M34" s="135">
        <f t="shared" si="3"/>
        <v>150.835408</v>
      </c>
      <c r="N34" s="135">
        <f t="shared" si="3"/>
        <v>600.55894799999999</v>
      </c>
      <c r="O34" s="135">
        <f t="shared" si="3"/>
        <v>4978.6404550000007</v>
      </c>
      <c r="P34" s="135">
        <f t="shared" si="2"/>
        <v>4978.6404549999997</v>
      </c>
    </row>
    <row r="35" spans="1:16">
      <c r="J35" s="434"/>
      <c r="K35" s="434"/>
      <c r="L35" s="434"/>
      <c r="M35" s="434"/>
      <c r="N35" s="434"/>
      <c r="O35" s="435"/>
    </row>
    <row r="38" spans="1:16">
      <c r="B38" s="51" t="s">
        <v>193</v>
      </c>
    </row>
    <row r="39" spans="1:16">
      <c r="B39" s="241"/>
      <c r="C39" s="241" t="s">
        <v>57</v>
      </c>
      <c r="D39" s="241" t="s">
        <v>58</v>
      </c>
    </row>
    <row r="40" spans="1:16">
      <c r="B40" s="165" t="s">
        <v>14</v>
      </c>
      <c r="C40" s="239">
        <v>66.12</v>
      </c>
      <c r="D40" s="239">
        <v>78.260000000000005</v>
      </c>
      <c r="E40" s="47"/>
      <c r="F40" s="47"/>
    </row>
    <row r="41" spans="1:16">
      <c r="B41" s="165" t="s">
        <v>15</v>
      </c>
      <c r="C41" s="239">
        <v>40.33</v>
      </c>
      <c r="D41" s="239">
        <v>55.85</v>
      </c>
      <c r="E41" s="47"/>
      <c r="F41" s="47"/>
    </row>
    <row r="42" spans="1:16">
      <c r="B42" s="165" t="s">
        <v>16</v>
      </c>
      <c r="C42" s="239">
        <v>33.68</v>
      </c>
      <c r="D42" s="239">
        <v>46.57</v>
      </c>
      <c r="E42" s="47"/>
      <c r="F42" s="47"/>
    </row>
    <row r="43" spans="1:16">
      <c r="B43" s="165" t="s">
        <v>17</v>
      </c>
      <c r="C43" s="239">
        <v>37.229999999999997</v>
      </c>
      <c r="D43" s="239">
        <v>47.29</v>
      </c>
      <c r="E43" s="365"/>
      <c r="F43" s="47"/>
    </row>
    <row r="44" spans="1:16">
      <c r="B44" s="165" t="s">
        <v>18</v>
      </c>
      <c r="C44" s="239">
        <v>43.01</v>
      </c>
      <c r="D44" s="239">
        <v>50.68</v>
      </c>
      <c r="E44" s="47"/>
      <c r="F44" s="47"/>
    </row>
    <row r="45" spans="1:16">
      <c r="B45" s="165" t="s">
        <v>19</v>
      </c>
      <c r="C45" s="239">
        <v>47.29</v>
      </c>
      <c r="D45" s="239">
        <v>53.85</v>
      </c>
      <c r="E45" s="47"/>
      <c r="F45" s="365"/>
    </row>
    <row r="46" spans="1:16">
      <c r="B46" s="165" t="s">
        <v>20</v>
      </c>
      <c r="C46" s="239">
        <v>43.62</v>
      </c>
      <c r="D46" s="239">
        <v>51.17</v>
      </c>
      <c r="E46" s="47"/>
      <c r="F46" s="47"/>
    </row>
    <row r="47" spans="1:16">
      <c r="B47" s="165" t="s">
        <v>21</v>
      </c>
      <c r="C47" s="239">
        <v>41.29</v>
      </c>
      <c r="D47" s="239">
        <v>49.52</v>
      </c>
      <c r="E47" s="47"/>
      <c r="F47" s="47"/>
    </row>
    <row r="48" spans="1:16">
      <c r="B48" s="165" t="s">
        <v>22</v>
      </c>
      <c r="C48" s="239">
        <v>42.3</v>
      </c>
      <c r="D48" s="239">
        <v>51.48</v>
      </c>
      <c r="E48" s="47"/>
      <c r="F48" s="47"/>
    </row>
    <row r="49" spans="2:15">
      <c r="B49" s="165" t="s">
        <v>23</v>
      </c>
      <c r="C49" s="239">
        <v>49.55</v>
      </c>
      <c r="D49" s="239">
        <v>59.74</v>
      </c>
      <c r="E49" s="47"/>
      <c r="F49" s="47"/>
    </row>
    <row r="50" spans="2:15">
      <c r="B50" s="165" t="s">
        <v>24</v>
      </c>
      <c r="C50" s="239">
        <v>55.09</v>
      </c>
      <c r="D50" s="239">
        <v>63.94</v>
      </c>
      <c r="E50" s="47"/>
      <c r="F50" s="47"/>
    </row>
    <row r="51" spans="2:15">
      <c r="B51" s="245" t="s">
        <v>25</v>
      </c>
      <c r="C51" s="246">
        <v>50.81</v>
      </c>
      <c r="D51" s="246">
        <v>64.94</v>
      </c>
      <c r="E51" s="47"/>
      <c r="F51" s="47"/>
    </row>
    <row r="52" spans="2:15" ht="3.75" customHeight="1">
      <c r="B52" s="165"/>
      <c r="C52" s="239"/>
      <c r="D52" s="239"/>
    </row>
    <row r="53" spans="2:15">
      <c r="B53" s="247"/>
      <c r="C53" s="248"/>
      <c r="D53" s="248"/>
      <c r="E53" s="47"/>
      <c r="F53" s="47"/>
    </row>
    <row r="55" spans="2:15" ht="12.75">
      <c r="B55" s="6" t="s">
        <v>96</v>
      </c>
      <c r="C55" s="102"/>
      <c r="D55" s="102"/>
      <c r="E55" s="102"/>
      <c r="F55" s="365"/>
      <c r="G55" s="102"/>
      <c r="H55" s="102"/>
      <c r="I55" s="90"/>
      <c r="J55" s="103"/>
      <c r="K55" s="102"/>
      <c r="L55" s="102"/>
      <c r="M55" s="102"/>
      <c r="N55" s="102"/>
      <c r="O55"/>
    </row>
    <row r="56" spans="2:15" ht="12.75">
      <c r="B56" s="249"/>
      <c r="C56" s="250" t="s">
        <v>14</v>
      </c>
      <c r="D56" s="250" t="s">
        <v>15</v>
      </c>
      <c r="E56" s="250" t="s">
        <v>16</v>
      </c>
      <c r="F56" s="250" t="s">
        <v>17</v>
      </c>
      <c r="G56" s="250" t="s">
        <v>18</v>
      </c>
      <c r="H56" s="250" t="s">
        <v>19</v>
      </c>
      <c r="I56" s="250" t="s">
        <v>20</v>
      </c>
      <c r="J56" s="250" t="s">
        <v>21</v>
      </c>
      <c r="K56" s="250" t="s">
        <v>22</v>
      </c>
      <c r="L56" s="250" t="s">
        <v>23</v>
      </c>
      <c r="M56" s="250" t="s">
        <v>24</v>
      </c>
      <c r="N56" s="250" t="s">
        <v>25</v>
      </c>
      <c r="O56"/>
    </row>
    <row r="57" spans="2:15" ht="12.75">
      <c r="B57" s="251" t="s">
        <v>79</v>
      </c>
      <c r="C57" s="238">
        <v>109.46870337392318</v>
      </c>
      <c r="D57" s="238">
        <v>107.94297410918264</v>
      </c>
      <c r="E57" s="238">
        <v>107.81829235118694</v>
      </c>
      <c r="F57" s="238">
        <v>108.24561844125255</v>
      </c>
      <c r="G57" s="238">
        <v>107.57469418777031</v>
      </c>
      <c r="H57" s="238">
        <v>107.23113187587273</v>
      </c>
      <c r="I57" s="238">
        <v>105.21392399046196</v>
      </c>
      <c r="J57" s="238">
        <v>104.34469347885307</v>
      </c>
      <c r="K57" s="238">
        <v>104.73647610201805</v>
      </c>
      <c r="L57" s="238">
        <v>105.22641163710304</v>
      </c>
      <c r="M57" s="238">
        <v>108.02738698691059</v>
      </c>
      <c r="N57" s="238">
        <v>112.08055357150732</v>
      </c>
      <c r="O57"/>
    </row>
    <row r="58" spans="2:15" ht="33.75">
      <c r="B58" s="252" t="s">
        <v>80</v>
      </c>
      <c r="C58" s="253">
        <v>116</v>
      </c>
      <c r="D58" s="253">
        <v>124</v>
      </c>
      <c r="E58" s="253">
        <v>119</v>
      </c>
      <c r="F58" s="253">
        <v>117</v>
      </c>
      <c r="G58" s="253">
        <v>112</v>
      </c>
      <c r="H58" s="253">
        <v>110</v>
      </c>
      <c r="I58" s="253">
        <v>112</v>
      </c>
      <c r="J58" s="253">
        <v>111</v>
      </c>
      <c r="K58" s="253">
        <v>110</v>
      </c>
      <c r="L58" s="253">
        <v>110</v>
      </c>
      <c r="M58" s="253">
        <v>113</v>
      </c>
      <c r="N58" s="253">
        <v>121</v>
      </c>
      <c r="O58"/>
    </row>
    <row r="59" spans="2:15" ht="12.75">
      <c r="B59" s="254" t="s">
        <v>81</v>
      </c>
      <c r="C59" s="238">
        <v>92.487486162583693</v>
      </c>
      <c r="D59" s="238">
        <v>77.947003506236996</v>
      </c>
      <c r="E59" s="238">
        <v>77.97552257650797</v>
      </c>
      <c r="F59" s="238">
        <v>85.218531921502048</v>
      </c>
      <c r="G59" s="238">
        <v>91.294151480189441</v>
      </c>
      <c r="H59" s="238">
        <v>94.16824932980542</v>
      </c>
      <c r="I59" s="238">
        <v>89.689884003594898</v>
      </c>
      <c r="J59" s="238">
        <v>87.003077418050154</v>
      </c>
      <c r="K59" s="238">
        <v>86.059691902007842</v>
      </c>
      <c r="L59" s="238">
        <v>87.277681563750505</v>
      </c>
      <c r="M59" s="238">
        <v>93.075207211587497</v>
      </c>
      <c r="N59" s="238">
        <v>87.693454372779286</v>
      </c>
      <c r="O59"/>
    </row>
    <row r="60" spans="2:15" ht="33.75">
      <c r="B60" s="255" t="s">
        <v>82</v>
      </c>
      <c r="C60" s="256">
        <v>81</v>
      </c>
      <c r="D60" s="256">
        <v>67</v>
      </c>
      <c r="E60" s="256">
        <v>62</v>
      </c>
      <c r="F60" s="256">
        <v>72</v>
      </c>
      <c r="G60" s="256">
        <v>75</v>
      </c>
      <c r="H60" s="256">
        <v>81</v>
      </c>
      <c r="I60" s="256">
        <v>81</v>
      </c>
      <c r="J60" s="256">
        <v>78</v>
      </c>
      <c r="K60" s="256">
        <v>74</v>
      </c>
      <c r="L60" s="256">
        <v>73</v>
      </c>
      <c r="M60" s="256">
        <v>82</v>
      </c>
      <c r="N60" s="256">
        <v>72</v>
      </c>
      <c r="O60"/>
    </row>
    <row r="62" spans="2:15" ht="12.75">
      <c r="B62" s="6" t="s">
        <v>223</v>
      </c>
      <c r="C62"/>
      <c r="D62"/>
    </row>
    <row r="63" spans="2:15" ht="90">
      <c r="B63" s="257" t="s">
        <v>62</v>
      </c>
      <c r="C63" s="275" t="s">
        <v>77</v>
      </c>
      <c r="D63" s="275" t="s">
        <v>78</v>
      </c>
    </row>
    <row r="64" spans="2:15">
      <c r="B64" s="258" t="s">
        <v>196</v>
      </c>
      <c r="C64" s="259">
        <v>40</v>
      </c>
      <c r="D64" s="260">
        <v>60</v>
      </c>
    </row>
    <row r="65" spans="2:4">
      <c r="B65" s="258" t="s">
        <v>197</v>
      </c>
      <c r="C65" s="259">
        <v>66</v>
      </c>
      <c r="D65" s="260">
        <v>34</v>
      </c>
    </row>
    <row r="66" spans="2:4">
      <c r="B66" s="258" t="s">
        <v>198</v>
      </c>
      <c r="C66" s="259">
        <v>58</v>
      </c>
      <c r="D66" s="260">
        <v>42</v>
      </c>
    </row>
    <row r="67" spans="2:4">
      <c r="B67" s="258" t="s">
        <v>199</v>
      </c>
      <c r="C67" s="259">
        <v>51</v>
      </c>
      <c r="D67" s="260">
        <v>49</v>
      </c>
    </row>
    <row r="68" spans="2:4">
      <c r="B68" s="258" t="s">
        <v>200</v>
      </c>
      <c r="C68" s="259">
        <v>35</v>
      </c>
      <c r="D68" s="260">
        <v>65</v>
      </c>
    </row>
    <row r="69" spans="2:4">
      <c r="B69" s="258" t="s">
        <v>201</v>
      </c>
      <c r="C69" s="259">
        <v>30</v>
      </c>
      <c r="D69" s="260">
        <v>70</v>
      </c>
    </row>
    <row r="70" spans="2:4">
      <c r="B70" s="258" t="s">
        <v>202</v>
      </c>
      <c r="C70" s="259">
        <v>56</v>
      </c>
      <c r="D70" s="260">
        <v>44</v>
      </c>
    </row>
    <row r="71" spans="2:4">
      <c r="B71" s="258" t="s">
        <v>203</v>
      </c>
      <c r="C71" s="259">
        <v>59</v>
      </c>
      <c r="D71" s="260">
        <v>41</v>
      </c>
    </row>
    <row r="72" spans="2:4">
      <c r="B72" s="258" t="s">
        <v>204</v>
      </c>
      <c r="C72" s="259">
        <v>54</v>
      </c>
      <c r="D72" s="260">
        <v>46</v>
      </c>
    </row>
    <row r="73" spans="2:4">
      <c r="B73" s="258" t="s">
        <v>205</v>
      </c>
      <c r="C73" s="259">
        <v>48</v>
      </c>
      <c r="D73" s="260">
        <v>52</v>
      </c>
    </row>
    <row r="74" spans="2:4">
      <c r="B74" s="258" t="s">
        <v>206</v>
      </c>
      <c r="C74" s="259">
        <v>39</v>
      </c>
      <c r="D74" s="260">
        <v>61</v>
      </c>
    </row>
    <row r="75" spans="2:4">
      <c r="B75" s="261" t="s">
        <v>207</v>
      </c>
      <c r="C75" s="262">
        <v>43</v>
      </c>
      <c r="D75" s="263">
        <v>57</v>
      </c>
    </row>
  </sheetData>
  <phoneticPr fontId="0" type="noConversion"/>
  <hyperlinks>
    <hyperlink ref="B3" location="Indice!A1" display="Indice!A1"/>
  </hyperlinks>
  <pageMargins left="0.39370078740157483" right="0.75" top="0.39370078740157483" bottom="0.78740157480314965" header="0" footer="0"/>
  <pageSetup paperSize="9" fitToHeight="0" orientation="portrait" verticalDpi="4294967292" r:id="rId1"/>
  <headerFooter alignWithMargins="0"/>
  <ignoredErrors>
    <ignoredError sqref="P7:P33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60"/>
  <sheetViews>
    <sheetView workbookViewId="0">
      <selection activeCell="M55" sqref="M55"/>
    </sheetView>
  </sheetViews>
  <sheetFormatPr baseColWidth="10" defaultRowHeight="12.75"/>
  <cols>
    <col min="1" max="1" width="4.28515625" style="454" bestFit="1" customWidth="1"/>
  </cols>
  <sheetData>
    <row r="1" spans="1:14" ht="21.6" customHeight="1">
      <c r="I1" s="276" t="s">
        <v>74</v>
      </c>
    </row>
    <row r="2" spans="1:14" ht="15" customHeight="1">
      <c r="I2" s="276" t="s">
        <v>184</v>
      </c>
    </row>
    <row r="3" spans="1:14" ht="19.899999999999999" customHeight="1">
      <c r="B3" s="12" t="str">
        <f>Indice!C4</f>
        <v>Servicios de ajuste</v>
      </c>
    </row>
    <row r="4" spans="1:14" ht="9.6" customHeight="1">
      <c r="B4" s="50"/>
    </row>
    <row r="5" spans="1:14" s="264" customFormat="1" ht="11.25">
      <c r="A5" s="265"/>
      <c r="B5" s="50"/>
    </row>
    <row r="6" spans="1:14" s="264" customFormat="1" ht="15">
      <c r="A6" s="265"/>
      <c r="B6" s="334" t="s">
        <v>130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</row>
    <row r="7" spans="1:14" s="264" customFormat="1" ht="11.25">
      <c r="A7" s="265"/>
      <c r="B7" s="335"/>
      <c r="C7" s="503" t="s">
        <v>131</v>
      </c>
      <c r="D7" s="503"/>
      <c r="E7" s="503"/>
      <c r="F7" s="504"/>
      <c r="G7" s="505" t="s">
        <v>132</v>
      </c>
      <c r="H7" s="503"/>
      <c r="I7" s="503"/>
      <c r="J7" s="504"/>
      <c r="K7" s="503" t="s">
        <v>133</v>
      </c>
      <c r="L7" s="503"/>
      <c r="M7" s="503"/>
      <c r="N7" s="503"/>
    </row>
    <row r="8" spans="1:14" s="264" customFormat="1" ht="11.25">
      <c r="A8" s="265"/>
      <c r="B8" s="336"/>
      <c r="C8" s="499" t="s">
        <v>134</v>
      </c>
      <c r="D8" s="500"/>
      <c r="E8" s="502" t="s">
        <v>129</v>
      </c>
      <c r="F8" s="506"/>
      <c r="G8" s="507" t="s">
        <v>135</v>
      </c>
      <c r="H8" s="500"/>
      <c r="I8" s="502" t="s">
        <v>136</v>
      </c>
      <c r="J8" s="506"/>
      <c r="K8" s="499" t="s">
        <v>135</v>
      </c>
      <c r="L8" s="500"/>
      <c r="M8" s="502" t="s">
        <v>136</v>
      </c>
      <c r="N8" s="499"/>
    </row>
    <row r="9" spans="1:14" s="264" customFormat="1" ht="11.25">
      <c r="A9" s="265"/>
      <c r="B9" s="336"/>
      <c r="C9" s="390" t="s">
        <v>1</v>
      </c>
      <c r="D9" s="391" t="s">
        <v>114</v>
      </c>
      <c r="E9" s="390" t="s">
        <v>1</v>
      </c>
      <c r="F9" s="405" t="s">
        <v>114</v>
      </c>
      <c r="G9" s="410" t="s">
        <v>1</v>
      </c>
      <c r="H9" s="391" t="s">
        <v>114</v>
      </c>
      <c r="I9" s="390" t="s">
        <v>1</v>
      </c>
      <c r="J9" s="405" t="s">
        <v>114</v>
      </c>
      <c r="K9" s="390" t="s">
        <v>1</v>
      </c>
      <c r="L9" s="391" t="s">
        <v>114</v>
      </c>
      <c r="M9" s="337" t="s">
        <v>1</v>
      </c>
      <c r="N9" s="337" t="s">
        <v>114</v>
      </c>
    </row>
    <row r="10" spans="1:14" s="264" customFormat="1" ht="11.25">
      <c r="A10" s="265" t="s">
        <v>35</v>
      </c>
      <c r="B10" s="338">
        <v>42736</v>
      </c>
      <c r="C10" s="406">
        <v>318.60000000000002</v>
      </c>
      <c r="D10" s="418">
        <v>27.133407093500001</v>
      </c>
      <c r="E10" s="406">
        <v>306.60000000000002</v>
      </c>
      <c r="F10" s="408">
        <v>102.3684866275</v>
      </c>
      <c r="G10" s="411">
        <v>1.2</v>
      </c>
      <c r="H10" s="418">
        <v>67.198333333299999</v>
      </c>
      <c r="I10" s="407">
        <v>0.45</v>
      </c>
      <c r="J10" s="408">
        <v>47.468888888899997</v>
      </c>
      <c r="K10" s="401">
        <v>16.3</v>
      </c>
      <c r="L10" s="418">
        <v>98.611809816000005</v>
      </c>
      <c r="M10" s="401">
        <v>17.7</v>
      </c>
      <c r="N10" s="402">
        <v>97.724802259900002</v>
      </c>
    </row>
    <row r="11" spans="1:14" s="264" customFormat="1" ht="11.25">
      <c r="A11" s="265" t="s">
        <v>36</v>
      </c>
      <c r="B11" s="338">
        <v>42767</v>
      </c>
      <c r="C11" s="406">
        <v>288.05</v>
      </c>
      <c r="D11" s="418">
        <v>7.4508158305999999</v>
      </c>
      <c r="E11" s="406">
        <v>290.7</v>
      </c>
      <c r="F11" s="408">
        <v>81.474186446499999</v>
      </c>
      <c r="G11" s="411">
        <v>4.45</v>
      </c>
      <c r="H11" s="418">
        <v>30.749325842699999</v>
      </c>
      <c r="I11" s="407">
        <v>1.7</v>
      </c>
      <c r="J11" s="408">
        <v>26.086764705899999</v>
      </c>
      <c r="K11" s="401">
        <v>9.1</v>
      </c>
      <c r="L11" s="418">
        <v>71.330714285699997</v>
      </c>
      <c r="M11" s="401">
        <v>7.1</v>
      </c>
      <c r="N11" s="402">
        <v>85.652323943699997</v>
      </c>
    </row>
    <row r="12" spans="1:14" s="264" customFormat="1" ht="11.25">
      <c r="A12" s="265" t="s">
        <v>37</v>
      </c>
      <c r="B12" s="338">
        <v>42795</v>
      </c>
      <c r="C12" s="406">
        <v>308.39999999999998</v>
      </c>
      <c r="D12" s="418">
        <v>4.7934727626000004</v>
      </c>
      <c r="E12" s="406">
        <v>318.60000000000002</v>
      </c>
      <c r="F12" s="408">
        <v>64.864270244799997</v>
      </c>
      <c r="G12" s="411">
        <v>0.5</v>
      </c>
      <c r="H12" s="418">
        <v>6.9000000000000006E-2</v>
      </c>
      <c r="I12" s="407">
        <v>5.4</v>
      </c>
      <c r="J12" s="408">
        <v>2.1214814815</v>
      </c>
      <c r="K12" s="401">
        <v>23.15</v>
      </c>
      <c r="L12" s="418">
        <v>63.666976241900002</v>
      </c>
      <c r="M12" s="401">
        <v>5.9</v>
      </c>
      <c r="N12" s="402">
        <v>58.996186440700001</v>
      </c>
    </row>
    <row r="13" spans="1:14" s="264" customFormat="1" ht="11.25">
      <c r="A13" s="265" t="s">
        <v>38</v>
      </c>
      <c r="B13" s="338">
        <v>42826</v>
      </c>
      <c r="C13" s="406">
        <v>310.7</v>
      </c>
      <c r="D13" s="418">
        <v>4.1573897649999996</v>
      </c>
      <c r="E13" s="406">
        <v>321.8</v>
      </c>
      <c r="F13" s="408">
        <v>62.156016159099998</v>
      </c>
      <c r="G13" s="411">
        <v>0.5</v>
      </c>
      <c r="H13" s="418">
        <v>30.844000000000001</v>
      </c>
      <c r="I13" s="407">
        <v>1.25</v>
      </c>
      <c r="J13" s="408">
        <v>2.8431999999999999</v>
      </c>
      <c r="K13" s="401">
        <v>16.25</v>
      </c>
      <c r="L13" s="418">
        <v>65.8715076923</v>
      </c>
      <c r="M13" s="401">
        <v>5.9</v>
      </c>
      <c r="N13" s="402">
        <v>60.789491525400003</v>
      </c>
    </row>
    <row r="14" spans="1:14" s="264" customFormat="1" ht="11.25">
      <c r="A14" s="265" t="s">
        <v>37</v>
      </c>
      <c r="B14" s="338">
        <v>42856</v>
      </c>
      <c r="C14" s="406">
        <v>335.4</v>
      </c>
      <c r="D14" s="418">
        <v>7.7011866427999998</v>
      </c>
      <c r="E14" s="406">
        <v>341</v>
      </c>
      <c r="F14" s="408">
        <v>65.420645161300001</v>
      </c>
      <c r="G14" s="411"/>
      <c r="H14" s="418"/>
      <c r="I14" s="407">
        <v>0.3</v>
      </c>
      <c r="J14" s="408">
        <v>41.601666666699998</v>
      </c>
      <c r="K14" s="401">
        <v>21.5</v>
      </c>
      <c r="L14" s="418">
        <v>66.064139534899994</v>
      </c>
      <c r="M14" s="401">
        <v>5.55</v>
      </c>
      <c r="N14" s="402">
        <v>61.062432432400001</v>
      </c>
    </row>
    <row r="15" spans="1:14" s="264" customFormat="1" ht="11.25">
      <c r="A15" s="265" t="s">
        <v>39</v>
      </c>
      <c r="B15" s="338">
        <v>42887</v>
      </c>
      <c r="C15" s="406">
        <v>308</v>
      </c>
      <c r="D15" s="418">
        <v>12.745892857099999</v>
      </c>
      <c r="E15" s="406">
        <v>307.5</v>
      </c>
      <c r="F15" s="408">
        <v>67.993736585400001</v>
      </c>
      <c r="G15" s="411"/>
      <c r="H15" s="418"/>
      <c r="I15" s="407">
        <v>0.8</v>
      </c>
      <c r="J15" s="408">
        <v>42.166874999999997</v>
      </c>
      <c r="K15" s="401">
        <v>37.9</v>
      </c>
      <c r="L15" s="418">
        <v>76.567467018499997</v>
      </c>
      <c r="M15" s="401">
        <v>4.6500000000000004</v>
      </c>
      <c r="N15" s="402">
        <v>64.943333333300004</v>
      </c>
    </row>
    <row r="16" spans="1:14" s="264" customFormat="1" ht="11.25">
      <c r="A16" s="265" t="s">
        <v>39</v>
      </c>
      <c r="B16" s="338">
        <v>42917</v>
      </c>
      <c r="C16" s="406">
        <v>326</v>
      </c>
      <c r="D16" s="418">
        <v>12.139917177899999</v>
      </c>
      <c r="E16" s="406">
        <v>324.64999999999998</v>
      </c>
      <c r="F16" s="408">
        <v>64.945042353299996</v>
      </c>
      <c r="G16" s="411"/>
      <c r="H16" s="418"/>
      <c r="I16" s="407">
        <v>0</v>
      </c>
      <c r="J16" s="408"/>
      <c r="K16" s="401">
        <v>20.55</v>
      </c>
      <c r="L16" s="418">
        <v>62.931824817500001</v>
      </c>
      <c r="M16" s="401">
        <v>1.3</v>
      </c>
      <c r="N16" s="402">
        <v>61.895769230799999</v>
      </c>
    </row>
    <row r="17" spans="1:14" s="264" customFormat="1" ht="11.25">
      <c r="A17" s="265" t="s">
        <v>38</v>
      </c>
      <c r="B17" s="338">
        <v>42948</v>
      </c>
      <c r="C17" s="406">
        <v>318.60000000000002</v>
      </c>
      <c r="D17" s="418">
        <v>9.8930461394000009</v>
      </c>
      <c r="E17" s="406">
        <v>320</v>
      </c>
      <c r="F17" s="408">
        <v>62.970771874999997</v>
      </c>
      <c r="G17" s="411"/>
      <c r="H17" s="418"/>
      <c r="I17" s="407">
        <v>0.45</v>
      </c>
      <c r="J17" s="408">
        <v>36.138888888899999</v>
      </c>
      <c r="K17" s="401">
        <v>7.4</v>
      </c>
      <c r="L17" s="418">
        <v>63.060608108099999</v>
      </c>
      <c r="M17" s="401">
        <v>0.55000000000000004</v>
      </c>
      <c r="N17" s="402">
        <v>63.465454545500002</v>
      </c>
    </row>
    <row r="18" spans="1:14" s="264" customFormat="1" ht="11.25">
      <c r="A18" s="265" t="s">
        <v>40</v>
      </c>
      <c r="B18" s="338">
        <v>42979</v>
      </c>
      <c r="C18" s="406">
        <v>318.3</v>
      </c>
      <c r="D18" s="418">
        <v>10.120821552000001</v>
      </c>
      <c r="E18" s="406">
        <v>313.95</v>
      </c>
      <c r="F18" s="408">
        <v>67.499751552800006</v>
      </c>
      <c r="G18" s="411"/>
      <c r="H18" s="418"/>
      <c r="I18" s="407">
        <v>0.85</v>
      </c>
      <c r="J18" s="408">
        <v>40.064117647099998</v>
      </c>
      <c r="K18" s="401">
        <v>14.35</v>
      </c>
      <c r="L18" s="418">
        <v>62.064808362400001</v>
      </c>
      <c r="M18" s="401">
        <v>1.6</v>
      </c>
      <c r="N18" s="402">
        <v>63.5934375</v>
      </c>
    </row>
    <row r="19" spans="1:14" s="264" customFormat="1" ht="11.25">
      <c r="A19" s="265" t="s">
        <v>41</v>
      </c>
      <c r="B19" s="338">
        <v>43009</v>
      </c>
      <c r="C19" s="406">
        <v>335.25</v>
      </c>
      <c r="D19" s="418">
        <v>13.298933631600001</v>
      </c>
      <c r="E19" s="406">
        <v>329.05</v>
      </c>
      <c r="F19" s="408">
        <v>80.291250569799999</v>
      </c>
      <c r="G19" s="411">
        <v>0.15</v>
      </c>
      <c r="H19" s="418">
        <v>41.723333333299998</v>
      </c>
      <c r="I19" s="407">
        <v>0.5</v>
      </c>
      <c r="J19" s="408">
        <v>27.17</v>
      </c>
      <c r="K19" s="401">
        <v>14</v>
      </c>
      <c r="L19" s="418">
        <v>71.716214285700005</v>
      </c>
      <c r="M19" s="401">
        <v>1.1000000000000001</v>
      </c>
      <c r="N19" s="402">
        <v>58.8654545455</v>
      </c>
    </row>
    <row r="20" spans="1:14" s="264" customFormat="1" ht="11.25">
      <c r="A20" s="265" t="s">
        <v>42</v>
      </c>
      <c r="B20" s="338">
        <v>43040</v>
      </c>
      <c r="C20" s="406">
        <v>304.95</v>
      </c>
      <c r="D20" s="418">
        <v>22.712788981799999</v>
      </c>
      <c r="E20" s="406">
        <v>293.7</v>
      </c>
      <c r="F20" s="408">
        <v>86.825624787199999</v>
      </c>
      <c r="G20" s="411">
        <v>2</v>
      </c>
      <c r="H20" s="418">
        <v>55.320250000000001</v>
      </c>
      <c r="I20" s="407">
        <v>0.2</v>
      </c>
      <c r="J20" s="408">
        <v>51.4375</v>
      </c>
      <c r="K20" s="401">
        <v>4.9000000000000004</v>
      </c>
      <c r="L20" s="418">
        <v>80.026428571400004</v>
      </c>
      <c r="M20" s="401">
        <v>8.4499999999999993</v>
      </c>
      <c r="N20" s="402">
        <v>74.383668639099994</v>
      </c>
    </row>
    <row r="21" spans="1:14" s="264" customFormat="1" ht="11.25">
      <c r="A21" s="265" t="s">
        <v>43</v>
      </c>
      <c r="B21" s="338">
        <v>43070</v>
      </c>
      <c r="C21" s="406">
        <v>304.05</v>
      </c>
      <c r="D21" s="419">
        <v>18.396965959500001</v>
      </c>
      <c r="E21" s="406">
        <v>299.60000000000002</v>
      </c>
      <c r="F21" s="408">
        <v>92.560570760999994</v>
      </c>
      <c r="G21" s="411">
        <v>1.35</v>
      </c>
      <c r="H21" s="418">
        <v>35.573333333299999</v>
      </c>
      <c r="I21" s="407">
        <v>1.95</v>
      </c>
      <c r="J21" s="408">
        <v>9.2420512821000003</v>
      </c>
      <c r="K21" s="401">
        <v>10.9</v>
      </c>
      <c r="L21" s="418">
        <v>91.420825688099995</v>
      </c>
      <c r="M21" s="401">
        <v>3.7</v>
      </c>
      <c r="N21" s="402">
        <v>86.058783783799996</v>
      </c>
    </row>
    <row r="22" spans="1:14" s="264" customFormat="1" ht="11.25">
      <c r="A22" s="265"/>
      <c r="B22" s="339">
        <v>2017</v>
      </c>
      <c r="C22" s="403">
        <f>SUM(C10:C21)</f>
        <v>3776.3</v>
      </c>
      <c r="D22" s="404">
        <v>12.5463964727</v>
      </c>
      <c r="E22" s="403">
        <f>SUM(E10:E21)</f>
        <v>3767.1499999999996</v>
      </c>
      <c r="F22" s="409">
        <v>74.600977263999994</v>
      </c>
      <c r="G22" s="412">
        <f>SUM(G10:G21)</f>
        <v>10.15</v>
      </c>
      <c r="H22" s="420">
        <v>39.197241379300003</v>
      </c>
      <c r="I22" s="403">
        <f>SUM(I10:I21)</f>
        <v>13.85</v>
      </c>
      <c r="J22" s="409">
        <v>15.8226714801</v>
      </c>
      <c r="K22" s="403">
        <f>SUM(K10:K21)</f>
        <v>196.3</v>
      </c>
      <c r="L22" s="420">
        <v>72.166283749399994</v>
      </c>
      <c r="M22" s="403">
        <f>SUM(M10:M21)</f>
        <v>63.499999999999986</v>
      </c>
      <c r="N22" s="404">
        <v>77.390716535400003</v>
      </c>
    </row>
    <row r="23" spans="1:14" s="264" customFormat="1" ht="11.25">
      <c r="A23" s="265"/>
    </row>
    <row r="24" spans="1:14" s="264" customFormat="1" ht="11.25">
      <c r="A24" s="265"/>
    </row>
    <row r="25" spans="1:14" ht="15">
      <c r="B25" s="334" t="s">
        <v>137</v>
      </c>
      <c r="C25" s="318"/>
      <c r="D25" s="318"/>
      <c r="E25" s="318"/>
      <c r="F25" s="318"/>
      <c r="G25" s="318"/>
      <c r="H25" s="318"/>
      <c r="I25" s="318"/>
      <c r="J25" s="318"/>
    </row>
    <row r="26" spans="1:14">
      <c r="B26" s="340"/>
      <c r="C26" s="497" t="s">
        <v>138</v>
      </c>
      <c r="D26" s="497"/>
      <c r="E26" s="497"/>
      <c r="F26" s="498"/>
      <c r="G26" s="497" t="s">
        <v>127</v>
      </c>
      <c r="H26" s="497"/>
      <c r="I26" s="497"/>
      <c r="J26" s="497"/>
    </row>
    <row r="27" spans="1:14">
      <c r="B27" s="336"/>
      <c r="C27" s="499" t="s">
        <v>128</v>
      </c>
      <c r="D27" s="500"/>
      <c r="E27" s="502" t="s">
        <v>129</v>
      </c>
      <c r="F27" s="501"/>
      <c r="G27" s="499" t="s">
        <v>128</v>
      </c>
      <c r="H27" s="500"/>
      <c r="I27" s="502" t="s">
        <v>129</v>
      </c>
      <c r="J27" s="499"/>
    </row>
    <row r="28" spans="1:14">
      <c r="B28" s="336"/>
      <c r="C28" s="390" t="s">
        <v>1</v>
      </c>
      <c r="D28" s="391" t="s">
        <v>114</v>
      </c>
      <c r="E28" s="390" t="s">
        <v>1</v>
      </c>
      <c r="F28" s="394" t="s">
        <v>114</v>
      </c>
      <c r="G28" s="415" t="s">
        <v>1</v>
      </c>
      <c r="H28" s="439" t="s">
        <v>114</v>
      </c>
      <c r="I28" s="438" t="s">
        <v>1</v>
      </c>
      <c r="J28" s="438" t="s">
        <v>114</v>
      </c>
    </row>
    <row r="29" spans="1:14">
      <c r="A29" s="265" t="s">
        <v>35</v>
      </c>
      <c r="B29" s="338">
        <v>42736</v>
      </c>
      <c r="C29" s="395">
        <v>224.95</v>
      </c>
      <c r="D29" s="413">
        <v>109.09634140919999</v>
      </c>
      <c r="E29" s="395">
        <v>255.7</v>
      </c>
      <c r="F29" s="396">
        <v>58.571292530299999</v>
      </c>
      <c r="G29" s="400">
        <v>4.05</v>
      </c>
      <c r="H29" s="413">
        <v>87.219753086400004</v>
      </c>
      <c r="I29" s="400">
        <v>9.3000000000000007</v>
      </c>
      <c r="J29" s="400">
        <v>52.257043010799997</v>
      </c>
    </row>
    <row r="30" spans="1:14">
      <c r="A30" s="265" t="s">
        <v>36</v>
      </c>
      <c r="B30" s="338">
        <v>42767</v>
      </c>
      <c r="C30" s="395">
        <v>248.65</v>
      </c>
      <c r="D30" s="413">
        <v>78.631284938700006</v>
      </c>
      <c r="E30" s="395">
        <v>207.15</v>
      </c>
      <c r="F30" s="396">
        <v>41.244465363300002</v>
      </c>
      <c r="G30" s="400">
        <v>3.9</v>
      </c>
      <c r="H30" s="413">
        <v>66.702435897399994</v>
      </c>
      <c r="I30" s="400">
        <v>28.6</v>
      </c>
      <c r="J30" s="400">
        <v>40.003898601400003</v>
      </c>
    </row>
    <row r="31" spans="1:14">
      <c r="A31" s="265" t="s">
        <v>37</v>
      </c>
      <c r="B31" s="338">
        <v>42795</v>
      </c>
      <c r="C31" s="395">
        <v>209.65</v>
      </c>
      <c r="D31" s="413">
        <v>53.7879847365</v>
      </c>
      <c r="E31" s="395">
        <v>216</v>
      </c>
      <c r="F31" s="396">
        <v>28.801317129600001</v>
      </c>
      <c r="G31" s="400">
        <v>3.25</v>
      </c>
      <c r="H31" s="413">
        <v>45.8563076923</v>
      </c>
      <c r="I31" s="400">
        <v>24.6</v>
      </c>
      <c r="J31" s="400">
        <v>32.172317073199999</v>
      </c>
    </row>
    <row r="32" spans="1:14">
      <c r="A32" s="265" t="s">
        <v>38</v>
      </c>
      <c r="B32" s="338">
        <v>42826</v>
      </c>
      <c r="C32" s="395">
        <v>199.6</v>
      </c>
      <c r="D32" s="413">
        <v>58.713028557100003</v>
      </c>
      <c r="E32" s="395">
        <v>227.65</v>
      </c>
      <c r="F32" s="396">
        <v>26.470270151499999</v>
      </c>
      <c r="G32" s="400">
        <v>2.6</v>
      </c>
      <c r="H32" s="413">
        <v>44.521923076900002</v>
      </c>
      <c r="I32" s="400">
        <v>9.5</v>
      </c>
      <c r="J32" s="400">
        <v>27.6915789474</v>
      </c>
    </row>
    <row r="33" spans="1:10">
      <c r="A33" s="265" t="s">
        <v>37</v>
      </c>
      <c r="B33" s="338">
        <v>42856</v>
      </c>
      <c r="C33" s="395">
        <v>68.849999999999994</v>
      </c>
      <c r="D33" s="413">
        <v>121.41079883810001</v>
      </c>
      <c r="E33" s="395">
        <v>181.25</v>
      </c>
      <c r="F33" s="396">
        <v>25.5438868966</v>
      </c>
      <c r="G33" s="400"/>
      <c r="H33" s="413"/>
      <c r="I33" s="400">
        <v>3.8</v>
      </c>
      <c r="J33" s="400">
        <v>26.8276315789</v>
      </c>
    </row>
    <row r="34" spans="1:10">
      <c r="A34" s="265" t="s">
        <v>39</v>
      </c>
      <c r="B34" s="338">
        <v>42887</v>
      </c>
      <c r="C34" s="395">
        <v>206.25</v>
      </c>
      <c r="D34" s="413">
        <v>89.6959369697</v>
      </c>
      <c r="E34" s="395">
        <v>163.25</v>
      </c>
      <c r="F34" s="396">
        <v>24.377859111799999</v>
      </c>
      <c r="G34" s="400">
        <v>1.7</v>
      </c>
      <c r="H34" s="413">
        <v>45.85</v>
      </c>
      <c r="I34" s="400">
        <v>1.05</v>
      </c>
      <c r="J34" s="400">
        <v>27.314285714299999</v>
      </c>
    </row>
    <row r="35" spans="1:10">
      <c r="A35" s="265" t="s">
        <v>39</v>
      </c>
      <c r="B35" s="338">
        <v>42917</v>
      </c>
      <c r="C35" s="395">
        <v>231.5</v>
      </c>
      <c r="D35" s="413">
        <v>113.14612958959999</v>
      </c>
      <c r="E35" s="395">
        <v>160.5</v>
      </c>
      <c r="F35" s="396">
        <v>27.618897196300001</v>
      </c>
      <c r="G35" s="400">
        <v>0.6</v>
      </c>
      <c r="H35" s="413">
        <v>58.0916666667</v>
      </c>
      <c r="I35" s="400">
        <v>0.75</v>
      </c>
      <c r="J35" s="400">
        <v>28.8</v>
      </c>
    </row>
    <row r="36" spans="1:10">
      <c r="A36" s="265" t="s">
        <v>38</v>
      </c>
      <c r="B36" s="338">
        <v>42948</v>
      </c>
      <c r="C36" s="395">
        <v>234.15</v>
      </c>
      <c r="D36" s="413">
        <v>90.295161221399994</v>
      </c>
      <c r="E36" s="395">
        <v>204.15</v>
      </c>
      <c r="F36" s="396">
        <v>26.055949057100001</v>
      </c>
      <c r="G36" s="400">
        <v>0.25</v>
      </c>
      <c r="H36" s="413">
        <v>40.5</v>
      </c>
      <c r="I36" s="400">
        <v>0.75</v>
      </c>
      <c r="J36" s="400">
        <v>24.638666666700001</v>
      </c>
    </row>
    <row r="37" spans="1:10">
      <c r="A37" s="265" t="s">
        <v>40</v>
      </c>
      <c r="B37" s="338">
        <v>42979</v>
      </c>
      <c r="C37" s="395">
        <v>214.7</v>
      </c>
      <c r="D37" s="413">
        <v>92.740163018199993</v>
      </c>
      <c r="E37" s="395">
        <v>139.15</v>
      </c>
      <c r="F37" s="396">
        <v>30.585742005</v>
      </c>
      <c r="G37" s="400">
        <v>0.75</v>
      </c>
      <c r="H37" s="413">
        <v>57.043999999999997</v>
      </c>
      <c r="I37" s="400">
        <v>3.05</v>
      </c>
      <c r="J37" s="400">
        <v>34.1163934426</v>
      </c>
    </row>
    <row r="38" spans="1:10">
      <c r="A38" s="265" t="s">
        <v>41</v>
      </c>
      <c r="B38" s="338">
        <v>43009</v>
      </c>
      <c r="C38" s="395">
        <v>270.35000000000002</v>
      </c>
      <c r="D38" s="413">
        <v>97.8193989273</v>
      </c>
      <c r="E38" s="395">
        <v>191.95</v>
      </c>
      <c r="F38" s="396">
        <v>40.292151601999997</v>
      </c>
      <c r="G38" s="400">
        <v>1.1499999999999999</v>
      </c>
      <c r="H38" s="413">
        <v>76.330434782599994</v>
      </c>
      <c r="I38" s="400">
        <v>8.6999999999999993</v>
      </c>
      <c r="J38" s="400">
        <v>44.593793103400003</v>
      </c>
    </row>
    <row r="39" spans="1:10">
      <c r="A39" s="265" t="s">
        <v>42</v>
      </c>
      <c r="B39" s="338">
        <v>43040</v>
      </c>
      <c r="C39" s="395">
        <v>276.25</v>
      </c>
      <c r="D39" s="413">
        <v>103.8629538462</v>
      </c>
      <c r="E39" s="395">
        <v>161.94999999999999</v>
      </c>
      <c r="F39" s="396">
        <v>49.1827168879</v>
      </c>
      <c r="G39" s="400">
        <v>1.6</v>
      </c>
      <c r="H39" s="413">
        <v>80.78125</v>
      </c>
      <c r="I39" s="400">
        <v>4.5</v>
      </c>
      <c r="J39" s="400">
        <v>46.0276666667</v>
      </c>
    </row>
    <row r="40" spans="1:10">
      <c r="A40" s="265" t="s">
        <v>43</v>
      </c>
      <c r="B40" s="338">
        <v>43070</v>
      </c>
      <c r="C40" s="395">
        <v>302.7</v>
      </c>
      <c r="D40" s="413">
        <v>96.969940535199996</v>
      </c>
      <c r="E40" s="395">
        <v>214.75</v>
      </c>
      <c r="F40" s="396">
        <v>47.007371362000001</v>
      </c>
      <c r="G40" s="400">
        <v>8.15</v>
      </c>
      <c r="H40" s="413">
        <v>73.330797545999999</v>
      </c>
      <c r="I40" s="400">
        <v>10.9</v>
      </c>
      <c r="J40" s="400">
        <v>47.006055045899998</v>
      </c>
    </row>
    <row r="41" spans="1:10">
      <c r="B41" s="339">
        <v>2017</v>
      </c>
      <c r="C41" s="397">
        <f>SUM(C29:C40)</f>
        <v>2687.6</v>
      </c>
      <c r="D41" s="414">
        <v>91.414367279399997</v>
      </c>
      <c r="E41" s="397">
        <f>SUM(E29:E40)</f>
        <v>2323.4500000000003</v>
      </c>
      <c r="F41" s="399">
        <v>36.230278465200001</v>
      </c>
      <c r="G41" s="397">
        <f>SUM(G29:G40)</f>
        <v>28</v>
      </c>
      <c r="H41" s="414">
        <v>66.376910714299996</v>
      </c>
      <c r="I41" s="397">
        <f>SUM(I29:I40)</f>
        <v>105.5</v>
      </c>
      <c r="J41" s="398">
        <v>38.548118483400003</v>
      </c>
    </row>
    <row r="44" spans="1:10" ht="15">
      <c r="B44" s="334" t="s">
        <v>125</v>
      </c>
      <c r="C44" s="318"/>
      <c r="D44" s="318"/>
      <c r="E44" s="318"/>
      <c r="F44" s="318"/>
      <c r="G44" s="318"/>
      <c r="H44" s="318"/>
      <c r="I44" s="318"/>
      <c r="J44" s="318"/>
    </row>
    <row r="45" spans="1:10">
      <c r="B45" s="340"/>
      <c r="C45" s="497" t="s">
        <v>138</v>
      </c>
      <c r="D45" s="497"/>
      <c r="E45" s="497"/>
      <c r="F45" s="498"/>
      <c r="G45" s="497" t="s">
        <v>127</v>
      </c>
      <c r="H45" s="497"/>
      <c r="I45" s="497"/>
      <c r="J45" s="497"/>
    </row>
    <row r="46" spans="1:10">
      <c r="B46" s="336"/>
      <c r="C46" s="499" t="s">
        <v>128</v>
      </c>
      <c r="D46" s="500"/>
      <c r="E46" s="499" t="s">
        <v>129</v>
      </c>
      <c r="F46" s="501"/>
      <c r="G46" s="499" t="s">
        <v>128</v>
      </c>
      <c r="H46" s="500"/>
      <c r="I46" s="502" t="s">
        <v>129</v>
      </c>
      <c r="J46" s="499"/>
    </row>
    <row r="47" spans="1:10">
      <c r="B47" s="336"/>
      <c r="C47" s="390" t="s">
        <v>1</v>
      </c>
      <c r="D47" s="391" t="s">
        <v>114</v>
      </c>
      <c r="E47" s="390" t="s">
        <v>1</v>
      </c>
      <c r="F47" s="394" t="s">
        <v>114</v>
      </c>
      <c r="G47" s="415" t="s">
        <v>1</v>
      </c>
      <c r="H47" s="391" t="s">
        <v>114</v>
      </c>
      <c r="I47" s="390" t="s">
        <v>1</v>
      </c>
      <c r="J47" s="337" t="s">
        <v>114</v>
      </c>
    </row>
    <row r="48" spans="1:10">
      <c r="A48" s="265" t="s">
        <v>35</v>
      </c>
      <c r="B48" s="338">
        <v>42736</v>
      </c>
      <c r="C48" s="395">
        <v>179.45</v>
      </c>
      <c r="D48" s="413">
        <v>129.35307049319999</v>
      </c>
      <c r="E48" s="395">
        <v>314.05</v>
      </c>
      <c r="F48" s="396">
        <v>42.419199172100001</v>
      </c>
      <c r="G48" s="416">
        <v>1.3</v>
      </c>
      <c r="H48" s="413">
        <v>75.1569230769</v>
      </c>
      <c r="I48" s="400">
        <v>9</v>
      </c>
      <c r="J48" s="400">
        <v>53.434722222200001</v>
      </c>
    </row>
    <row r="49" spans="1:10">
      <c r="A49" s="265" t="s">
        <v>36</v>
      </c>
      <c r="B49" s="338">
        <v>42767</v>
      </c>
      <c r="C49" s="395">
        <v>195.75</v>
      </c>
      <c r="D49" s="413">
        <v>104.3790779055</v>
      </c>
      <c r="E49" s="395">
        <v>265.7</v>
      </c>
      <c r="F49" s="396">
        <v>27.4726778321</v>
      </c>
      <c r="G49" s="416">
        <v>1.3</v>
      </c>
      <c r="H49" s="413">
        <v>51.562307692300003</v>
      </c>
      <c r="I49" s="400">
        <v>10.95</v>
      </c>
      <c r="J49" s="400">
        <v>41.408858447500002</v>
      </c>
    </row>
    <row r="50" spans="1:10">
      <c r="A50" s="265" t="s">
        <v>37</v>
      </c>
      <c r="B50" s="338">
        <v>42795</v>
      </c>
      <c r="C50" s="395">
        <v>251.75</v>
      </c>
      <c r="D50" s="413">
        <v>93.694444885799996</v>
      </c>
      <c r="E50" s="395">
        <v>294.35000000000002</v>
      </c>
      <c r="F50" s="396">
        <v>24.114528622400002</v>
      </c>
      <c r="G50" s="416">
        <v>2.4</v>
      </c>
      <c r="H50" s="413">
        <v>48.749583333300002</v>
      </c>
      <c r="I50" s="400">
        <v>18.149999999999999</v>
      </c>
      <c r="J50" s="400">
        <v>31.104958677700001</v>
      </c>
    </row>
    <row r="51" spans="1:10">
      <c r="A51" s="265" t="s">
        <v>38</v>
      </c>
      <c r="B51" s="338">
        <v>42826</v>
      </c>
      <c r="C51" s="395">
        <v>250.5</v>
      </c>
      <c r="D51" s="413">
        <v>88.578447105799995</v>
      </c>
      <c r="E51" s="395">
        <v>296.2</v>
      </c>
      <c r="F51" s="396">
        <v>22.748357528700001</v>
      </c>
      <c r="G51" s="416">
        <v>1.35</v>
      </c>
      <c r="H51" s="413">
        <v>51.9825925926</v>
      </c>
      <c r="I51" s="400">
        <v>9.35</v>
      </c>
      <c r="J51" s="400">
        <v>30.227058823499998</v>
      </c>
    </row>
    <row r="52" spans="1:10">
      <c r="A52" s="265" t="s">
        <v>37</v>
      </c>
      <c r="B52" s="338">
        <v>42856</v>
      </c>
      <c r="C52" s="395">
        <v>240.1</v>
      </c>
      <c r="D52" s="413">
        <v>89.1573552686</v>
      </c>
      <c r="E52" s="395">
        <v>321.7</v>
      </c>
      <c r="F52" s="396">
        <v>26.425520671400001</v>
      </c>
      <c r="G52" s="416">
        <v>2.1</v>
      </c>
      <c r="H52" s="413">
        <v>61.291190476200001</v>
      </c>
      <c r="I52" s="400">
        <v>7.75</v>
      </c>
      <c r="J52" s="400">
        <v>32.591354838699999</v>
      </c>
    </row>
    <row r="53" spans="1:10">
      <c r="A53" s="265" t="s">
        <v>39</v>
      </c>
      <c r="B53" s="338">
        <v>42887</v>
      </c>
      <c r="C53" s="395">
        <v>268.5</v>
      </c>
      <c r="D53" s="413">
        <v>93.018057728100004</v>
      </c>
      <c r="E53" s="395">
        <v>318.10000000000002</v>
      </c>
      <c r="F53" s="396">
        <v>27.311773027299999</v>
      </c>
      <c r="G53" s="416">
        <v>2.95</v>
      </c>
      <c r="H53" s="413">
        <v>65.721694915300006</v>
      </c>
      <c r="I53" s="400">
        <v>5.05</v>
      </c>
      <c r="J53" s="400">
        <v>33.0418811881</v>
      </c>
    </row>
    <row r="54" spans="1:10">
      <c r="A54" s="265" t="s">
        <v>39</v>
      </c>
      <c r="B54" s="338">
        <v>42917</v>
      </c>
      <c r="C54" s="395">
        <v>293.39999999999998</v>
      </c>
      <c r="D54" s="413">
        <v>84.863810497599999</v>
      </c>
      <c r="E54" s="395">
        <v>348.8</v>
      </c>
      <c r="F54" s="396">
        <v>30.182075688099999</v>
      </c>
      <c r="G54" s="416">
        <v>3.05</v>
      </c>
      <c r="H54" s="413">
        <v>62.017049180299999</v>
      </c>
      <c r="I54" s="400">
        <v>3.75</v>
      </c>
      <c r="J54" s="400">
        <v>37.949466666699998</v>
      </c>
    </row>
    <row r="55" spans="1:10">
      <c r="A55" s="265" t="s">
        <v>38</v>
      </c>
      <c r="B55" s="338">
        <v>42948</v>
      </c>
      <c r="C55" s="395">
        <v>299.89999999999998</v>
      </c>
      <c r="D55" s="413">
        <v>87.653771257100004</v>
      </c>
      <c r="E55" s="395">
        <v>343.15</v>
      </c>
      <c r="F55" s="396">
        <v>28.205886638500001</v>
      </c>
      <c r="G55" s="416">
        <v>0.6</v>
      </c>
      <c r="H55" s="413">
        <v>54.669166666700001</v>
      </c>
      <c r="I55" s="400">
        <v>5.25</v>
      </c>
      <c r="J55" s="400">
        <v>31.9053333333</v>
      </c>
    </row>
    <row r="56" spans="1:10">
      <c r="A56" s="265" t="s">
        <v>40</v>
      </c>
      <c r="B56" s="338">
        <v>42979</v>
      </c>
      <c r="C56" s="395">
        <v>283.2</v>
      </c>
      <c r="D56" s="413">
        <v>91.241550141199994</v>
      </c>
      <c r="E56" s="395">
        <v>321.39999999999998</v>
      </c>
      <c r="F56" s="396">
        <v>27.3714716864</v>
      </c>
      <c r="G56" s="416">
        <v>2.75</v>
      </c>
      <c r="H56" s="413">
        <v>52.9485454545</v>
      </c>
      <c r="I56" s="400">
        <v>7.9</v>
      </c>
      <c r="J56" s="400">
        <v>31.525379746799999</v>
      </c>
    </row>
    <row r="57" spans="1:10">
      <c r="A57" s="265" t="s">
        <v>41</v>
      </c>
      <c r="B57" s="338">
        <v>43009</v>
      </c>
      <c r="C57" s="395">
        <v>251.75</v>
      </c>
      <c r="D57" s="413">
        <v>99.010067527299995</v>
      </c>
      <c r="E57" s="395">
        <v>257.39999999999998</v>
      </c>
      <c r="F57" s="396">
        <v>32.085609945599998</v>
      </c>
      <c r="G57" s="416">
        <v>3.25</v>
      </c>
      <c r="H57" s="413">
        <v>71.520923076900004</v>
      </c>
      <c r="I57" s="400">
        <v>5.5</v>
      </c>
      <c r="J57" s="400">
        <v>39.131727272699997</v>
      </c>
    </row>
    <row r="58" spans="1:10">
      <c r="A58" s="265" t="s">
        <v>42</v>
      </c>
      <c r="B58" s="338">
        <v>43040</v>
      </c>
      <c r="C58" s="395">
        <v>173.35</v>
      </c>
      <c r="D58" s="413">
        <v>116.1617392558</v>
      </c>
      <c r="E58" s="395">
        <v>245.85</v>
      </c>
      <c r="F58" s="396">
        <v>37.143329265799998</v>
      </c>
      <c r="G58" s="416">
        <v>0.1</v>
      </c>
      <c r="H58" s="413">
        <v>85.685000000000002</v>
      </c>
      <c r="I58" s="400">
        <v>5.05</v>
      </c>
      <c r="J58" s="400">
        <v>48.083267326700003</v>
      </c>
    </row>
    <row r="59" spans="1:10">
      <c r="A59" s="265" t="s">
        <v>43</v>
      </c>
      <c r="B59" s="338">
        <v>43070</v>
      </c>
      <c r="C59" s="395">
        <v>177.25</v>
      </c>
      <c r="D59" s="413">
        <v>100.27373483780001</v>
      </c>
      <c r="E59" s="395">
        <v>212.55</v>
      </c>
      <c r="F59" s="396">
        <v>33.639593036900003</v>
      </c>
      <c r="G59" s="416">
        <v>4.0999999999999996</v>
      </c>
      <c r="H59" s="413">
        <v>63.640243902400002</v>
      </c>
      <c r="I59" s="400">
        <v>4.8</v>
      </c>
      <c r="J59" s="400">
        <v>42.7094791667</v>
      </c>
    </row>
    <row r="60" spans="1:10">
      <c r="B60" s="339">
        <v>2017</v>
      </c>
      <c r="C60" s="397">
        <f>SUM(C48:C59)</f>
        <v>2864.8999999999996</v>
      </c>
      <c r="D60" s="414">
        <v>96.221535306600003</v>
      </c>
      <c r="E60" s="397">
        <f>SUM(E48:E59)</f>
        <v>3539.2500000000005</v>
      </c>
      <c r="F60" s="399">
        <v>29.721140919700002</v>
      </c>
      <c r="G60" s="417">
        <f>SUM(G48:G59)</f>
        <v>25.25</v>
      </c>
      <c r="H60" s="414">
        <v>61.148495049499999</v>
      </c>
      <c r="I60" s="397">
        <f>SUM(I48:I59)</f>
        <v>92.5</v>
      </c>
      <c r="J60" s="398">
        <v>37.004070270299998</v>
      </c>
    </row>
  </sheetData>
  <mergeCells count="21">
    <mergeCell ref="C7:F7"/>
    <mergeCell ref="G7:J7"/>
    <mergeCell ref="K7:N7"/>
    <mergeCell ref="C8:D8"/>
    <mergeCell ref="E8:F8"/>
    <mergeCell ref="G8:H8"/>
    <mergeCell ref="I8:J8"/>
    <mergeCell ref="K8:L8"/>
    <mergeCell ref="M8:N8"/>
    <mergeCell ref="C26:F26"/>
    <mergeCell ref="G26:J26"/>
    <mergeCell ref="C27:D27"/>
    <mergeCell ref="E27:F27"/>
    <mergeCell ref="G27:H27"/>
    <mergeCell ref="I27:J27"/>
    <mergeCell ref="C45:F45"/>
    <mergeCell ref="G45:J45"/>
    <mergeCell ref="C46:D46"/>
    <mergeCell ref="E46:F46"/>
    <mergeCell ref="G46:H46"/>
    <mergeCell ref="I46:J46"/>
  </mergeCells>
  <hyperlinks>
    <hyperlink ref="B3" location="Indice!A1" display="Indice!A1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H82"/>
  <sheetViews>
    <sheetView showGridLines="0" topLeftCell="A5" workbookViewId="0">
      <selection activeCell="E42" sqref="E42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68.7109375" style="7" customWidth="1"/>
    <col min="6" max="6" width="11.42578125" style="31" customWidth="1"/>
  </cols>
  <sheetData>
    <row r="1" spans="2:8" s="7" customFormat="1" ht="0.6" customHeight="1"/>
    <row r="2" spans="2:8" s="7" customFormat="1" ht="21" customHeight="1">
      <c r="E2" s="54" t="s">
        <v>74</v>
      </c>
    </row>
    <row r="3" spans="2:8" s="7" customFormat="1" ht="15" customHeight="1">
      <c r="E3" s="9" t="s">
        <v>184</v>
      </c>
    </row>
    <row r="4" spans="2:8" s="10" customFormat="1" ht="19.899999999999999" customHeight="1">
      <c r="B4" s="11"/>
      <c r="C4" s="12" t="str">
        <f>Indice!C4</f>
        <v>Servicios de ajuste</v>
      </c>
    </row>
    <row r="5" spans="2:8" s="10" customFormat="1" ht="12.6" customHeight="1">
      <c r="B5" s="11"/>
      <c r="C5" s="13"/>
    </row>
    <row r="6" spans="2:8" s="10" customFormat="1" ht="13.15" customHeight="1">
      <c r="B6" s="11"/>
      <c r="C6" s="16"/>
      <c r="D6" s="28"/>
      <c r="E6" s="28"/>
    </row>
    <row r="7" spans="2:8" s="10" customFormat="1" ht="12.75" customHeight="1">
      <c r="B7" s="11"/>
      <c r="C7" s="466" t="s">
        <v>187</v>
      </c>
      <c r="D7" s="28"/>
      <c r="E7" s="183"/>
    </row>
    <row r="8" spans="2:8" s="10" customFormat="1" ht="12.75" customHeight="1">
      <c r="B8" s="11"/>
      <c r="C8" s="466"/>
      <c r="D8" s="28"/>
      <c r="E8" s="183"/>
    </row>
    <row r="9" spans="2:8" s="10" customFormat="1" ht="12.75" customHeight="1">
      <c r="B9" s="11"/>
      <c r="C9" s="133" t="s">
        <v>117</v>
      </c>
      <c r="D9" s="28"/>
      <c r="E9" s="183"/>
    </row>
    <row r="10" spans="2:8" s="10" customFormat="1" ht="12.75" customHeight="1">
      <c r="B10" s="11"/>
      <c r="C10" s="133"/>
      <c r="D10" s="28"/>
      <c r="E10" s="183"/>
    </row>
    <row r="11" spans="2:8" s="10" customFormat="1" ht="12.75" customHeight="1">
      <c r="B11" s="11"/>
      <c r="C11" s="151"/>
      <c r="D11" s="28"/>
      <c r="E11" s="183"/>
    </row>
    <row r="12" spans="2:8" s="10" customFormat="1" ht="12.75" customHeight="1">
      <c r="B12" s="11"/>
      <c r="C12" s="151"/>
      <c r="D12" s="28"/>
      <c r="E12" s="183"/>
    </row>
    <row r="13" spans="2:8" s="10" customFormat="1" ht="12.75" customHeight="1">
      <c r="B13" s="11"/>
      <c r="C13" s="16"/>
      <c r="D13" s="28"/>
      <c r="E13" s="183"/>
    </row>
    <row r="14" spans="2:8" s="10" customFormat="1" ht="12.75" customHeight="1">
      <c r="B14" s="11"/>
      <c r="C14" s="16"/>
      <c r="D14" s="28"/>
      <c r="E14" s="183"/>
    </row>
    <row r="15" spans="2:8" s="10" customFormat="1" ht="12.75" customHeight="1">
      <c r="B15" s="11"/>
      <c r="C15" s="16"/>
      <c r="D15" s="28"/>
      <c r="E15" s="183"/>
    </row>
    <row r="16" spans="2:8" s="10" customFormat="1" ht="12.75" customHeight="1">
      <c r="B16" s="11"/>
      <c r="C16" s="16"/>
      <c r="D16" s="28"/>
      <c r="E16" s="183"/>
      <c r="H16" s="140" t="str">
        <f>CONCATENATE("Precio medio final: ",ROUND('Data 1'!Q13,2)," €/MWh")</f>
        <v>Precio medio final: 60,55 €/MWh</v>
      </c>
    </row>
    <row r="17" spans="2:8" s="10" customFormat="1" ht="12.75" customHeight="1">
      <c r="B17" s="11"/>
      <c r="C17" s="16"/>
      <c r="D17" s="28"/>
      <c r="E17" s="183"/>
    </row>
    <row r="18" spans="2:8" s="10" customFormat="1" ht="12.75" customHeight="1">
      <c r="B18" s="11"/>
      <c r="C18" s="16"/>
      <c r="D18" s="28"/>
      <c r="E18" s="183"/>
    </row>
    <row r="19" spans="2:8" s="10" customFormat="1" ht="12.75" customHeight="1">
      <c r="B19" s="11"/>
      <c r="C19" s="16"/>
      <c r="D19" s="28"/>
      <c r="E19" s="183"/>
    </row>
    <row r="20" spans="2:8" s="10" customFormat="1" ht="12.75" customHeight="1">
      <c r="B20" s="11"/>
      <c r="C20" s="16"/>
      <c r="D20" s="28"/>
      <c r="E20" s="183"/>
    </row>
    <row r="21" spans="2:8" s="10" customFormat="1" ht="12.75" customHeight="1">
      <c r="B21" s="11"/>
      <c r="C21" s="16"/>
      <c r="D21" s="28"/>
      <c r="E21" s="183"/>
    </row>
    <row r="22" spans="2:8">
      <c r="E22" s="183"/>
      <c r="F22" s="10"/>
      <c r="G22" s="10"/>
      <c r="H22" s="10"/>
    </row>
    <row r="23" spans="2:8">
      <c r="E23" s="183"/>
      <c r="F23" s="10"/>
      <c r="G23" s="10"/>
      <c r="H23" s="10"/>
    </row>
    <row r="24" spans="2:8">
      <c r="E24" s="183"/>
      <c r="F24" s="10"/>
      <c r="G24" s="10"/>
      <c r="H24" s="10"/>
    </row>
    <row r="25" spans="2:8">
      <c r="E25" s="29"/>
      <c r="F25" s="10"/>
      <c r="G25" s="10"/>
      <c r="H25" s="10"/>
    </row>
    <row r="26" spans="2:8">
      <c r="E26" s="29"/>
    </row>
    <row r="27" spans="2:8">
      <c r="E27" s="29"/>
    </row>
    <row r="28" spans="2:8">
      <c r="E28" s="29"/>
    </row>
    <row r="82" spans="2:2">
      <c r="B82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GridLines="0" topLeftCell="A2" workbookViewId="0">
      <selection activeCell="N18" sqref="N18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</cols>
  <sheetData>
    <row r="1" spans="2:5" s="7" customFormat="1" ht="0.6" customHeight="1"/>
    <row r="2" spans="2:5" s="7" customFormat="1" ht="21" customHeight="1">
      <c r="E2" s="276" t="s">
        <v>74</v>
      </c>
    </row>
    <row r="3" spans="2:5" s="7" customFormat="1" ht="15" customHeight="1">
      <c r="E3" s="277" t="s">
        <v>184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66" t="s">
        <v>217</v>
      </c>
      <c r="D7" s="28"/>
      <c r="E7" s="183"/>
    </row>
    <row r="8" spans="2:5" s="10" customFormat="1" ht="12.75" customHeight="1">
      <c r="B8" s="11"/>
      <c r="C8" s="466"/>
      <c r="D8" s="28"/>
      <c r="E8" s="183"/>
    </row>
    <row r="9" spans="2:5" s="10" customFormat="1" ht="12.75" customHeight="1">
      <c r="B9" s="11"/>
      <c r="C9" s="466"/>
      <c r="D9" s="28"/>
      <c r="E9" s="183"/>
    </row>
    <row r="10" spans="2:5" s="10" customFormat="1" ht="12.75" customHeight="1">
      <c r="B10" s="11"/>
      <c r="C10" s="466"/>
      <c r="D10" s="28"/>
      <c r="E10" s="183"/>
    </row>
    <row r="11" spans="2:5" s="10" customFormat="1" ht="12.75" customHeight="1">
      <c r="B11" s="11"/>
      <c r="C11" s="133" t="s">
        <v>52</v>
      </c>
      <c r="D11" s="28"/>
      <c r="E11" s="183"/>
    </row>
    <row r="12" spans="2:5" s="10" customFormat="1" ht="12.75" customHeight="1">
      <c r="B12" s="11"/>
      <c r="C12" s="151"/>
      <c r="D12" s="28"/>
      <c r="E12" s="183"/>
    </row>
    <row r="13" spans="2:5" s="10" customFormat="1" ht="12.75" customHeight="1">
      <c r="B13" s="11"/>
      <c r="C13" s="16"/>
      <c r="D13" s="28"/>
      <c r="E13" s="183"/>
    </row>
    <row r="14" spans="2:5" s="10" customFormat="1" ht="12.75" customHeight="1">
      <c r="B14" s="11"/>
      <c r="C14" s="16"/>
      <c r="D14" s="28"/>
      <c r="E14" s="183"/>
    </row>
    <row r="15" spans="2:5" s="10" customFormat="1" ht="12.75" customHeight="1">
      <c r="B15" s="11"/>
      <c r="C15" s="16"/>
      <c r="D15" s="28"/>
      <c r="E15" s="183"/>
    </row>
    <row r="16" spans="2:5" s="10" customFormat="1" ht="12.75" customHeight="1">
      <c r="B16" s="11"/>
      <c r="C16" s="16"/>
      <c r="D16" s="28"/>
      <c r="E16" s="183"/>
    </row>
    <row r="17" spans="2:8" s="10" customFormat="1" ht="12.75" customHeight="1">
      <c r="B17" s="11"/>
      <c r="C17" s="16"/>
      <c r="D17" s="28"/>
      <c r="E17" s="183"/>
    </row>
    <row r="18" spans="2:8" s="10" customFormat="1" ht="12.75" customHeight="1">
      <c r="B18" s="11"/>
      <c r="C18" s="16"/>
      <c r="D18" s="28"/>
      <c r="E18" s="183"/>
    </row>
    <row r="19" spans="2:8" s="10" customFormat="1" ht="12.75" customHeight="1">
      <c r="B19" s="11"/>
      <c r="C19" s="16"/>
      <c r="D19" s="28"/>
      <c r="E19" s="183"/>
    </row>
    <row r="20" spans="2:8" s="10" customFormat="1" ht="12.75" customHeight="1">
      <c r="B20" s="11"/>
      <c r="C20" s="16"/>
      <c r="D20" s="28"/>
      <c r="E20" s="183"/>
    </row>
    <row r="21" spans="2:8" s="10" customFormat="1" ht="12.75" customHeight="1">
      <c r="B21" s="11"/>
      <c r="C21" s="16"/>
      <c r="D21" s="28"/>
      <c r="E21" s="183"/>
    </row>
    <row r="22" spans="2:8">
      <c r="E22" s="183"/>
      <c r="F22" s="10"/>
      <c r="G22" s="10"/>
      <c r="H22" s="10"/>
    </row>
    <row r="23" spans="2:8">
      <c r="E23" s="183"/>
      <c r="F23" s="10"/>
      <c r="G23" s="10"/>
      <c r="H23" s="10"/>
    </row>
    <row r="24" spans="2:8">
      <c r="E24" s="183"/>
      <c r="F24" s="10"/>
      <c r="G24" s="10"/>
      <c r="H24" s="10"/>
    </row>
    <row r="25" spans="2:8">
      <c r="E25" s="29"/>
      <c r="F25" s="10"/>
      <c r="G25" s="10"/>
      <c r="H25" s="10"/>
    </row>
    <row r="26" spans="2:8">
      <c r="E26" s="29"/>
    </row>
    <row r="27" spans="2:8">
      <c r="E27" s="29"/>
    </row>
    <row r="28" spans="2:8">
      <c r="E28" s="29"/>
    </row>
    <row r="82" spans="2:2">
      <c r="B82" s="55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F82"/>
  <sheetViews>
    <sheetView showGridLines="0" topLeftCell="A2" workbookViewId="0">
      <selection activeCell="E36" sqref="E36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</cols>
  <sheetData>
    <row r="1" spans="2:5" s="7" customFormat="1" ht="0.6" customHeight="1"/>
    <row r="2" spans="2:5" s="7" customFormat="1" ht="21" customHeight="1">
      <c r="E2" s="276" t="s">
        <v>74</v>
      </c>
    </row>
    <row r="3" spans="2:5" s="7" customFormat="1" ht="15" customHeight="1">
      <c r="E3" s="277" t="s">
        <v>184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67" t="s">
        <v>177</v>
      </c>
      <c r="D7" s="28"/>
      <c r="E7" s="183"/>
    </row>
    <row r="8" spans="2:5" s="10" customFormat="1" ht="12.75" customHeight="1">
      <c r="B8" s="11"/>
      <c r="C8" s="467"/>
      <c r="D8" s="28"/>
      <c r="E8" s="183"/>
    </row>
    <row r="9" spans="2:5" s="10" customFormat="1" ht="12.75" customHeight="1">
      <c r="B9" s="11"/>
      <c r="C9" s="467"/>
      <c r="D9" s="28"/>
      <c r="E9" s="183"/>
    </row>
    <row r="10" spans="2:5" s="10" customFormat="1" ht="12.75" customHeight="1">
      <c r="B10" s="11"/>
      <c r="C10" s="467" t="s">
        <v>52</v>
      </c>
      <c r="D10" s="28"/>
      <c r="E10" s="183"/>
    </row>
    <row r="11" spans="2:5" s="10" customFormat="1" ht="12.75" customHeight="1">
      <c r="B11" s="11"/>
      <c r="C11" s="467"/>
      <c r="D11" s="28"/>
      <c r="E11" s="152"/>
    </row>
    <row r="12" spans="2:5" s="10" customFormat="1" ht="12.75" customHeight="1">
      <c r="B12" s="11"/>
      <c r="C12" s="467"/>
      <c r="D12" s="28"/>
      <c r="E12" s="152"/>
    </row>
    <row r="13" spans="2:5" s="10" customFormat="1" ht="12.75" customHeight="1">
      <c r="B13" s="11"/>
      <c r="C13" s="16"/>
      <c r="D13" s="28"/>
      <c r="E13" s="152"/>
    </row>
    <row r="14" spans="2:5" s="10" customFormat="1" ht="12.75" customHeight="1">
      <c r="B14" s="11"/>
      <c r="C14" s="16"/>
      <c r="D14" s="28"/>
      <c r="E14" s="152"/>
    </row>
    <row r="15" spans="2:5" s="10" customFormat="1" ht="12.75" customHeight="1">
      <c r="B15" s="11"/>
      <c r="C15" s="16"/>
      <c r="D15" s="28"/>
      <c r="E15" s="152"/>
    </row>
    <row r="16" spans="2:5" s="10" customFormat="1" ht="12.75" customHeight="1">
      <c r="B16" s="11"/>
      <c r="C16" s="16"/>
      <c r="D16" s="28"/>
      <c r="E16" s="152"/>
    </row>
    <row r="17" spans="2:5" s="10" customFormat="1" ht="12.75" customHeight="1">
      <c r="B17" s="11"/>
      <c r="C17" s="16"/>
      <c r="D17" s="28"/>
      <c r="E17" s="152"/>
    </row>
    <row r="18" spans="2:5" s="10" customFormat="1" ht="12.75" customHeight="1">
      <c r="B18" s="11"/>
      <c r="C18" s="16"/>
      <c r="D18" s="28"/>
      <c r="E18" s="152"/>
    </row>
    <row r="19" spans="2:5" s="10" customFormat="1" ht="12.75" customHeight="1">
      <c r="B19" s="11"/>
      <c r="C19" s="16"/>
      <c r="D19" s="28"/>
      <c r="E19" s="152"/>
    </row>
    <row r="20" spans="2:5" s="10" customFormat="1" ht="12.75" customHeight="1">
      <c r="B20" s="11"/>
      <c r="C20" s="16"/>
      <c r="D20" s="28"/>
      <c r="E20" s="152"/>
    </row>
    <row r="21" spans="2:5" s="10" customFormat="1" ht="12.75" customHeight="1">
      <c r="B21" s="11"/>
      <c r="C21" s="16"/>
      <c r="D21" s="28"/>
      <c r="E21" s="152"/>
    </row>
    <row r="22" spans="2:5">
      <c r="E22" s="184"/>
    </row>
    <row r="23" spans="2:5">
      <c r="E23" s="184"/>
    </row>
    <row r="24" spans="2:5">
      <c r="E24" s="184"/>
    </row>
    <row r="25" spans="2:5" ht="16.149999999999999" customHeight="1">
      <c r="E25" s="82"/>
    </row>
    <row r="82" spans="2:2">
      <c r="B82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/>
  </sheetPr>
  <dimension ref="A1:S83"/>
  <sheetViews>
    <sheetView showGridLines="0" topLeftCell="A5" workbookViewId="0">
      <selection activeCell="N35" sqref="N35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29" style="7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</cols>
  <sheetData>
    <row r="1" spans="2:19" s="7" customFormat="1" ht="0.6" customHeight="1"/>
    <row r="2" spans="2:19" s="7" customFormat="1" ht="21" customHeight="1">
      <c r="E2" s="464" t="s">
        <v>74</v>
      </c>
      <c r="F2" s="464"/>
      <c r="G2" s="464"/>
      <c r="H2" s="464"/>
      <c r="I2" s="464"/>
      <c r="J2" s="464"/>
      <c r="K2" s="464"/>
      <c r="L2" s="464"/>
      <c r="M2" s="464"/>
    </row>
    <row r="3" spans="2:19" s="7" customFormat="1" ht="15" customHeight="1">
      <c r="E3" s="465" t="s">
        <v>184</v>
      </c>
      <c r="F3" s="465"/>
      <c r="G3" s="465"/>
      <c r="H3" s="465"/>
      <c r="I3" s="465"/>
      <c r="J3" s="465"/>
      <c r="K3" s="465"/>
      <c r="L3" s="465"/>
      <c r="M3" s="465"/>
    </row>
    <row r="4" spans="2:19" s="10" customFormat="1" ht="19.899999999999999" customHeight="1">
      <c r="B4" s="11"/>
      <c r="C4" s="12" t="str">
        <f>Indice!C4</f>
        <v>Servicios de ajuste</v>
      </c>
    </row>
    <row r="5" spans="2:19" s="10" customFormat="1" ht="12.6" customHeight="1">
      <c r="B5" s="11"/>
      <c r="C5" s="13"/>
    </row>
    <row r="6" spans="2:19" s="10" customFormat="1" ht="13.15" customHeight="1">
      <c r="B6" s="11"/>
      <c r="C6" s="16"/>
      <c r="D6" s="28"/>
      <c r="E6" s="28"/>
    </row>
    <row r="7" spans="2:19" s="10" customFormat="1" ht="12.75" customHeight="1">
      <c r="B7" s="11"/>
      <c r="C7" s="467" t="s">
        <v>116</v>
      </c>
      <c r="D7" s="28"/>
      <c r="E7" s="3"/>
      <c r="F7" s="475">
        <v>2016</v>
      </c>
      <c r="G7" s="475"/>
      <c r="H7" s="33"/>
      <c r="I7" s="475">
        <v>2017</v>
      </c>
      <c r="J7" s="475"/>
      <c r="K7" s="33"/>
      <c r="L7" s="475" t="s">
        <v>192</v>
      </c>
      <c r="M7" s="476"/>
      <c r="Q7" s="73"/>
    </row>
    <row r="8" spans="2:19" s="10" customFormat="1" ht="12.75" customHeight="1">
      <c r="B8" s="11"/>
      <c r="C8" s="467"/>
      <c r="D8" s="28"/>
      <c r="E8" s="35"/>
      <c r="F8" s="112" t="s">
        <v>45</v>
      </c>
      <c r="G8" s="112" t="s">
        <v>46</v>
      </c>
      <c r="H8" s="113"/>
      <c r="I8" s="112" t="s">
        <v>45</v>
      </c>
      <c r="J8" s="112" t="s">
        <v>46</v>
      </c>
      <c r="K8" s="112"/>
      <c r="L8" s="112" t="s">
        <v>45</v>
      </c>
      <c r="M8" s="112" t="s">
        <v>46</v>
      </c>
      <c r="N8" s="145"/>
      <c r="O8" s="145"/>
      <c r="P8" s="472"/>
      <c r="Q8" s="472"/>
      <c r="R8" s="468"/>
      <c r="S8" s="468"/>
    </row>
    <row r="9" spans="2:19" s="10" customFormat="1" ht="12.75" hidden="1" customHeight="1">
      <c r="B9" s="11"/>
      <c r="C9" s="467"/>
      <c r="D9" s="28"/>
      <c r="E9" s="17"/>
      <c r="F9" s="98"/>
      <c r="G9" s="98"/>
      <c r="H9" s="98"/>
      <c r="I9" s="98"/>
      <c r="J9" s="98"/>
      <c r="K9" s="98"/>
      <c r="L9" s="99"/>
      <c r="M9" s="98"/>
      <c r="N9" s="146">
        <f>F9</f>
        <v>0</v>
      </c>
      <c r="O9" s="146">
        <f>I9</f>
        <v>0</v>
      </c>
      <c r="P9" s="147" t="e">
        <f t="shared" ref="P9:P13" si="0">((O9/N9)-1)*100</f>
        <v>#DIV/0!</v>
      </c>
      <c r="Q9" s="148"/>
      <c r="R9" s="79"/>
      <c r="S9" s="79"/>
    </row>
    <row r="10" spans="2:19" s="10" customFormat="1" ht="12.75" customHeight="1">
      <c r="B10" s="11"/>
      <c r="C10" s="467"/>
      <c r="D10" s="28"/>
      <c r="E10" s="185" t="s">
        <v>157</v>
      </c>
      <c r="F10" s="191">
        <f>'Data 2'!E9</f>
        <v>11833.662</v>
      </c>
      <c r="G10" s="191">
        <f>'Data 2'!F9</f>
        <v>180.9111</v>
      </c>
      <c r="H10" s="192"/>
      <c r="I10" s="191">
        <f>'Data 2'!H9</f>
        <v>11034.8055</v>
      </c>
      <c r="J10" s="191">
        <f>'Data 2'!I9</f>
        <v>739.42639999999994</v>
      </c>
      <c r="K10" s="192"/>
      <c r="L10" s="193">
        <f>(I10/F10-1)*100</f>
        <v>-6.7507125013372864</v>
      </c>
      <c r="M10" s="193">
        <f>(J10/G10-1)*100</f>
        <v>308.72362171254275</v>
      </c>
      <c r="N10" s="427"/>
      <c r="O10" s="427"/>
      <c r="P10" s="147"/>
      <c r="Q10" s="150"/>
      <c r="R10" s="79"/>
      <c r="S10" s="79"/>
    </row>
    <row r="11" spans="2:19" s="10" customFormat="1" ht="12.75" customHeight="1">
      <c r="B11" s="11"/>
      <c r="C11" s="134" t="s">
        <v>44</v>
      </c>
      <c r="D11" s="28"/>
      <c r="E11" s="185" t="s">
        <v>28</v>
      </c>
      <c r="F11" s="191">
        <f>'Data 2'!E10</f>
        <v>1529.9778570000001</v>
      </c>
      <c r="G11" s="191">
        <f>'Data 2'!F10</f>
        <v>1012.33132</v>
      </c>
      <c r="H11" s="194"/>
      <c r="I11" s="191">
        <f>'Data 2'!H10</f>
        <v>1203.3341379999999</v>
      </c>
      <c r="J11" s="191">
        <f>'Data 2'!I10</f>
        <v>1211.730577</v>
      </c>
      <c r="K11" s="194"/>
      <c r="L11" s="193">
        <f t="shared" ref="L11:M14" si="1">(I11/F11-1)*100</f>
        <v>-21.349571662460999</v>
      </c>
      <c r="M11" s="193">
        <f t="shared" si="1"/>
        <v>19.697035255216644</v>
      </c>
      <c r="N11" s="146">
        <f>F12+G12</f>
        <v>4110.0951999999997</v>
      </c>
      <c r="O11" s="146">
        <f>I12+J12</f>
        <v>4154.5574999999999</v>
      </c>
      <c r="P11" s="147">
        <f t="shared" si="0"/>
        <v>1.081782728536318</v>
      </c>
      <c r="Q11" s="148"/>
      <c r="R11" s="79"/>
      <c r="S11" s="79"/>
    </row>
    <row r="12" spans="2:19" s="10" customFormat="1" ht="12.75" customHeight="1">
      <c r="B12" s="11"/>
      <c r="C12" s="134"/>
      <c r="D12" s="28"/>
      <c r="E12" s="195" t="s">
        <v>29</v>
      </c>
      <c r="F12" s="191">
        <f>'Data 2'!E11</f>
        <v>2556.7548000000002</v>
      </c>
      <c r="G12" s="191">
        <f>'Data 2'!F11</f>
        <v>1553.3404</v>
      </c>
      <c r="H12" s="194"/>
      <c r="I12" s="191">
        <f>'Data 2'!H11</f>
        <v>2348.3384999999998</v>
      </c>
      <c r="J12" s="191">
        <f>'Data 2'!I11</f>
        <v>1806.2190000000001</v>
      </c>
      <c r="K12" s="194"/>
      <c r="L12" s="193">
        <f t="shared" si="1"/>
        <v>-8.1515951392757806</v>
      </c>
      <c r="M12" s="193">
        <f t="shared" si="1"/>
        <v>16.279664135433535</v>
      </c>
      <c r="N12" s="146">
        <f>F13+G13</f>
        <v>1648.3775000000001</v>
      </c>
      <c r="O12" s="146">
        <f>I13+J13</f>
        <v>1765.6047000000001</v>
      </c>
      <c r="P12" s="147">
        <f t="shared" si="0"/>
        <v>7.111671931945196</v>
      </c>
      <c r="Q12" s="148"/>
      <c r="R12" s="79"/>
      <c r="S12" s="79"/>
    </row>
    <row r="13" spans="2:19" s="10" customFormat="1" ht="12.75" customHeight="1">
      <c r="B13" s="11"/>
      <c r="C13" s="16"/>
      <c r="D13" s="28"/>
      <c r="E13" s="185" t="s">
        <v>30</v>
      </c>
      <c r="F13" s="191">
        <f>'Data 2'!E12</f>
        <v>1183.2825</v>
      </c>
      <c r="G13" s="191">
        <f>'Data 2'!F12</f>
        <v>465.09500000000003</v>
      </c>
      <c r="H13" s="194"/>
      <c r="I13" s="191">
        <f>'Data 2'!H12</f>
        <v>1006.0777</v>
      </c>
      <c r="J13" s="191">
        <f>'Data 2'!I12</f>
        <v>759.52700000000004</v>
      </c>
      <c r="K13" s="194"/>
      <c r="L13" s="193">
        <f t="shared" si="1"/>
        <v>-14.975696843315101</v>
      </c>
      <c r="M13" s="193">
        <f t="shared" si="1"/>
        <v>63.305776239262947</v>
      </c>
      <c r="N13" s="146">
        <f>F14+G14</f>
        <v>1035.6239</v>
      </c>
      <c r="O13" s="146">
        <f>I14+J14</f>
        <v>641.63220000000001</v>
      </c>
      <c r="P13" s="147">
        <f t="shared" si="0"/>
        <v>-38.043897982655672</v>
      </c>
      <c r="Q13" s="140"/>
    </row>
    <row r="14" spans="2:19" ht="12.75" customHeight="1">
      <c r="E14" s="196" t="s">
        <v>160</v>
      </c>
      <c r="F14" s="197">
        <f>'Data 2'!E13</f>
        <v>390.45069999999998</v>
      </c>
      <c r="G14" s="197">
        <f>'Data 2'!F13</f>
        <v>645.17319999999995</v>
      </c>
      <c r="H14" s="198"/>
      <c r="I14" s="197">
        <f>'Data 2'!H13</f>
        <v>207.2269</v>
      </c>
      <c r="J14" s="197">
        <f>'Data 2'!I13</f>
        <v>434.40530000000001</v>
      </c>
      <c r="K14" s="198"/>
      <c r="L14" s="199">
        <f t="shared" si="1"/>
        <v>-46.926231659976537</v>
      </c>
      <c r="M14" s="199">
        <f t="shared" si="1"/>
        <v>-32.6684214409402</v>
      </c>
      <c r="N14" s="428"/>
      <c r="O14" s="429"/>
      <c r="P14" s="429"/>
      <c r="Q14" s="80"/>
      <c r="R14" s="80"/>
      <c r="S14" s="80"/>
    </row>
    <row r="15" spans="2:19" ht="6" customHeight="1">
      <c r="P15" s="80"/>
      <c r="Q15" s="80"/>
      <c r="R15" s="80"/>
      <c r="S15" s="80"/>
    </row>
    <row r="16" spans="2:19" ht="17.25" customHeight="1">
      <c r="E16" s="200" t="s">
        <v>73</v>
      </c>
      <c r="F16" s="473">
        <f>SUM(F9:F14)+SUM(G9:G14)</f>
        <v>21350.978877000001</v>
      </c>
      <c r="G16" s="473"/>
      <c r="H16" s="201"/>
      <c r="I16" s="473">
        <f>SUM(I9:I14)+SUM(J9:J14)</f>
        <v>20751.091014999998</v>
      </c>
      <c r="J16" s="473"/>
      <c r="K16" s="201"/>
      <c r="L16" s="474">
        <f>((I16/F16)-1)*100</f>
        <v>-2.8096503933420225</v>
      </c>
      <c r="M16" s="474"/>
      <c r="O16" s="80"/>
      <c r="P16" s="80"/>
      <c r="Q16" s="80"/>
      <c r="R16" s="80"/>
      <c r="S16" s="80"/>
    </row>
    <row r="17" spans="5:19" ht="12.75" customHeight="1">
      <c r="E17" s="470" t="s">
        <v>218</v>
      </c>
      <c r="F17" s="470"/>
      <c r="G17" s="470"/>
      <c r="H17" s="470"/>
      <c r="I17" s="470"/>
      <c r="J17" s="470"/>
      <c r="K17" s="470"/>
      <c r="L17" s="470"/>
      <c r="M17" s="470"/>
      <c r="O17" s="80"/>
      <c r="P17" s="80"/>
      <c r="Q17" s="80"/>
      <c r="R17" s="80"/>
      <c r="S17" s="80"/>
    </row>
    <row r="18" spans="5:19">
      <c r="E18" s="471"/>
      <c r="F18" s="471"/>
      <c r="G18" s="471"/>
      <c r="H18" s="471"/>
      <c r="I18" s="471"/>
      <c r="J18" s="471"/>
      <c r="K18" s="471"/>
      <c r="L18" s="471"/>
      <c r="M18" s="471"/>
      <c r="O18" s="80"/>
      <c r="P18" s="80"/>
      <c r="Q18" s="80"/>
      <c r="R18" s="80"/>
      <c r="S18" s="80"/>
    </row>
    <row r="19" spans="5:19" ht="12.75" customHeight="1">
      <c r="E19" s="471" t="s">
        <v>158</v>
      </c>
      <c r="F19" s="471"/>
      <c r="G19" s="471"/>
      <c r="H19" s="471"/>
      <c r="I19" s="471"/>
      <c r="J19" s="471"/>
      <c r="K19" s="471"/>
      <c r="L19" s="471"/>
      <c r="M19" s="471"/>
      <c r="O19" s="80"/>
      <c r="P19" s="80"/>
      <c r="Q19" s="80"/>
      <c r="R19" s="80"/>
      <c r="S19" s="80"/>
    </row>
    <row r="20" spans="5:19" ht="12.75" customHeight="1">
      <c r="E20" s="471"/>
      <c r="F20" s="471"/>
      <c r="G20" s="471"/>
      <c r="H20" s="471"/>
      <c r="I20" s="471"/>
      <c r="J20" s="471"/>
      <c r="K20" s="471"/>
      <c r="L20" s="471"/>
      <c r="M20" s="471"/>
    </row>
    <row r="21" spans="5:19">
      <c r="E21" s="469" t="s">
        <v>159</v>
      </c>
      <c r="F21" s="469"/>
      <c r="G21" s="469"/>
      <c r="H21" s="469"/>
      <c r="I21" s="469"/>
      <c r="J21" s="469"/>
      <c r="K21" s="469"/>
      <c r="L21" s="469"/>
      <c r="M21" s="469"/>
      <c r="N21" s="90"/>
    </row>
    <row r="22" spans="5:19">
      <c r="E22" s="469"/>
      <c r="F22" s="469"/>
      <c r="G22" s="469"/>
      <c r="H22" s="469"/>
      <c r="I22" s="469"/>
      <c r="J22" s="469"/>
      <c r="K22" s="469"/>
      <c r="L22" s="469"/>
      <c r="M22" s="469"/>
    </row>
    <row r="23" spans="5:19">
      <c r="F23" s="53"/>
      <c r="G23" s="43"/>
      <c r="I23" s="43"/>
      <c r="J23" s="43"/>
    </row>
    <row r="83" spans="2:2">
      <c r="B83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4">
    <mergeCell ref="E2:M2"/>
    <mergeCell ref="E3:M3"/>
    <mergeCell ref="F7:G7"/>
    <mergeCell ref="I7:J7"/>
    <mergeCell ref="L7:M7"/>
    <mergeCell ref="R8:S8"/>
    <mergeCell ref="C7:C10"/>
    <mergeCell ref="E21:M22"/>
    <mergeCell ref="E17:M18"/>
    <mergeCell ref="E19:M20"/>
    <mergeCell ref="P8:Q8"/>
    <mergeCell ref="F16:G16"/>
    <mergeCell ref="I16:J16"/>
    <mergeCell ref="L16:M16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83"/>
  <sheetViews>
    <sheetView showGridLines="0" tabSelected="1" topLeftCell="A5" workbookViewId="0">
      <selection activeCell="F42" sqref="F42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29" style="7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</cols>
  <sheetData>
    <row r="1" spans="1:19" s="7" customFormat="1" ht="0.6" customHeight="1">
      <c r="A1" s="178"/>
    </row>
    <row r="2" spans="1:19" s="7" customFormat="1" ht="21" customHeight="1">
      <c r="E2" s="464" t="s">
        <v>74</v>
      </c>
      <c r="F2" s="464"/>
      <c r="G2" s="464"/>
      <c r="H2" s="464"/>
      <c r="I2" s="464"/>
      <c r="J2" s="464"/>
      <c r="K2" s="464"/>
      <c r="L2" s="464"/>
      <c r="M2" s="464"/>
    </row>
    <row r="3" spans="1:19" s="7" customFormat="1" ht="15" customHeight="1">
      <c r="E3" s="465" t="s">
        <v>184</v>
      </c>
      <c r="F3" s="465"/>
      <c r="G3" s="465"/>
      <c r="H3" s="465"/>
      <c r="I3" s="465"/>
      <c r="J3" s="465"/>
      <c r="K3" s="465"/>
      <c r="L3" s="465"/>
      <c r="M3" s="465"/>
    </row>
    <row r="4" spans="1:19" s="10" customFormat="1" ht="19.899999999999999" customHeight="1">
      <c r="B4" s="11"/>
      <c r="C4" s="12" t="str">
        <f>Indice!C4</f>
        <v>Servicios de ajuste</v>
      </c>
    </row>
    <row r="5" spans="1:19" s="10" customFormat="1" ht="12.6" customHeight="1">
      <c r="B5" s="11"/>
      <c r="C5" s="13"/>
    </row>
    <row r="6" spans="1:19" s="10" customFormat="1" ht="13.15" customHeight="1">
      <c r="B6" s="11"/>
      <c r="C6" s="16"/>
      <c r="D6" s="28"/>
      <c r="E6" s="28"/>
    </row>
    <row r="7" spans="1:19" s="10" customFormat="1" ht="12.75" customHeight="1">
      <c r="B7" s="11"/>
      <c r="C7" s="478" t="s">
        <v>222</v>
      </c>
      <c r="D7" s="28"/>
      <c r="E7" s="3"/>
      <c r="F7" s="475">
        <v>2016</v>
      </c>
      <c r="G7" s="475"/>
      <c r="H7" s="281"/>
      <c r="I7" s="475">
        <v>2017</v>
      </c>
      <c r="J7" s="475"/>
      <c r="K7" s="281"/>
      <c r="L7" s="475" t="s">
        <v>192</v>
      </c>
      <c r="M7" s="476"/>
      <c r="Q7" s="73"/>
    </row>
    <row r="8" spans="1:19" s="10" customFormat="1" ht="12.75" customHeight="1">
      <c r="B8" s="11"/>
      <c r="C8" s="478"/>
      <c r="D8" s="28"/>
      <c r="E8" s="35"/>
      <c r="F8" s="278" t="s">
        <v>45</v>
      </c>
      <c r="G8" s="278" t="s">
        <v>46</v>
      </c>
      <c r="H8" s="113"/>
      <c r="I8" s="278" t="s">
        <v>45</v>
      </c>
      <c r="J8" s="278" t="s">
        <v>46</v>
      </c>
      <c r="K8" s="278"/>
      <c r="L8" s="278" t="s">
        <v>45</v>
      </c>
      <c r="M8" s="278" t="s">
        <v>46</v>
      </c>
      <c r="N8" s="145"/>
      <c r="O8" s="145"/>
      <c r="P8" s="472"/>
      <c r="Q8" s="472"/>
      <c r="R8" s="468"/>
      <c r="S8" s="468"/>
    </row>
    <row r="9" spans="1:19" s="10" customFormat="1" ht="12.75" hidden="1" customHeight="1">
      <c r="B9" s="11"/>
      <c r="C9" s="478"/>
      <c r="D9" s="28"/>
      <c r="E9" s="17"/>
      <c r="F9" s="98"/>
      <c r="G9" s="98"/>
      <c r="H9" s="98"/>
      <c r="I9" s="98"/>
      <c r="J9" s="98"/>
      <c r="K9" s="98"/>
      <c r="L9" s="99"/>
      <c r="M9" s="98"/>
      <c r="N9" s="146">
        <f>F9</f>
        <v>0</v>
      </c>
      <c r="O9" s="146">
        <f>I9</f>
        <v>0</v>
      </c>
      <c r="P9" s="147" t="e">
        <f t="shared" ref="P9" si="0">((O9/N9)-1)*100</f>
        <v>#DIV/0!</v>
      </c>
      <c r="Q9" s="279"/>
      <c r="R9" s="280"/>
      <c r="S9" s="280"/>
    </row>
    <row r="10" spans="1:19" s="10" customFormat="1" ht="12.75" customHeight="1">
      <c r="B10" s="11"/>
      <c r="C10" s="478"/>
      <c r="D10" s="28"/>
      <c r="E10" s="185" t="s">
        <v>211</v>
      </c>
      <c r="F10" s="193">
        <v>78.866478498936601</v>
      </c>
      <c r="G10" s="193">
        <v>35.169086569612404</v>
      </c>
      <c r="H10" s="193"/>
      <c r="I10" s="193">
        <v>81.497332707713795</v>
      </c>
      <c r="J10" s="193">
        <v>48.172334368688603</v>
      </c>
      <c r="K10" s="192"/>
      <c r="L10" s="193">
        <f>(I10/F10-1)*100</f>
        <v>3.3358332448083949</v>
      </c>
      <c r="M10" s="193">
        <f>(J10/G10-1)*100</f>
        <v>36.973515855574021</v>
      </c>
      <c r="N10" s="427"/>
      <c r="O10" s="427"/>
      <c r="P10" s="147"/>
      <c r="Q10" s="279"/>
      <c r="R10" s="280"/>
      <c r="S10" s="280"/>
    </row>
    <row r="11" spans="1:19" s="10" customFormat="1" ht="12.75" customHeight="1">
      <c r="B11" s="11"/>
      <c r="C11" s="478"/>
      <c r="D11" s="28"/>
      <c r="E11" s="185" t="s">
        <v>28</v>
      </c>
      <c r="F11" s="193">
        <v>43.031006454624801</v>
      </c>
      <c r="G11" s="193">
        <v>32.390625274737097</v>
      </c>
      <c r="H11" s="193"/>
      <c r="I11" s="193">
        <v>54.786908979058701</v>
      </c>
      <c r="J11" s="193">
        <v>44.992853002833797</v>
      </c>
      <c r="K11" s="194"/>
      <c r="L11" s="193">
        <f>(I11/F11-1)*100</f>
        <v>27.319608563723065</v>
      </c>
      <c r="M11" s="193">
        <f>(J11/G11-1)*100</f>
        <v>38.907022081866828</v>
      </c>
      <c r="N11" s="427"/>
      <c r="O11" s="427"/>
      <c r="P11" s="430"/>
      <c r="Q11" s="431"/>
      <c r="R11" s="280"/>
      <c r="S11" s="280"/>
    </row>
    <row r="12" spans="1:19" s="10" customFormat="1" ht="12.75" customHeight="1">
      <c r="B12" s="11"/>
      <c r="C12" s="134" t="s">
        <v>52</v>
      </c>
      <c r="D12" s="28"/>
      <c r="E12" s="195" t="s">
        <v>29</v>
      </c>
      <c r="F12" s="193">
        <v>50.1779876740625</v>
      </c>
      <c r="G12" s="193">
        <v>19.359337315890301</v>
      </c>
      <c r="H12" s="193"/>
      <c r="I12" s="193">
        <v>64.288812664784103</v>
      </c>
      <c r="J12" s="193">
        <v>32.810004274121802</v>
      </c>
      <c r="K12" s="194"/>
      <c r="L12" s="193">
        <f>(I12/F12-1)*100</f>
        <v>28.121544216520334</v>
      </c>
      <c r="M12" s="193">
        <f t="shared" ref="M12:M14" si="1">(J12/G12-1)*100</f>
        <v>69.478963761797189</v>
      </c>
      <c r="N12" s="427"/>
      <c r="O12" s="427"/>
      <c r="P12" s="430"/>
      <c r="Q12" s="431"/>
      <c r="R12" s="280"/>
      <c r="S12" s="280"/>
    </row>
    <row r="13" spans="1:19" s="10" customFormat="1" ht="12.75" customHeight="1">
      <c r="B13" s="11"/>
      <c r="C13" s="134"/>
      <c r="D13" s="28"/>
      <c r="E13" s="185" t="s">
        <v>30</v>
      </c>
      <c r="F13" s="459">
        <v>47.769459465512199</v>
      </c>
      <c r="G13" s="193">
        <v>26.327319020845199</v>
      </c>
      <c r="H13" s="194"/>
      <c r="I13" s="193">
        <v>66.526617814906302</v>
      </c>
      <c r="J13" s="193">
        <v>38.238163304266997</v>
      </c>
      <c r="K13" s="194"/>
      <c r="L13" s="193">
        <f>(I13/F13-1)*100</f>
        <v>39.266005015057971</v>
      </c>
      <c r="M13" s="193">
        <f t="shared" si="1"/>
        <v>45.241386994213649</v>
      </c>
      <c r="N13" s="427"/>
      <c r="O13" s="427"/>
      <c r="P13" s="430"/>
      <c r="Q13" s="431"/>
      <c r="R13" s="280"/>
      <c r="S13" s="280"/>
    </row>
    <row r="14" spans="1:19" s="10" customFormat="1" ht="12.75" customHeight="1">
      <c r="B14" s="11"/>
      <c r="C14" s="16"/>
      <c r="D14" s="28"/>
      <c r="E14" s="196" t="s">
        <v>224</v>
      </c>
      <c r="F14" s="460">
        <v>101.268326526243</v>
      </c>
      <c r="G14" s="460">
        <v>22.033234594989398</v>
      </c>
      <c r="H14" s="461"/>
      <c r="I14" s="460">
        <v>119.106168938492</v>
      </c>
      <c r="J14" s="460">
        <v>27.9080084428068</v>
      </c>
      <c r="K14" s="461"/>
      <c r="L14" s="462">
        <f>(I14/F14-1)*100</f>
        <v>17.614433874965286</v>
      </c>
      <c r="M14" s="462">
        <f t="shared" si="1"/>
        <v>26.66323831160673</v>
      </c>
      <c r="N14" s="427"/>
      <c r="O14" s="427"/>
      <c r="P14" s="430"/>
      <c r="Q14" s="70"/>
    </row>
    <row r="15" spans="1:19" ht="6" customHeight="1">
      <c r="O15" s="80"/>
      <c r="P15" s="432"/>
      <c r="Q15" s="432"/>
      <c r="R15" s="80"/>
      <c r="S15" s="80"/>
    </row>
    <row r="16" spans="1:19" ht="25.15" customHeight="1">
      <c r="E16" s="469" t="s">
        <v>225</v>
      </c>
      <c r="F16" s="469"/>
      <c r="G16" s="469"/>
      <c r="H16" s="469"/>
      <c r="I16" s="469"/>
      <c r="J16" s="469"/>
      <c r="K16" s="469"/>
      <c r="L16" s="469"/>
      <c r="M16" s="469"/>
      <c r="O16" s="80"/>
      <c r="P16" s="432"/>
      <c r="Q16" s="432"/>
      <c r="R16" s="80"/>
      <c r="S16" s="80"/>
    </row>
    <row r="17" spans="5:19" ht="23.45" customHeight="1">
      <c r="E17" s="458"/>
      <c r="F17" s="458"/>
      <c r="G17" s="458"/>
      <c r="H17" s="458"/>
      <c r="I17" s="458"/>
      <c r="J17" s="458"/>
      <c r="K17" s="458"/>
      <c r="L17" s="458"/>
      <c r="M17" s="458"/>
      <c r="O17" s="80"/>
      <c r="P17" s="80"/>
      <c r="Q17" s="80"/>
      <c r="R17" s="80"/>
      <c r="S17" s="80"/>
    </row>
    <row r="18" spans="5:19" ht="24.95" customHeight="1">
      <c r="E18" s="469"/>
      <c r="F18" s="469"/>
      <c r="G18" s="469"/>
      <c r="H18" s="469"/>
      <c r="I18" s="469"/>
      <c r="J18" s="469"/>
      <c r="K18" s="469"/>
      <c r="L18" s="469"/>
      <c r="M18" s="469"/>
      <c r="O18" s="80"/>
      <c r="P18" s="80"/>
      <c r="Q18" s="80"/>
      <c r="R18" s="80"/>
      <c r="S18" s="80"/>
    </row>
    <row r="19" spans="5:19" ht="24" customHeight="1">
      <c r="E19" s="477"/>
      <c r="F19" s="477"/>
      <c r="G19" s="477"/>
      <c r="H19" s="477"/>
      <c r="I19" s="477"/>
      <c r="J19" s="477"/>
      <c r="K19" s="477"/>
      <c r="L19" s="477"/>
      <c r="M19" s="477"/>
      <c r="O19" s="80"/>
      <c r="P19" s="80"/>
      <c r="Q19" s="80"/>
      <c r="R19" s="80"/>
      <c r="S19" s="80"/>
    </row>
    <row r="20" spans="5:19" ht="12.75" customHeight="1">
      <c r="F20" s="130"/>
      <c r="G20" s="131"/>
      <c r="H20" s="90"/>
      <c r="I20" s="131"/>
      <c r="J20" s="131"/>
      <c r="K20" s="90"/>
      <c r="L20" s="90"/>
      <c r="M20" s="90"/>
    </row>
    <row r="21" spans="5:19">
      <c r="F21" s="130"/>
      <c r="G21" s="131"/>
      <c r="H21" s="90"/>
      <c r="I21" s="131"/>
      <c r="J21" s="131"/>
      <c r="K21" s="90"/>
      <c r="L21" s="90"/>
      <c r="M21" s="90"/>
      <c r="N21" s="90"/>
    </row>
    <row r="22" spans="5:19">
      <c r="F22" s="53"/>
      <c r="G22" s="43"/>
      <c r="I22" s="43"/>
      <c r="J22" s="43"/>
    </row>
    <row r="23" spans="5:19">
      <c r="F23" s="53"/>
      <c r="G23" s="43"/>
      <c r="I23" s="43"/>
      <c r="J23" s="43"/>
    </row>
    <row r="24" spans="5:19">
      <c r="E24" s="7" t="s">
        <v>31</v>
      </c>
    </row>
    <row r="83" spans="2:2">
      <c r="B83" s="55"/>
    </row>
  </sheetData>
  <mergeCells count="11">
    <mergeCell ref="C7:C11"/>
    <mergeCell ref="E2:M2"/>
    <mergeCell ref="E3:M3"/>
    <mergeCell ref="F7:G7"/>
    <mergeCell ref="I7:J7"/>
    <mergeCell ref="L7:M7"/>
    <mergeCell ref="E19:M19"/>
    <mergeCell ref="P8:Q8"/>
    <mergeCell ref="R8:S8"/>
    <mergeCell ref="E16:M16"/>
    <mergeCell ref="E18:M1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autoPageBreaks="0"/>
  </sheetPr>
  <dimension ref="A1:L82"/>
  <sheetViews>
    <sheetView showGridLines="0" topLeftCell="A2" workbookViewId="0">
      <selection activeCell="E35" sqref="E35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</cols>
  <sheetData>
    <row r="1" spans="2:12" s="7" customFormat="1" ht="0.6" customHeight="1"/>
    <row r="2" spans="2:12" s="7" customFormat="1" ht="21" customHeight="1">
      <c r="E2" s="276" t="s">
        <v>74</v>
      </c>
    </row>
    <row r="3" spans="2:12" s="7" customFormat="1" ht="15" customHeight="1">
      <c r="E3" s="277" t="s">
        <v>184</v>
      </c>
    </row>
    <row r="4" spans="2:12" s="10" customFormat="1" ht="19.899999999999999" customHeight="1">
      <c r="B4" s="11"/>
      <c r="C4" s="12" t="str">
        <f>Indice!C4</f>
        <v>Servicios de ajuste</v>
      </c>
    </row>
    <row r="5" spans="2:12" s="10" customFormat="1" ht="12.6" customHeight="1">
      <c r="B5" s="11"/>
      <c r="C5" s="13"/>
    </row>
    <row r="6" spans="2:12" s="10" customFormat="1" ht="13.15" customHeight="1">
      <c r="B6" s="11"/>
      <c r="C6" s="16"/>
      <c r="D6" s="28"/>
      <c r="E6" s="28"/>
    </row>
    <row r="7" spans="2:12" s="10" customFormat="1" ht="12.75" customHeight="1">
      <c r="B7" s="11"/>
      <c r="C7" s="479" t="s">
        <v>219</v>
      </c>
      <c r="D7" s="28"/>
      <c r="E7" s="183" t="s">
        <v>31</v>
      </c>
    </row>
    <row r="8" spans="2:12" s="10" customFormat="1" ht="12.75" customHeight="1">
      <c r="B8" s="11"/>
      <c r="C8" s="479"/>
      <c r="D8" s="28"/>
      <c r="E8" s="183" t="s">
        <v>31</v>
      </c>
    </row>
    <row r="9" spans="2:12" s="10" customFormat="1" ht="12.75" customHeight="1">
      <c r="B9" s="11"/>
      <c r="C9" s="479"/>
      <c r="D9" s="28"/>
      <c r="E9" s="183" t="s">
        <v>31</v>
      </c>
    </row>
    <row r="10" spans="2:12" s="10" customFormat="1" ht="12.75" customHeight="1">
      <c r="B10" s="11"/>
      <c r="C10" s="479" t="s">
        <v>44</v>
      </c>
      <c r="D10" s="28"/>
      <c r="E10" s="183" t="s">
        <v>31</v>
      </c>
      <c r="J10" s="138" t="s">
        <v>72</v>
      </c>
      <c r="L10" s="138"/>
    </row>
    <row r="11" spans="2:12" s="10" customFormat="1" ht="12.75" customHeight="1">
      <c r="B11" s="11"/>
      <c r="C11" s="479"/>
      <c r="D11" s="28"/>
      <c r="E11" s="152" t="s">
        <v>31</v>
      </c>
      <c r="J11" s="138" t="s">
        <v>72</v>
      </c>
      <c r="L11" s="138"/>
    </row>
    <row r="12" spans="2:12" s="10" customFormat="1" ht="12.75" customHeight="1">
      <c r="B12" s="11"/>
      <c r="C12" s="479"/>
      <c r="D12" s="28"/>
      <c r="E12" s="152" t="s">
        <v>31</v>
      </c>
      <c r="L12" s="137"/>
    </row>
    <row r="13" spans="2:12" s="10" customFormat="1" ht="12.75" customHeight="1">
      <c r="B13" s="11"/>
      <c r="C13" s="16"/>
      <c r="D13" s="28"/>
      <c r="E13" s="152" t="s">
        <v>31</v>
      </c>
      <c r="L13" s="137"/>
    </row>
    <row r="14" spans="2:12" s="10" customFormat="1" ht="12.75" customHeight="1">
      <c r="B14" s="11"/>
      <c r="C14" s="36"/>
      <c r="D14" s="28"/>
      <c r="E14" s="152" t="s">
        <v>31</v>
      </c>
      <c r="L14" s="137"/>
    </row>
    <row r="15" spans="2:12" s="10" customFormat="1" ht="12.75" customHeight="1">
      <c r="B15" s="11"/>
      <c r="C15" s="16"/>
      <c r="D15" s="28"/>
      <c r="E15" s="152" t="s">
        <v>31</v>
      </c>
      <c r="L15" s="137"/>
    </row>
    <row r="16" spans="2:12" s="10" customFormat="1" ht="12.75" customHeight="1">
      <c r="B16" s="11"/>
      <c r="C16" s="16"/>
      <c r="D16" s="28"/>
      <c r="E16" s="152" t="s">
        <v>31</v>
      </c>
      <c r="L16" s="137"/>
    </row>
    <row r="17" spans="2:12" s="10" customFormat="1" ht="12.75" customHeight="1">
      <c r="B17" s="11"/>
      <c r="C17" s="16"/>
      <c r="D17" s="28"/>
      <c r="E17" s="152" t="s">
        <v>31</v>
      </c>
      <c r="L17" s="137"/>
    </row>
    <row r="18" spans="2:12" s="10" customFormat="1" ht="12.75" customHeight="1">
      <c r="B18" s="11"/>
      <c r="C18" s="16"/>
      <c r="D18" s="28"/>
      <c r="E18" s="152" t="s">
        <v>31</v>
      </c>
      <c r="L18" s="137"/>
    </row>
    <row r="19" spans="2:12" s="10" customFormat="1" ht="12.75" customHeight="1">
      <c r="B19" s="11"/>
      <c r="C19" s="16"/>
      <c r="D19" s="28"/>
      <c r="E19" s="152" t="s">
        <v>31</v>
      </c>
      <c r="L19" s="137"/>
    </row>
    <row r="20" spans="2:12" s="10" customFormat="1" ht="12.75" customHeight="1">
      <c r="B20" s="11"/>
      <c r="C20" s="16"/>
      <c r="D20" s="28"/>
      <c r="E20" s="152" t="s">
        <v>31</v>
      </c>
      <c r="L20" s="137"/>
    </row>
    <row r="21" spans="2:12" s="10" customFormat="1" ht="12.75" customHeight="1">
      <c r="B21" s="11"/>
      <c r="C21" s="16"/>
      <c r="D21" s="28"/>
      <c r="E21" s="152" t="s">
        <v>31</v>
      </c>
      <c r="L21" s="137"/>
    </row>
    <row r="22" spans="2:12">
      <c r="E22" s="184" t="s">
        <v>31</v>
      </c>
    </row>
    <row r="23" spans="2:12">
      <c r="E23" s="184" t="s">
        <v>31</v>
      </c>
    </row>
    <row r="24" spans="2:12">
      <c r="E24" s="184" t="s">
        <v>31</v>
      </c>
    </row>
    <row r="26" spans="2:12">
      <c r="E26" s="107"/>
    </row>
    <row r="30" spans="2:12">
      <c r="G30" s="136"/>
    </row>
    <row r="31" spans="2:12">
      <c r="G31" s="136"/>
    </row>
    <row r="32" spans="2:12">
      <c r="G32" s="136"/>
    </row>
    <row r="33" spans="7:7">
      <c r="G33" s="136"/>
    </row>
    <row r="34" spans="7:7">
      <c r="G34" s="136"/>
    </row>
    <row r="35" spans="7:7">
      <c r="G35" s="136"/>
    </row>
    <row r="36" spans="7:7">
      <c r="G36" s="136"/>
    </row>
    <row r="37" spans="7:7">
      <c r="G37" s="110"/>
    </row>
    <row r="38" spans="7:7">
      <c r="G38" s="110"/>
    </row>
    <row r="39" spans="7:7">
      <c r="G39" s="110"/>
    </row>
    <row r="40" spans="7:7">
      <c r="G40" s="110"/>
    </row>
    <row r="41" spans="7:7">
      <c r="G41" s="136"/>
    </row>
    <row r="82" spans="2:2">
      <c r="B82" s="55"/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A1:F82"/>
  <sheetViews>
    <sheetView showGridLines="0" topLeftCell="D2" workbookViewId="0">
      <selection activeCell="F37" sqref="F37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</cols>
  <sheetData>
    <row r="1" spans="2:5" s="7" customFormat="1" ht="0.6" customHeight="1"/>
    <row r="2" spans="2:5" s="7" customFormat="1" ht="21" customHeight="1">
      <c r="E2" s="276" t="s">
        <v>74</v>
      </c>
    </row>
    <row r="3" spans="2:5" s="7" customFormat="1" ht="15" customHeight="1">
      <c r="E3" s="277" t="s">
        <v>184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67" t="s">
        <v>68</v>
      </c>
      <c r="D7" s="28"/>
      <c r="E7" s="183"/>
    </row>
    <row r="8" spans="2:5" s="10" customFormat="1" ht="12.75" customHeight="1">
      <c r="B8" s="11"/>
      <c r="C8" s="467"/>
      <c r="D8" s="28"/>
      <c r="E8" s="183"/>
    </row>
    <row r="9" spans="2:5" s="10" customFormat="1" ht="12.75" customHeight="1">
      <c r="B9" s="11"/>
      <c r="C9" s="467" t="s">
        <v>44</v>
      </c>
      <c r="D9" s="28"/>
      <c r="E9" s="183"/>
    </row>
    <row r="10" spans="2:5" s="10" customFormat="1" ht="12.75" customHeight="1">
      <c r="B10" s="11"/>
      <c r="C10" s="467"/>
      <c r="D10" s="28"/>
      <c r="E10" s="183"/>
    </row>
    <row r="11" spans="2:5" s="10" customFormat="1" ht="12.75" customHeight="1">
      <c r="B11" s="11"/>
      <c r="C11" s="29"/>
      <c r="D11" s="28"/>
      <c r="E11" s="152"/>
    </row>
    <row r="12" spans="2:5" s="10" customFormat="1" ht="12.75" customHeight="1">
      <c r="B12" s="11"/>
      <c r="D12" s="28"/>
      <c r="E12" s="152"/>
    </row>
    <row r="13" spans="2:5" s="10" customFormat="1" ht="12.75" customHeight="1">
      <c r="B13" s="11"/>
      <c r="C13" s="81"/>
      <c r="D13" s="28"/>
      <c r="E13" s="152"/>
    </row>
    <row r="14" spans="2:5" s="10" customFormat="1" ht="12.75" customHeight="1">
      <c r="B14" s="11"/>
      <c r="C14" s="81"/>
      <c r="D14" s="28"/>
      <c r="E14" s="152"/>
    </row>
    <row r="15" spans="2:5" s="10" customFormat="1" ht="12.75" customHeight="1">
      <c r="B15" s="11"/>
      <c r="C15" s="81"/>
      <c r="D15" s="28"/>
      <c r="E15" s="152"/>
    </row>
    <row r="16" spans="2:5" s="10" customFormat="1" ht="12.75" customHeight="1">
      <c r="B16" s="11"/>
      <c r="C16" s="16"/>
      <c r="D16" s="28"/>
      <c r="E16" s="152"/>
    </row>
    <row r="17" spans="1:6" s="10" customFormat="1" ht="12.75" customHeight="1">
      <c r="B17" s="11"/>
      <c r="C17" s="16"/>
      <c r="D17" s="28"/>
      <c r="E17" s="152"/>
    </row>
    <row r="18" spans="1:6" s="10" customFormat="1" ht="12.75" customHeight="1">
      <c r="B18" s="11"/>
      <c r="C18" s="16"/>
      <c r="D18" s="28"/>
      <c r="E18" s="152"/>
    </row>
    <row r="19" spans="1:6" s="10" customFormat="1" ht="12.75" customHeight="1">
      <c r="B19" s="11"/>
      <c r="C19" s="16"/>
      <c r="D19" s="28"/>
      <c r="E19" s="152"/>
    </row>
    <row r="20" spans="1:6" s="10" customFormat="1" ht="12.75" customHeight="1">
      <c r="B20" s="11"/>
      <c r="C20" s="16"/>
      <c r="D20" s="28"/>
      <c r="E20" s="152"/>
    </row>
    <row r="21" spans="1:6" s="10" customFormat="1" ht="12.75" customHeight="1">
      <c r="B21" s="11"/>
      <c r="C21" s="16"/>
      <c r="D21" s="28"/>
      <c r="E21" s="152"/>
    </row>
    <row r="22" spans="1:6">
      <c r="E22" s="184"/>
    </row>
    <row r="23" spans="1:6">
      <c r="E23" s="184"/>
    </row>
    <row r="24" spans="1:6">
      <c r="E24" s="184"/>
    </row>
    <row r="25" spans="1:6" s="90" customFormat="1">
      <c r="A25" s="7"/>
      <c r="B25" s="7"/>
      <c r="C25" s="7"/>
      <c r="D25" s="7"/>
      <c r="E25" s="7"/>
      <c r="F25" s="31"/>
    </row>
    <row r="26" spans="1:6" s="90" customFormat="1">
      <c r="A26" s="7"/>
      <c r="B26" s="7"/>
      <c r="C26" s="7"/>
      <c r="D26" s="7"/>
      <c r="E26" s="81" t="s">
        <v>195</v>
      </c>
      <c r="F26" s="31"/>
    </row>
    <row r="27" spans="1:6" s="90" customFormat="1">
      <c r="A27" s="7"/>
      <c r="B27" s="7"/>
      <c r="C27" s="7"/>
      <c r="D27" s="7"/>
      <c r="E27" s="7"/>
      <c r="F27" s="31"/>
    </row>
    <row r="28" spans="1:6" s="90" customFormat="1">
      <c r="A28" s="7"/>
      <c r="B28" s="7"/>
      <c r="C28" s="7"/>
      <c r="D28" s="7"/>
      <c r="E28" s="7"/>
      <c r="F28" s="31"/>
    </row>
    <row r="29" spans="1:6" s="90" customFormat="1">
      <c r="A29" s="7"/>
      <c r="B29" s="7"/>
      <c r="C29" s="7"/>
      <c r="D29" s="7"/>
      <c r="E29" s="7"/>
      <c r="F29" s="31"/>
    </row>
    <row r="30" spans="1:6" s="90" customFormat="1">
      <c r="A30" s="7"/>
      <c r="B30" s="7"/>
      <c r="C30" s="7"/>
      <c r="D30" s="7"/>
      <c r="E30" s="7"/>
      <c r="F30" s="31"/>
    </row>
    <row r="31" spans="1:6" s="90" customFormat="1">
      <c r="A31" s="7"/>
      <c r="B31" s="7"/>
      <c r="C31" s="7"/>
      <c r="D31" s="7"/>
      <c r="F31" s="31"/>
    </row>
    <row r="32" spans="1:6" s="90" customFormat="1">
      <c r="A32" s="7"/>
      <c r="B32" s="7"/>
      <c r="C32" s="7"/>
      <c r="D32" s="7"/>
      <c r="E32" s="7"/>
      <c r="F32" s="31"/>
    </row>
    <row r="33" spans="1:6" s="90" customFormat="1">
      <c r="A33" s="7"/>
      <c r="B33" s="7"/>
      <c r="C33" s="7"/>
      <c r="D33" s="7"/>
      <c r="E33" s="7"/>
      <c r="F33" s="31"/>
    </row>
    <row r="82" spans="2:2">
      <c r="B82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20</vt:i4>
      </vt:variant>
    </vt:vector>
  </HeadingPairs>
  <TitlesOfParts>
    <vt:vector size="44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Data 1</vt:lpstr>
      <vt:lpstr>Data 2</vt:lpstr>
      <vt:lpstr>Data 3</vt:lpstr>
      <vt:lpstr>Data 4</vt:lpstr>
      <vt:lpstr>'C1'!Área_de_impresión</vt:lpstr>
      <vt:lpstr>'C10'!Área_de_impresión</vt:lpstr>
      <vt:lpstr>'C11'!Área_de_impresión</vt:lpstr>
      <vt:lpstr>'C17'!Área_de_impresión</vt:lpstr>
      <vt:lpstr>'C18'!Área_de_impresión</vt:lpstr>
      <vt:lpstr>'C19'!Área_de_impresión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'Data 1'!Área_de_impresión</vt:lpstr>
      <vt:lpstr>'Data 2'!Área_de_impresión</vt:lpstr>
      <vt:lpstr>'Data 3'!Área_de_impresión</vt:lpstr>
      <vt:lpstr>Indice!Área_de_impresión</vt:lpstr>
      <vt:lpstr>'Data 2'!Títulos_a_imprimir</vt:lpstr>
      <vt:lpstr>'Data 3'!Títulos_a_imprimir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Madejon Con., Sonsoles</cp:lastModifiedBy>
  <cp:lastPrinted>2015-04-15T14:27:48Z</cp:lastPrinted>
  <dcterms:created xsi:type="dcterms:W3CDTF">1999-07-09T11:45:32Z</dcterms:created>
  <dcterms:modified xsi:type="dcterms:W3CDTF">2018-02-05T09:51:45Z</dcterms:modified>
</cp:coreProperties>
</file>