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5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Departamento\Gestión de la Información\Publicaciones e Informes\Anual\Informe Sistema Eléctrico\2021\RECIBIDOS\6 Panorama europeo\"/>
    </mc:Choice>
  </mc:AlternateContent>
  <xr:revisionPtr revIDLastSave="0" documentId="13_ncr:1_{A1803EFD-DC1F-420E-8A66-FC48B173BEE3}" xr6:coauthVersionLast="47" xr6:coauthVersionMax="47" xr10:uidLastSave="{00000000-0000-0000-0000-000000000000}"/>
  <bookViews>
    <workbookView xWindow="-120" yWindow="-120" windowWidth="29040" windowHeight="15840" tabRatio="589" xr2:uid="{00000000-000D-0000-FFFF-FFFF00000000}"/>
  </bookViews>
  <sheets>
    <sheet name="Indice" sheetId="15" r:id="rId1"/>
    <sheet name="C1" sheetId="2" r:id="rId2"/>
    <sheet name="C2" sheetId="3" r:id="rId3"/>
    <sheet name="C3" sheetId="4" r:id="rId4"/>
    <sheet name="C4" sheetId="5" r:id="rId5"/>
    <sheet name="C7_TOTAL" sheetId="31" state="hidden" r:id="rId6"/>
    <sheet name="C5" sheetId="27" r:id="rId7"/>
    <sheet name="C6" sheetId="29" r:id="rId8"/>
    <sheet name="C7" sheetId="6" r:id="rId9"/>
    <sheet name="C8" sheetId="7" r:id="rId10"/>
    <sheet name="C9" sheetId="24" r:id="rId11"/>
    <sheet name="C10" sheetId="30" r:id="rId12"/>
    <sheet name="C11" sheetId="16" r:id="rId13"/>
    <sheet name="C12" sheetId="17" r:id="rId14"/>
    <sheet name="C13" sheetId="21" r:id="rId15"/>
    <sheet name="Data 1" sheetId="10" r:id="rId16"/>
  </sheets>
  <definedNames>
    <definedName name="_xlnm.Print_Area" localSheetId="1">'C1'!$A$1:$H$43</definedName>
    <definedName name="_xlnm.Print_Area" localSheetId="11">'C10'!$A$1:$N$28</definedName>
    <definedName name="_xlnm.Print_Area" localSheetId="13">'C12'!$A$1:$E$26</definedName>
    <definedName name="_xlnm.Print_Area" localSheetId="14">'C13'!$B$2:$I$42</definedName>
    <definedName name="_xlnm.Print_Area" localSheetId="2">'C2'!$A$1:$E$25</definedName>
    <definedName name="_xlnm.Print_Area" localSheetId="3">'C3'!$A$1:$H$26</definedName>
    <definedName name="_xlnm.Print_Area" localSheetId="4">'C4'!$A$1:$E$25</definedName>
    <definedName name="_xlnm.Print_Area" localSheetId="6">'C5'!$A$1:$E$25</definedName>
    <definedName name="_xlnm.Print_Area" localSheetId="7">'C6'!$A$1:$H$28</definedName>
    <definedName name="_xlnm.Print_Area" localSheetId="8">'C7'!$A$1:$N$45</definedName>
    <definedName name="_xlnm.Print_Area" localSheetId="9">'C8'!$A$1:$E$27</definedName>
    <definedName name="_xlnm.Print_Area" localSheetId="10">'C9'!$A$1:$O$43</definedName>
    <definedName name="_xlnm.Print_Area" localSheetId="15">'Data 1'!$B$1:$I$169</definedName>
    <definedName name="_xlnm.Print_Area" localSheetId="0">Indice!$A$1:$F$22</definedName>
    <definedName name="_xlnm.Print_Titles" localSheetId="15">'Data 1'!$1:$4</definedName>
  </definedNames>
  <calcPr calcId="191029"/>
  <customWorkbookViews>
    <customWorkbookView name="C2_V" guid="{C12C280E-DC25-11D6-846E-0008C7298EBA}" includePrintSettings="0" includeHiddenRowCol="0" maximized="1" showSheetTabs="0" windowWidth="794" windowHeight="457" tabRatio="674" activeSheetId="10" showStatusbar="0"/>
    <customWorkbookView name="C4_V" guid="{C12C280F-DC25-11D6-846E-0008C7298EBA}" includePrintSettings="0" includeHiddenRowCol="0" maximized="1" showSheetTabs="0" windowWidth="794" windowHeight="457" tabRatio="674" activeSheetId="10" showStatusbar="0"/>
    <customWorkbookView name="C7_V" guid="{C12C2810-DC25-11D6-846E-0008C7298EBA}" includePrintSettings="0" includeHiddenRowCol="0" maximized="1" showSheetTabs="0" windowWidth="794" windowHeight="457" tabRatio="674" activeSheetId="10" showStatusbar="0"/>
    <customWorkbookView name="C9_V" guid="{C12C2811-DC25-11D6-846E-0008C7298EBA}" includePrintSettings="0" includeHiddenRowCol="0" maximized="1" showSheetTabs="0" windowWidth="794" windowHeight="457" tabRatio="674" activeSheetId="10" showStatusbar="0"/>
    <customWorkbookView name="C10_V" guid="{C12C2812-DC25-11D6-846E-0008C7298EBA}" includePrintSettings="0" includeHiddenRowCol="0" maximized="1" showSheetTabs="0" windowWidth="794" windowHeight="457" tabRatio="674" activeSheetId="10" showStatusbar="0"/>
    <customWorkbookView name="C12_V" guid="{C12C2813-DC25-11D6-846E-0008C7298EBA}" includePrintSettings="0" includeHiddenRowCol="0" maximized="1" showSheetTabs="0" windowWidth="794" windowHeight="457" tabRatio="674" activeSheetId="10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1" l="1"/>
  <c r="B9" i="31"/>
  <c r="D9" i="31"/>
  <c r="D3" i="31"/>
  <c r="E2" i="31" l="1"/>
  <c r="E4" i="31"/>
  <c r="E8" i="31"/>
  <c r="E5" i="31"/>
  <c r="E6" i="31"/>
  <c r="E7" i="31"/>
  <c r="D5" i="31"/>
  <c r="E3" i="31"/>
  <c r="D7" i="31"/>
  <c r="D2" i="31"/>
  <c r="D4" i="31"/>
  <c r="D6" i="31"/>
  <c r="D8" i="31"/>
  <c r="H40" i="21" l="1"/>
  <c r="G40" i="21"/>
  <c r="F40" i="21"/>
  <c r="F31" i="24"/>
  <c r="G31" i="24"/>
  <c r="H31" i="24"/>
  <c r="K9" i="24"/>
  <c r="J42" i="24"/>
  <c r="I31" i="24" l="1"/>
  <c r="M8" i="24"/>
  <c r="M32" i="24"/>
  <c r="H32" i="24"/>
  <c r="G32" i="24"/>
  <c r="M14" i="24"/>
  <c r="H14" i="24"/>
  <c r="G14" i="24"/>
  <c r="P34" i="6"/>
  <c r="F43" i="16" l="1"/>
  <c r="K42" i="29"/>
  <c r="J42" i="29"/>
  <c r="F42" i="29"/>
  <c r="G42" i="4" l="1"/>
  <c r="F9" i="29" l="1"/>
  <c r="F42" i="4" l="1"/>
  <c r="M27" i="24" l="1"/>
  <c r="N27" i="24" s="1"/>
  <c r="H27" i="24"/>
  <c r="G27" i="24"/>
  <c r="F42" i="2" l="1"/>
  <c r="N10" i="6" l="1"/>
  <c r="P10" i="6" s="1"/>
  <c r="L10" i="16" l="1"/>
  <c r="L11" i="16"/>
  <c r="L12" i="16"/>
  <c r="L13" i="16"/>
  <c r="L14" i="16"/>
  <c r="L15" i="16"/>
  <c r="L16" i="16"/>
  <c r="L17" i="16"/>
  <c r="L19" i="16"/>
  <c r="L20" i="16"/>
  <c r="L21" i="16"/>
  <c r="L22" i="16"/>
  <c r="L23" i="16"/>
  <c r="L24" i="16"/>
  <c r="L25" i="16"/>
  <c r="L26" i="16"/>
  <c r="L27" i="16"/>
  <c r="L29" i="16"/>
  <c r="L30" i="16"/>
  <c r="L31" i="16"/>
  <c r="L32" i="16"/>
  <c r="L33" i="16"/>
  <c r="L34" i="16"/>
  <c r="L36" i="16"/>
  <c r="L37" i="16"/>
  <c r="L38" i="16"/>
  <c r="L39" i="16"/>
  <c r="L40" i="16"/>
  <c r="L41" i="16"/>
  <c r="L42" i="16"/>
  <c r="L9" i="16"/>
  <c r="N9" i="16" l="1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37" i="16"/>
  <c r="N38" i="16"/>
  <c r="N39" i="16"/>
  <c r="N40" i="16"/>
  <c r="N41" i="16"/>
  <c r="N42" i="16"/>
  <c r="N10" i="16"/>
  <c r="N11" i="16"/>
  <c r="N12" i="16"/>
  <c r="N13" i="16"/>
  <c r="N14" i="16"/>
  <c r="N15" i="16"/>
  <c r="N16" i="16"/>
  <c r="N17" i="16"/>
  <c r="D131" i="10"/>
  <c r="E131" i="10"/>
  <c r="F131" i="10"/>
  <c r="G131" i="10"/>
  <c r="H131" i="10"/>
  <c r="I131" i="10"/>
  <c r="C104" i="10"/>
  <c r="C97" i="10"/>
  <c r="C103" i="10"/>
  <c r="C91" i="10"/>
  <c r="C111" i="10"/>
  <c r="C122" i="10"/>
  <c r="C117" i="10"/>
  <c r="C116" i="10"/>
  <c r="C112" i="10"/>
  <c r="C99" i="10"/>
  <c r="C96" i="10"/>
  <c r="C115" i="10"/>
  <c r="C118" i="10"/>
  <c r="C109" i="10"/>
  <c r="C107" i="10"/>
  <c r="C92" i="10"/>
  <c r="C102" i="10"/>
  <c r="C108" i="10"/>
  <c r="C121" i="10"/>
  <c r="C114" i="10"/>
  <c r="C100" i="10"/>
  <c r="C105" i="10"/>
  <c r="C119" i="10"/>
  <c r="C120" i="10"/>
  <c r="C98" i="10"/>
  <c r="C106" i="10"/>
  <c r="C113" i="10"/>
  <c r="C93" i="10"/>
  <c r="C101" i="10"/>
  <c r="C95" i="10"/>
  <c r="C90" i="10"/>
  <c r="C110" i="10"/>
  <c r="C94" i="10"/>
  <c r="D104" i="10"/>
  <c r="E104" i="10"/>
  <c r="D97" i="10"/>
  <c r="E97" i="10"/>
  <c r="D103" i="10"/>
  <c r="E103" i="10"/>
  <c r="D91" i="10"/>
  <c r="E91" i="10"/>
  <c r="D111" i="10"/>
  <c r="E111" i="10"/>
  <c r="D122" i="10"/>
  <c r="E122" i="10"/>
  <c r="D117" i="10"/>
  <c r="E117" i="10"/>
  <c r="D116" i="10"/>
  <c r="E116" i="10"/>
  <c r="D112" i="10"/>
  <c r="E112" i="10"/>
  <c r="D99" i="10"/>
  <c r="E99" i="10"/>
  <c r="D96" i="10"/>
  <c r="E96" i="10"/>
  <c r="D115" i="10"/>
  <c r="E115" i="10"/>
  <c r="D118" i="10"/>
  <c r="E118" i="10"/>
  <c r="D109" i="10"/>
  <c r="E109" i="10"/>
  <c r="D107" i="10"/>
  <c r="E107" i="10"/>
  <c r="D92" i="10"/>
  <c r="E92" i="10"/>
  <c r="D102" i="10"/>
  <c r="E102" i="10"/>
  <c r="D108" i="10"/>
  <c r="E108" i="10"/>
  <c r="D121" i="10"/>
  <c r="E121" i="10"/>
  <c r="D114" i="10"/>
  <c r="E114" i="10"/>
  <c r="D100" i="10"/>
  <c r="E100" i="10"/>
  <c r="D105" i="10"/>
  <c r="E105" i="10"/>
  <c r="D119" i="10"/>
  <c r="E119" i="10"/>
  <c r="D120" i="10"/>
  <c r="E120" i="10"/>
  <c r="D98" i="10"/>
  <c r="E98" i="10"/>
  <c r="D106" i="10"/>
  <c r="E106" i="10"/>
  <c r="D113" i="10"/>
  <c r="E113" i="10"/>
  <c r="D93" i="10"/>
  <c r="E93" i="10"/>
  <c r="D101" i="10"/>
  <c r="E101" i="10"/>
  <c r="D95" i="10"/>
  <c r="E95" i="10"/>
  <c r="D90" i="10"/>
  <c r="E90" i="10"/>
  <c r="D110" i="10"/>
  <c r="E110" i="10"/>
  <c r="D94" i="10"/>
  <c r="E94" i="10"/>
  <c r="E123" i="10"/>
  <c r="D123" i="10"/>
  <c r="C123" i="10"/>
  <c r="D60" i="10"/>
  <c r="E60" i="10"/>
  <c r="D52" i="10"/>
  <c r="E52" i="10"/>
  <c r="D72" i="10"/>
  <c r="E72" i="10"/>
  <c r="D69" i="10"/>
  <c r="E69" i="10"/>
  <c r="D76" i="10"/>
  <c r="E76" i="10"/>
  <c r="D81" i="10"/>
  <c r="E81" i="10"/>
  <c r="D74" i="10"/>
  <c r="E74" i="10"/>
  <c r="D75" i="10"/>
  <c r="E75" i="10"/>
  <c r="D53" i="10"/>
  <c r="E53" i="10"/>
  <c r="D51" i="10"/>
  <c r="E51" i="10"/>
  <c r="D64" i="10"/>
  <c r="E64" i="10"/>
  <c r="D77" i="10"/>
  <c r="E77" i="10"/>
  <c r="D67" i="10"/>
  <c r="E67" i="10"/>
  <c r="D66" i="10"/>
  <c r="E66" i="10"/>
  <c r="D71" i="10"/>
  <c r="E71" i="10"/>
  <c r="D56" i="10"/>
  <c r="E56" i="10"/>
  <c r="D61" i="10"/>
  <c r="E61" i="10"/>
  <c r="D55" i="10"/>
  <c r="E55" i="10"/>
  <c r="D80" i="10"/>
  <c r="E80" i="10"/>
  <c r="D62" i="10"/>
  <c r="E62" i="10"/>
  <c r="D59" i="10"/>
  <c r="E59" i="10"/>
  <c r="D50" i="10"/>
  <c r="E50" i="10"/>
  <c r="D79" i="10"/>
  <c r="E79" i="10"/>
  <c r="D78" i="10"/>
  <c r="E78" i="10"/>
  <c r="D70" i="10"/>
  <c r="E70" i="10"/>
  <c r="D58" i="10"/>
  <c r="E58" i="10"/>
  <c r="D73" i="10"/>
  <c r="E73" i="10"/>
  <c r="D54" i="10"/>
  <c r="E54" i="10"/>
  <c r="D65" i="10"/>
  <c r="E65" i="10"/>
  <c r="D63" i="10"/>
  <c r="E63" i="10"/>
  <c r="D57" i="10"/>
  <c r="E57" i="10"/>
  <c r="D68" i="10"/>
  <c r="E68" i="10"/>
  <c r="D49" i="10"/>
  <c r="E49" i="10"/>
  <c r="E82" i="10"/>
  <c r="D82" i="10"/>
  <c r="C60" i="10"/>
  <c r="C52" i="10"/>
  <c r="C72" i="10"/>
  <c r="C69" i="10"/>
  <c r="C76" i="10"/>
  <c r="C81" i="10"/>
  <c r="C74" i="10"/>
  <c r="C75" i="10"/>
  <c r="C53" i="10"/>
  <c r="C51" i="10"/>
  <c r="C64" i="10"/>
  <c r="C77" i="10"/>
  <c r="C67" i="10"/>
  <c r="C66" i="10"/>
  <c r="C71" i="10"/>
  <c r="C56" i="10"/>
  <c r="C61" i="10"/>
  <c r="C55" i="10"/>
  <c r="C80" i="10"/>
  <c r="C62" i="10"/>
  <c r="C59" i="10"/>
  <c r="C50" i="10"/>
  <c r="C79" i="10"/>
  <c r="C78" i="10"/>
  <c r="C70" i="10"/>
  <c r="C58" i="10"/>
  <c r="C73" i="10"/>
  <c r="C54" i="10"/>
  <c r="C65" i="10"/>
  <c r="C63" i="10"/>
  <c r="C57" i="10"/>
  <c r="C68" i="10"/>
  <c r="C49" i="10"/>
  <c r="C82" i="10"/>
  <c r="P32" i="6"/>
  <c r="P28" i="6"/>
  <c r="N18" i="16"/>
  <c r="C140" i="10"/>
  <c r="F75" i="10" l="1"/>
  <c r="F57" i="10"/>
  <c r="F69" i="10"/>
  <c r="F64" i="10"/>
  <c r="F61" i="10"/>
  <c r="F56" i="10"/>
  <c r="F114" i="10"/>
  <c r="F95" i="10"/>
  <c r="F55" i="10"/>
  <c r="F100" i="10"/>
  <c r="F102" i="10"/>
  <c r="F53" i="10"/>
  <c r="F119" i="10"/>
  <c r="F107" i="10"/>
  <c r="F116" i="10"/>
  <c r="F105" i="10"/>
  <c r="F99" i="10"/>
  <c r="F112" i="10"/>
  <c r="F90" i="10"/>
  <c r="F115" i="10"/>
  <c r="F106" i="10"/>
  <c r="F91" i="10"/>
  <c r="F92" i="10"/>
  <c r="F109" i="10"/>
  <c r="F117" i="10"/>
  <c r="F118" i="10"/>
  <c r="F122" i="10"/>
  <c r="F94" i="10"/>
  <c r="F108" i="10"/>
  <c r="F111" i="10"/>
  <c r="F49" i="10"/>
  <c r="F68" i="10"/>
  <c r="F66" i="10"/>
  <c r="F65" i="10"/>
  <c r="F121" i="10"/>
  <c r="F80" i="10"/>
  <c r="F79" i="10"/>
  <c r="F58" i="10"/>
  <c r="F71" i="10"/>
  <c r="F63" i="10"/>
  <c r="F54" i="10"/>
  <c r="F78" i="10"/>
  <c r="F50" i="10"/>
  <c r="F59" i="10"/>
  <c r="F62" i="10"/>
  <c r="F67" i="10"/>
  <c r="F74" i="10"/>
  <c r="F81" i="10"/>
  <c r="F76" i="10"/>
  <c r="F72" i="10"/>
  <c r="F60" i="10"/>
  <c r="F82" i="10"/>
  <c r="F70" i="10"/>
  <c r="F51" i="10"/>
  <c r="F73" i="10"/>
  <c r="F77" i="10"/>
  <c r="F52" i="10"/>
  <c r="F101" i="10"/>
  <c r="F93" i="10"/>
  <c r="F113" i="10"/>
  <c r="F98" i="10"/>
  <c r="F96" i="10"/>
  <c r="F103" i="10"/>
  <c r="F97" i="10"/>
  <c r="F104" i="10"/>
  <c r="F123" i="10"/>
  <c r="F110" i="10"/>
  <c r="F120" i="10"/>
  <c r="G42" i="2" l="1"/>
  <c r="H42" i="2" l="1"/>
  <c r="H8" i="21"/>
  <c r="N42" i="6" l="1"/>
  <c r="N41" i="6"/>
  <c r="N40" i="6"/>
  <c r="N39" i="6"/>
  <c r="N38" i="6"/>
  <c r="N37" i="6"/>
  <c r="N36" i="6"/>
  <c r="N35" i="6"/>
  <c r="N34" i="6"/>
  <c r="N31" i="6"/>
  <c r="N30" i="6"/>
  <c r="N29" i="6"/>
  <c r="N27" i="6"/>
  <c r="N26" i="6"/>
  <c r="N25" i="6"/>
  <c r="N24" i="6"/>
  <c r="N23" i="6"/>
  <c r="N22" i="6"/>
  <c r="N21" i="6"/>
  <c r="P21" i="6" s="1"/>
  <c r="N20" i="6"/>
  <c r="N19" i="6"/>
  <c r="N18" i="6"/>
  <c r="P18" i="6" s="1"/>
  <c r="N17" i="6"/>
  <c r="N16" i="6"/>
  <c r="N14" i="6"/>
  <c r="N13" i="6"/>
  <c r="N12" i="6"/>
  <c r="N11" i="6"/>
  <c r="P9" i="6"/>
  <c r="F9" i="30" l="1"/>
  <c r="F10" i="30"/>
  <c r="F11" i="30"/>
  <c r="F12" i="30"/>
  <c r="F13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8" i="30"/>
  <c r="F29" i="30"/>
  <c r="F30" i="30"/>
  <c r="F33" i="30"/>
  <c r="F34" i="30"/>
  <c r="F35" i="30"/>
  <c r="F36" i="30"/>
  <c r="F37" i="30"/>
  <c r="F38" i="30"/>
  <c r="F39" i="30"/>
  <c r="F40" i="30"/>
  <c r="F41" i="30"/>
  <c r="H38" i="2" l="1"/>
  <c r="H9" i="2" l="1"/>
  <c r="H41" i="4" l="1"/>
  <c r="H38" i="4"/>
  <c r="H37" i="4"/>
  <c r="H33" i="4"/>
  <c r="H30" i="4"/>
  <c r="H29" i="4"/>
  <c r="H26" i="4"/>
  <c r="H24" i="4"/>
  <c r="H20" i="4"/>
  <c r="H19" i="4"/>
  <c r="H18" i="4"/>
  <c r="H15" i="4"/>
  <c r="H13" i="4"/>
  <c r="H12" i="4"/>
  <c r="H10" i="4"/>
  <c r="H9" i="4"/>
  <c r="H11" i="4" l="1"/>
  <c r="H22" i="4"/>
  <c r="H25" i="4"/>
  <c r="H34" i="4"/>
  <c r="H16" i="4"/>
  <c r="H31" i="4"/>
  <c r="H35" i="4"/>
  <c r="H39" i="4"/>
  <c r="H23" i="4"/>
  <c r="H17" i="4"/>
  <c r="H21" i="4"/>
  <c r="H28" i="4"/>
  <c r="H36" i="4"/>
  <c r="H40" i="4"/>
  <c r="P33" i="6"/>
  <c r="H9" i="21" l="1"/>
  <c r="H10" i="21"/>
  <c r="K10" i="24" s="1"/>
  <c r="H11" i="21"/>
  <c r="K11" i="24" s="1"/>
  <c r="H12" i="21"/>
  <c r="K12" i="24" s="1"/>
  <c r="H13" i="21"/>
  <c r="K13" i="24" s="1"/>
  <c r="G43" i="6" l="1"/>
  <c r="F43" i="6" l="1"/>
  <c r="J43" i="6"/>
  <c r="G42" i="29" l="1"/>
  <c r="F9" i="24"/>
  <c r="F10" i="24"/>
  <c r="F11" i="24"/>
  <c r="F12" i="24"/>
  <c r="F13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8" i="24"/>
  <c r="F29" i="24"/>
  <c r="F30" i="24"/>
  <c r="F33" i="24"/>
  <c r="F34" i="24"/>
  <c r="F35" i="24"/>
  <c r="F36" i="24"/>
  <c r="F37" i="24"/>
  <c r="F38" i="24"/>
  <c r="F39" i="24"/>
  <c r="F40" i="24"/>
  <c r="F41" i="24"/>
  <c r="F42" i="24" l="1"/>
  <c r="G9" i="24"/>
  <c r="H9" i="24"/>
  <c r="G10" i="24"/>
  <c r="H10" i="24"/>
  <c r="G11" i="24"/>
  <c r="H11" i="24"/>
  <c r="G12" i="24"/>
  <c r="H12" i="24"/>
  <c r="G13" i="24"/>
  <c r="H13" i="24"/>
  <c r="G15" i="24"/>
  <c r="H15" i="24"/>
  <c r="G16" i="24"/>
  <c r="H16" i="24"/>
  <c r="G17" i="24"/>
  <c r="H17" i="24"/>
  <c r="G18" i="24"/>
  <c r="H18" i="24"/>
  <c r="G19" i="24"/>
  <c r="H19" i="24"/>
  <c r="G20" i="24"/>
  <c r="H20" i="24"/>
  <c r="G21" i="24"/>
  <c r="H21" i="24"/>
  <c r="G22" i="24"/>
  <c r="H22" i="24"/>
  <c r="G23" i="24"/>
  <c r="H23" i="24"/>
  <c r="G24" i="24"/>
  <c r="H24" i="24"/>
  <c r="G25" i="24"/>
  <c r="H25" i="24"/>
  <c r="G26" i="24"/>
  <c r="H26" i="24"/>
  <c r="G28" i="24"/>
  <c r="H28" i="24"/>
  <c r="G29" i="24"/>
  <c r="H29" i="24"/>
  <c r="G30" i="24"/>
  <c r="H30" i="24"/>
  <c r="G33" i="24"/>
  <c r="H33" i="24"/>
  <c r="G34" i="24"/>
  <c r="H34" i="24"/>
  <c r="G35" i="24"/>
  <c r="H35" i="24"/>
  <c r="G36" i="24"/>
  <c r="H36" i="24"/>
  <c r="G37" i="24"/>
  <c r="H37" i="24"/>
  <c r="G38" i="24"/>
  <c r="H38" i="24"/>
  <c r="G39" i="24"/>
  <c r="H39" i="24"/>
  <c r="G40" i="24"/>
  <c r="H40" i="24"/>
  <c r="G41" i="24"/>
  <c r="H41" i="24"/>
  <c r="F23" i="29"/>
  <c r="G23" i="29"/>
  <c r="F24" i="29"/>
  <c r="G24" i="29"/>
  <c r="F25" i="29"/>
  <c r="G25" i="29"/>
  <c r="F26" i="29"/>
  <c r="G26" i="29"/>
  <c r="F28" i="29"/>
  <c r="G28" i="29"/>
  <c r="F29" i="29"/>
  <c r="G29" i="29"/>
  <c r="F30" i="29"/>
  <c r="G30" i="29"/>
  <c r="F31" i="29"/>
  <c r="G31" i="29"/>
  <c r="F33" i="29"/>
  <c r="G33" i="29"/>
  <c r="F34" i="29"/>
  <c r="G34" i="29"/>
  <c r="F35" i="29"/>
  <c r="G35" i="29"/>
  <c r="F36" i="29"/>
  <c r="G36" i="29"/>
  <c r="F37" i="29"/>
  <c r="G37" i="29"/>
  <c r="F38" i="29"/>
  <c r="G38" i="29"/>
  <c r="F39" i="29"/>
  <c r="G39" i="29"/>
  <c r="F40" i="29"/>
  <c r="G40" i="29"/>
  <c r="F41" i="29"/>
  <c r="G41" i="29"/>
  <c r="I24" i="24" l="1"/>
  <c r="I40" i="24"/>
  <c r="I17" i="24"/>
  <c r="I39" i="24"/>
  <c r="I23" i="24"/>
  <c r="I16" i="24"/>
  <c r="I12" i="24"/>
  <c r="L12" i="24" s="1"/>
  <c r="I10" i="24"/>
  <c r="L10" i="24" s="1"/>
  <c r="I30" i="24"/>
  <c r="I28" i="24"/>
  <c r="I26" i="24"/>
  <c r="I41" i="24"/>
  <c r="I37" i="24"/>
  <c r="I35" i="24"/>
  <c r="I33" i="24"/>
  <c r="I21" i="24"/>
  <c r="I19" i="24"/>
  <c r="I29" i="24"/>
  <c r="I25" i="24"/>
  <c r="I15" i="24"/>
  <c r="I13" i="24"/>
  <c r="L13" i="24" s="1"/>
  <c r="I11" i="24"/>
  <c r="L11" i="24" s="1"/>
  <c r="I38" i="24"/>
  <c r="I36" i="24"/>
  <c r="I34" i="24"/>
  <c r="I22" i="24"/>
  <c r="I20" i="24"/>
  <c r="I18" i="24"/>
  <c r="I9" i="24"/>
  <c r="H43" i="6"/>
  <c r="I42" i="24" l="1"/>
  <c r="L9" i="24"/>
  <c r="M9" i="24" s="1"/>
  <c r="N9" i="24" s="1"/>
  <c r="M13" i="24"/>
  <c r="N13" i="24" s="1"/>
  <c r="M10" i="24"/>
  <c r="N10" i="24" s="1"/>
  <c r="N14" i="24"/>
  <c r="M11" i="24"/>
  <c r="N11" i="24" s="1"/>
  <c r="M12" i="24"/>
  <c r="N12" i="24" s="1"/>
  <c r="C40" i="10"/>
  <c r="G8" i="24" l="1"/>
  <c r="G42" i="24" s="1"/>
  <c r="H8" i="24"/>
  <c r="H42" i="24" s="1"/>
  <c r="L43" i="6"/>
  <c r="H42" i="4" l="1"/>
  <c r="N8" i="24"/>
  <c r="G43" i="16"/>
  <c r="H43" i="16"/>
  <c r="I43" i="16"/>
  <c r="J43" i="16"/>
  <c r="K43" i="16"/>
  <c r="C131" i="10" l="1"/>
  <c r="C8" i="10"/>
  <c r="C23" i="10"/>
  <c r="I43" i="6" l="1"/>
  <c r="K43" i="6"/>
  <c r="N43" i="6" l="1"/>
  <c r="F42" i="30" s="1"/>
  <c r="L43" i="16"/>
  <c r="G9" i="29"/>
  <c r="G19" i="29" l="1"/>
  <c r="C164" i="10" l="1"/>
  <c r="C163" i="10"/>
  <c r="H10" i="2" l="1"/>
  <c r="L3" i="16" l="1"/>
  <c r="F3" i="30"/>
  <c r="E3" i="24"/>
  <c r="I3" i="10"/>
  <c r="E3" i="21"/>
  <c r="E3" i="17"/>
  <c r="E3" i="7"/>
  <c r="E3" i="6"/>
  <c r="E3" i="29"/>
  <c r="E3" i="27"/>
  <c r="E3" i="5"/>
  <c r="D3" i="4"/>
  <c r="E3" i="3"/>
  <c r="E3" i="2"/>
  <c r="C4" i="2" l="1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C151" i="10" l="1"/>
  <c r="C152" i="10"/>
  <c r="C153" i="10"/>
  <c r="C154" i="10"/>
  <c r="C155" i="10"/>
  <c r="C156" i="10"/>
  <c r="C157" i="10"/>
  <c r="C158" i="10"/>
  <c r="C159" i="10"/>
  <c r="C160" i="10"/>
  <c r="C161" i="10"/>
  <c r="C162" i="10"/>
  <c r="C133" i="10" l="1"/>
  <c r="C134" i="10"/>
  <c r="C135" i="10"/>
  <c r="C136" i="10"/>
  <c r="C137" i="10"/>
  <c r="C138" i="10"/>
  <c r="C139" i="10"/>
  <c r="C141" i="10"/>
  <c r="C142" i="10"/>
  <c r="C143" i="10"/>
  <c r="C144" i="10"/>
  <c r="C145" i="10"/>
  <c r="C146" i="10"/>
  <c r="C147" i="10"/>
  <c r="C148" i="10"/>
  <c r="C149" i="10"/>
  <c r="C150" i="10"/>
  <c r="C41" i="10" l="1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H19" i="2" l="1"/>
  <c r="H38" i="29"/>
  <c r="H36" i="29"/>
  <c r="H29" i="29"/>
  <c r="H15" i="2"/>
  <c r="H11" i="2"/>
  <c r="H25" i="2"/>
  <c r="H24" i="2"/>
  <c r="H22" i="2"/>
  <c r="H18" i="2"/>
  <c r="H20" i="2"/>
  <c r="H16" i="2"/>
  <c r="H12" i="2"/>
  <c r="H23" i="2"/>
  <c r="H21" i="2"/>
  <c r="H17" i="2"/>
  <c r="H13" i="2"/>
  <c r="P31" i="6"/>
  <c r="P42" i="6"/>
  <c r="P40" i="6"/>
  <c r="P38" i="6"/>
  <c r="P39" i="6"/>
  <c r="P35" i="6"/>
  <c r="P41" i="6"/>
  <c r="P29" i="6"/>
  <c r="P37" i="6"/>
  <c r="P36" i="6"/>
  <c r="P30" i="6"/>
  <c r="P14" i="6"/>
  <c r="P24" i="6"/>
  <c r="P22" i="6"/>
  <c r="P13" i="6"/>
  <c r="P25" i="6"/>
  <c r="P20" i="6"/>
  <c r="P23" i="6"/>
  <c r="P16" i="6"/>
  <c r="P27" i="6"/>
  <c r="P15" i="6"/>
  <c r="P11" i="6"/>
  <c r="P26" i="6"/>
  <c r="P19" i="6"/>
  <c r="P17" i="6"/>
  <c r="P12" i="6"/>
  <c r="H35" i="29"/>
  <c r="H41" i="29"/>
  <c r="H33" i="29"/>
  <c r="H26" i="29"/>
  <c r="H37" i="29"/>
  <c r="H28" i="29"/>
  <c r="H34" i="29"/>
  <c r="H39" i="29"/>
  <c r="H40" i="29"/>
  <c r="H31" i="29"/>
  <c r="H30" i="29"/>
  <c r="F11" i="10" l="1"/>
  <c r="F10" i="10"/>
  <c r="F20" i="10"/>
  <c r="F39" i="10"/>
  <c r="F22" i="10"/>
  <c r="F41" i="10"/>
  <c r="F21" i="10"/>
  <c r="F28" i="10"/>
  <c r="F15" i="10"/>
  <c r="F24" i="10"/>
  <c r="F23" i="10"/>
  <c r="F40" i="10"/>
  <c r="F37" i="10"/>
  <c r="J19" i="10"/>
  <c r="E19" i="10"/>
  <c r="D12" i="10"/>
  <c r="F12" i="10"/>
  <c r="I13" i="10"/>
  <c r="F13" i="10"/>
  <c r="H35" i="10"/>
  <c r="F35" i="10"/>
  <c r="J34" i="10"/>
  <c r="F34" i="10"/>
  <c r="G16" i="10"/>
  <c r="F16" i="10"/>
  <c r="D17" i="10"/>
  <c r="F17" i="10"/>
  <c r="E36" i="10"/>
  <c r="F36" i="10"/>
  <c r="E38" i="10"/>
  <c r="F38" i="10"/>
  <c r="G23" i="10"/>
  <c r="J18" i="10"/>
  <c r="F18" i="10"/>
  <c r="F26" i="10"/>
  <c r="H19" i="10"/>
  <c r="F19" i="10"/>
  <c r="G30" i="10"/>
  <c r="F29" i="10"/>
  <c r="H33" i="10"/>
  <c r="F33" i="10"/>
  <c r="F30" i="10"/>
  <c r="I26" i="10"/>
  <c r="F25" i="10"/>
  <c r="D28" i="10"/>
  <c r="H21" i="10"/>
  <c r="H20" i="10"/>
  <c r="G22" i="10"/>
  <c r="G35" i="10"/>
  <c r="G33" i="10"/>
  <c r="D19" i="10"/>
  <c r="D33" i="10"/>
  <c r="I19" i="10"/>
  <c r="E33" i="10"/>
  <c r="D26" i="10"/>
  <c r="H26" i="10"/>
  <c r="G17" i="10"/>
  <c r="E28" i="10"/>
  <c r="J12" i="10"/>
  <c r="J20" i="10"/>
  <c r="I28" i="10"/>
  <c r="D36" i="10"/>
  <c r="I21" i="10"/>
  <c r="J28" i="10"/>
  <c r="I34" i="10"/>
  <c r="E18" i="10"/>
  <c r="H34" i="10"/>
  <c r="I22" i="10"/>
  <c r="J36" i="10"/>
  <c r="D34" i="10"/>
  <c r="D18" i="10"/>
  <c r="E34" i="10"/>
  <c r="G34" i="10"/>
  <c r="D11" i="10"/>
  <c r="I11" i="10"/>
  <c r="E11" i="10"/>
  <c r="J11" i="10"/>
  <c r="G11" i="10"/>
  <c r="G10" i="10"/>
  <c r="H10" i="10"/>
  <c r="I10" i="10"/>
  <c r="E15" i="10"/>
  <c r="J15" i="10"/>
  <c r="H25" i="10"/>
  <c r="I25" i="10"/>
  <c r="E24" i="10"/>
  <c r="J24" i="10"/>
  <c r="D29" i="10"/>
  <c r="I29" i="10"/>
  <c r="J29" i="10"/>
  <c r="I37" i="10"/>
  <c r="J37" i="10"/>
  <c r="E30" i="10"/>
  <c r="G37" i="10"/>
  <c r="E10" i="10"/>
  <c r="H15" i="10"/>
  <c r="E25" i="10"/>
  <c r="G38" i="10"/>
  <c r="E37" i="10"/>
  <c r="J38" i="10"/>
  <c r="H16" i="10"/>
  <c r="D16" i="10"/>
  <c r="I16" i="10"/>
  <c r="H23" i="10"/>
  <c r="D23" i="10"/>
  <c r="I23" i="10"/>
  <c r="G12" i="10"/>
  <c r="H12" i="10"/>
  <c r="D13" i="10"/>
  <c r="E13" i="10"/>
  <c r="J13" i="10"/>
  <c r="G13" i="10"/>
  <c r="G40" i="10"/>
  <c r="H40" i="10"/>
  <c r="D39" i="10"/>
  <c r="E39" i="10"/>
  <c r="D24" i="10"/>
  <c r="J30" i="10"/>
  <c r="D38" i="10"/>
  <c r="J10" i="10"/>
  <c r="H13" i="10"/>
  <c r="E16" i="10"/>
  <c r="E23" i="10"/>
  <c r="J25" i="10"/>
  <c r="G29" i="10"/>
  <c r="J40" i="10"/>
  <c r="I39" i="10"/>
  <c r="H38" i="10"/>
  <c r="I12" i="10"/>
  <c r="H39" i="10"/>
  <c r="H18" i="10"/>
  <c r="I18" i="10"/>
  <c r="H22" i="10"/>
  <c r="D22" i="10"/>
  <c r="E17" i="10"/>
  <c r="J17" i="10"/>
  <c r="D35" i="10"/>
  <c r="E35" i="10"/>
  <c r="D37" i="10"/>
  <c r="I41" i="10"/>
  <c r="E41" i="10"/>
  <c r="J41" i="10"/>
  <c r="D15" i="10"/>
  <c r="I17" i="10"/>
  <c r="G20" i="10"/>
  <c r="I24" i="10"/>
  <c r="I38" i="10"/>
  <c r="H11" i="10"/>
  <c r="J16" i="10"/>
  <c r="E22" i="10"/>
  <c r="J23" i="10"/>
  <c r="D30" i="10"/>
  <c r="E29" i="10"/>
  <c r="J39" i="10"/>
  <c r="D20" i="10"/>
  <c r="G24" i="10"/>
  <c r="I40" i="10"/>
  <c r="E40" i="10"/>
  <c r="E26" i="10"/>
  <c r="J26" i="10"/>
  <c r="G26" i="10"/>
  <c r="G19" i="10"/>
  <c r="E21" i="10"/>
  <c r="J21" i="10"/>
  <c r="G21" i="10"/>
  <c r="D40" i="10"/>
  <c r="G36" i="10"/>
  <c r="H36" i="10"/>
  <c r="D41" i="10"/>
  <c r="I33" i="10"/>
  <c r="J33" i="10"/>
  <c r="I15" i="10"/>
  <c r="G18" i="10"/>
  <c r="D21" i="10"/>
  <c r="G25" i="10"/>
  <c r="H29" i="10"/>
  <c r="I36" i="10"/>
  <c r="G39" i="10"/>
  <c r="E12" i="10"/>
  <c r="H17" i="10"/>
  <c r="E20" i="10"/>
  <c r="J22" i="10"/>
  <c r="H24" i="10"/>
  <c r="G28" i="10"/>
  <c r="H28" i="10"/>
  <c r="I30" i="10"/>
  <c r="I35" i="10"/>
  <c r="H30" i="10"/>
  <c r="J35" i="10"/>
  <c r="D10" i="10"/>
  <c r="G15" i="10"/>
  <c r="I20" i="10"/>
  <c r="D25" i="10"/>
  <c r="G41" i="10"/>
  <c r="H37" i="10"/>
  <c r="H41" i="10"/>
  <c r="K27" i="10" l="1"/>
  <c r="K33" i="10"/>
  <c r="K34" i="10"/>
  <c r="K18" i="10"/>
  <c r="K19" i="10"/>
  <c r="K24" i="10"/>
  <c r="K32" i="10"/>
  <c r="K36" i="10"/>
  <c r="K12" i="10"/>
  <c r="K21" i="10"/>
  <c r="K31" i="10"/>
  <c r="K26" i="10"/>
  <c r="K37" i="10"/>
  <c r="K40" i="10"/>
  <c r="K29" i="10"/>
  <c r="K41" i="10"/>
  <c r="K22" i="10"/>
  <c r="K38" i="10"/>
  <c r="K10" i="10"/>
  <c r="K20" i="10"/>
  <c r="K30" i="10"/>
  <c r="K17" i="10"/>
  <c r="K13" i="10"/>
  <c r="K23" i="10"/>
  <c r="K11" i="10"/>
  <c r="K15" i="10"/>
  <c r="K39" i="10"/>
  <c r="K16" i="10"/>
  <c r="K25" i="10"/>
  <c r="K28" i="10"/>
  <c r="K35" i="10"/>
  <c r="K14" i="10"/>
  <c r="G10" i="29" l="1"/>
  <c r="H33" i="21" l="1"/>
  <c r="H26" i="21"/>
  <c r="H23" i="21"/>
  <c r="H21" i="21"/>
  <c r="H17" i="21"/>
  <c r="I13" i="21"/>
  <c r="I10" i="21"/>
  <c r="H39" i="21"/>
  <c r="H36" i="21"/>
  <c r="H32" i="21"/>
  <c r="H29" i="21"/>
  <c r="K31" i="24" s="1"/>
  <c r="H22" i="21"/>
  <c r="H20" i="21"/>
  <c r="H16" i="21"/>
  <c r="I12" i="21"/>
  <c r="H38" i="21"/>
  <c r="H35" i="21"/>
  <c r="H31" i="21"/>
  <c r="H28" i="21"/>
  <c r="H25" i="21"/>
  <c r="H19" i="21"/>
  <c r="H15" i="21"/>
  <c r="I9" i="21"/>
  <c r="H37" i="21"/>
  <c r="H34" i="21"/>
  <c r="H27" i="21"/>
  <c r="H24" i="21"/>
  <c r="H30" i="21"/>
  <c r="H18" i="21"/>
  <c r="H14" i="21"/>
  <c r="I11" i="21"/>
  <c r="G22" i="29"/>
  <c r="G21" i="29"/>
  <c r="G20" i="29"/>
  <c r="G18" i="29"/>
  <c r="G17" i="29"/>
  <c r="G16" i="29"/>
  <c r="G15" i="29"/>
  <c r="G13" i="29"/>
  <c r="H9" i="29"/>
  <c r="F11" i="29"/>
  <c r="F13" i="29"/>
  <c r="F15" i="29"/>
  <c r="F16" i="29"/>
  <c r="F18" i="29"/>
  <c r="F19" i="29"/>
  <c r="F20" i="29"/>
  <c r="F21" i="29"/>
  <c r="F22" i="29"/>
  <c r="H26" i="2"/>
  <c r="H28" i="2"/>
  <c r="H29" i="2"/>
  <c r="H30" i="2"/>
  <c r="H33" i="2"/>
  <c r="H34" i="2"/>
  <c r="H35" i="2"/>
  <c r="H36" i="2"/>
  <c r="H37" i="2"/>
  <c r="H39" i="2"/>
  <c r="H40" i="2"/>
  <c r="H41" i="2"/>
  <c r="L31" i="24" l="1"/>
  <c r="M31" i="24" s="1"/>
  <c r="N31" i="24" s="1"/>
  <c r="K40" i="24"/>
  <c r="L40" i="24" s="1"/>
  <c r="K16" i="24"/>
  <c r="L16" i="24" s="1"/>
  <c r="K20" i="24"/>
  <c r="L20" i="24" s="1"/>
  <c r="K24" i="24"/>
  <c r="K21" i="24"/>
  <c r="K25" i="24"/>
  <c r="K22" i="24"/>
  <c r="L22" i="24" s="1"/>
  <c r="K36" i="24"/>
  <c r="L36" i="24" s="1"/>
  <c r="K28" i="24"/>
  <c r="L28" i="24" s="1"/>
  <c r="K41" i="24"/>
  <c r="L41" i="24" s="1"/>
  <c r="K15" i="24"/>
  <c r="K19" i="24"/>
  <c r="K17" i="24"/>
  <c r="K18" i="24"/>
  <c r="K26" i="24"/>
  <c r="L26" i="24" s="1"/>
  <c r="K23" i="24"/>
  <c r="L23" i="24" s="1"/>
  <c r="K29" i="24"/>
  <c r="L29" i="24" s="1"/>
  <c r="K30" i="24"/>
  <c r="K33" i="24"/>
  <c r="L33" i="24" s="1"/>
  <c r="K34" i="24"/>
  <c r="L34" i="24" s="1"/>
  <c r="K39" i="24"/>
  <c r="L39" i="24" s="1"/>
  <c r="K37" i="24"/>
  <c r="L37" i="24" s="1"/>
  <c r="K38" i="24"/>
  <c r="L38" i="24" s="1"/>
  <c r="K35" i="24"/>
  <c r="L35" i="24" s="1"/>
  <c r="H24" i="29"/>
  <c r="H22" i="29"/>
  <c r="H18" i="29"/>
  <c r="H20" i="29"/>
  <c r="H42" i="29"/>
  <c r="H23" i="29"/>
  <c r="F10" i="29"/>
  <c r="H10" i="29" s="1"/>
  <c r="H15" i="29"/>
  <c r="H25" i="29"/>
  <c r="H13" i="29"/>
  <c r="G11" i="29"/>
  <c r="H11" i="29" s="1"/>
  <c r="H19" i="29"/>
  <c r="H21" i="29"/>
  <c r="H16" i="29"/>
  <c r="F17" i="29"/>
  <c r="H17" i="29" s="1"/>
  <c r="L30" i="24" l="1"/>
  <c r="M30" i="24" s="1"/>
  <c r="N30" i="24" s="1"/>
  <c r="L18" i="24"/>
  <c r="M18" i="24" s="1"/>
  <c r="N18" i="24" s="1"/>
  <c r="L25" i="24"/>
  <c r="M25" i="24" s="1"/>
  <c r="N25" i="24" s="1"/>
  <c r="L17" i="24"/>
  <c r="M17" i="24" s="1"/>
  <c r="N17" i="24" s="1"/>
  <c r="L21" i="24"/>
  <c r="M21" i="24" s="1"/>
  <c r="N21" i="24" s="1"/>
  <c r="K42" i="24"/>
  <c r="L42" i="24" s="1"/>
  <c r="L15" i="24"/>
  <c r="M15" i="24" s="1"/>
  <c r="L19" i="24"/>
  <c r="M19" i="24" s="1"/>
  <c r="N19" i="24" s="1"/>
  <c r="L24" i="24"/>
  <c r="M24" i="24" s="1"/>
  <c r="N24" i="24" s="1"/>
  <c r="M23" i="24"/>
  <c r="N23" i="24" s="1"/>
  <c r="M38" i="24"/>
  <c r="N38" i="24" s="1"/>
  <c r="M26" i="24"/>
  <c r="N26" i="24" s="1"/>
  <c r="M22" i="24"/>
  <c r="N22" i="24" s="1"/>
  <c r="M37" i="24"/>
  <c r="N37" i="24" s="1"/>
  <c r="M39" i="24"/>
  <c r="N39" i="24" s="1"/>
  <c r="M34" i="24"/>
  <c r="N34" i="24" s="1"/>
  <c r="M35" i="24"/>
  <c r="N35" i="24" s="1"/>
  <c r="M33" i="24"/>
  <c r="N33" i="24" s="1"/>
  <c r="N32" i="24"/>
  <c r="M41" i="24"/>
  <c r="N41" i="24" s="1"/>
  <c r="M20" i="24"/>
  <c r="N20" i="24" s="1"/>
  <c r="M29" i="24"/>
  <c r="N29" i="24" s="1"/>
  <c r="M28" i="24"/>
  <c r="N28" i="24" s="1"/>
  <c r="M16" i="24"/>
  <c r="N16" i="24" s="1"/>
  <c r="M36" i="24"/>
  <c r="N36" i="24" s="1"/>
  <c r="M40" i="24"/>
  <c r="N40" i="24" s="1"/>
  <c r="I36" i="21"/>
  <c r="I31" i="21"/>
  <c r="I25" i="21"/>
  <c r="I14" i="21"/>
  <c r="I21" i="21"/>
  <c r="I35" i="21"/>
  <c r="I28" i="21"/>
  <c r="I17" i="21"/>
  <c r="I39" i="21"/>
  <c r="I24" i="21"/>
  <c r="I19" i="21"/>
  <c r="I37" i="21"/>
  <c r="I27" i="21"/>
  <c r="I16" i="21"/>
  <c r="I26" i="21"/>
  <c r="I20" i="21"/>
  <c r="I15" i="21"/>
  <c r="I33" i="21"/>
  <c r="I32" i="21"/>
  <c r="I22" i="21"/>
  <c r="I18" i="21"/>
  <c r="I34" i="21"/>
  <c r="I23" i="21"/>
  <c r="I38" i="21"/>
  <c r="D48" i="10"/>
  <c r="D89" i="10"/>
  <c r="E89" i="10"/>
  <c r="E48" i="10"/>
  <c r="C9" i="10"/>
  <c r="C132" i="10"/>
  <c r="M42" i="24" l="1"/>
  <c r="N15" i="24"/>
  <c r="F9" i="10"/>
  <c r="H9" i="10"/>
  <c r="G9" i="10"/>
  <c r="J9" i="10"/>
  <c r="I9" i="10"/>
  <c r="E9" i="10"/>
  <c r="D9" i="10"/>
  <c r="P43" i="6" l="1"/>
  <c r="K9" i="10"/>
  <c r="D163" i="10" l="1"/>
  <c r="F163" i="10"/>
  <c r="I163" i="10"/>
  <c r="E163" i="10"/>
  <c r="H163" i="10" l="1"/>
  <c r="G163" i="10"/>
  <c r="D145" i="10"/>
  <c r="D154" i="10"/>
  <c r="D159" i="10"/>
  <c r="D136" i="10"/>
  <c r="D144" i="10"/>
  <c r="D152" i="10"/>
  <c r="D158" i="10"/>
  <c r="D164" i="10"/>
  <c r="D133" i="10"/>
  <c r="D139" i="10"/>
  <c r="D149" i="10"/>
  <c r="D141" i="10"/>
  <c r="D135" i="10"/>
  <c r="D143" i="10"/>
  <c r="D148" i="10"/>
  <c r="D160" i="10"/>
  <c r="D147" i="10"/>
  <c r="D153" i="10"/>
  <c r="D162" i="10"/>
  <c r="D132" i="10"/>
  <c r="D156" i="10"/>
  <c r="D137" i="10"/>
  <c r="D146" i="10"/>
  <c r="D155" i="10"/>
  <c r="D161" i="10"/>
  <c r="D134" i="10"/>
  <c r="D142" i="10"/>
  <c r="D151" i="10"/>
  <c r="H138" i="10" l="1"/>
  <c r="F138" i="10"/>
  <c r="E138" i="10"/>
  <c r="G138" i="10"/>
  <c r="I138" i="10"/>
  <c r="I142" i="10"/>
  <c r="H142" i="10"/>
  <c r="E142" i="10"/>
  <c r="G142" i="10"/>
  <c r="F142" i="10"/>
  <c r="I161" i="10"/>
  <c r="H161" i="10"/>
  <c r="E161" i="10"/>
  <c r="F161" i="10"/>
  <c r="G161" i="10"/>
  <c r="I146" i="10"/>
  <c r="E146" i="10"/>
  <c r="F146" i="10"/>
  <c r="G146" i="10"/>
  <c r="H146" i="10"/>
  <c r="L133" i="10"/>
  <c r="H162" i="10"/>
  <c r="I162" i="10"/>
  <c r="G162" i="10"/>
  <c r="E162" i="10"/>
  <c r="F162" i="10"/>
  <c r="I147" i="10"/>
  <c r="E147" i="10"/>
  <c r="G147" i="10"/>
  <c r="F147" i="10"/>
  <c r="H147" i="10"/>
  <c r="I135" i="10"/>
  <c r="F135" i="10"/>
  <c r="E135" i="10"/>
  <c r="H135" i="10"/>
  <c r="G135" i="10"/>
  <c r="G149" i="10"/>
  <c r="E149" i="10"/>
  <c r="F149" i="10"/>
  <c r="I149" i="10"/>
  <c r="H149" i="10"/>
  <c r="E133" i="10"/>
  <c r="G133" i="10"/>
  <c r="F133" i="10"/>
  <c r="H133" i="10"/>
  <c r="I133" i="10"/>
  <c r="G158" i="10"/>
  <c r="H158" i="10"/>
  <c r="F158" i="10"/>
  <c r="I158" i="10"/>
  <c r="E158" i="10"/>
  <c r="I144" i="10"/>
  <c r="F144" i="10"/>
  <c r="E144" i="10"/>
  <c r="G144" i="10"/>
  <c r="H144" i="10"/>
  <c r="H159" i="10"/>
  <c r="I159" i="10"/>
  <c r="G159" i="10"/>
  <c r="F159" i="10"/>
  <c r="E159" i="10"/>
  <c r="I145" i="10"/>
  <c r="E145" i="10"/>
  <c r="F145" i="10"/>
  <c r="G145" i="10"/>
  <c r="H145" i="10"/>
  <c r="G156" i="10"/>
  <c r="H156" i="10"/>
  <c r="I156" i="10"/>
  <c r="F156" i="10"/>
  <c r="E156" i="10"/>
  <c r="F132" i="10"/>
  <c r="G132" i="10"/>
  <c r="I132" i="10"/>
  <c r="E132" i="10"/>
  <c r="H132" i="10"/>
  <c r="G151" i="10"/>
  <c r="F151" i="10"/>
  <c r="H151" i="10"/>
  <c r="I151" i="10"/>
  <c r="E151" i="10"/>
  <c r="E134" i="10"/>
  <c r="G134" i="10"/>
  <c r="F134" i="10"/>
  <c r="I134" i="10"/>
  <c r="H134" i="10"/>
  <c r="F155" i="10"/>
  <c r="H155" i="10"/>
  <c r="G155" i="10"/>
  <c r="I155" i="10"/>
  <c r="E155" i="10"/>
  <c r="E137" i="10"/>
  <c r="H137" i="10"/>
  <c r="G137" i="10"/>
  <c r="I137" i="10"/>
  <c r="F137" i="10"/>
  <c r="D138" i="10"/>
  <c r="I153" i="10"/>
  <c r="G153" i="10"/>
  <c r="E153" i="10"/>
  <c r="H153" i="10"/>
  <c r="F153" i="10"/>
  <c r="E160" i="10"/>
  <c r="G160" i="10"/>
  <c r="F160" i="10"/>
  <c r="H160" i="10"/>
  <c r="I160" i="10"/>
  <c r="G148" i="10"/>
  <c r="I148" i="10"/>
  <c r="H148" i="10"/>
  <c r="E148" i="10"/>
  <c r="F148" i="10"/>
  <c r="H143" i="10"/>
  <c r="F143" i="10"/>
  <c r="I143" i="10"/>
  <c r="E143" i="10"/>
  <c r="G143" i="10"/>
  <c r="I141" i="10"/>
  <c r="F141" i="10"/>
  <c r="G141" i="10"/>
  <c r="E141" i="10"/>
  <c r="H141" i="10"/>
  <c r="G139" i="10"/>
  <c r="I139" i="10"/>
  <c r="H139" i="10"/>
  <c r="E139" i="10"/>
  <c r="F139" i="10"/>
  <c r="E164" i="10"/>
  <c r="G164" i="10"/>
  <c r="F164" i="10"/>
  <c r="H164" i="10"/>
  <c r="I164" i="10"/>
  <c r="F152" i="10"/>
  <c r="G152" i="10"/>
  <c r="H152" i="10"/>
  <c r="I152" i="10"/>
  <c r="E152" i="10"/>
  <c r="F136" i="10"/>
  <c r="E136" i="10"/>
  <c r="H136" i="10"/>
  <c r="G136" i="10"/>
  <c r="I136" i="10"/>
  <c r="F154" i="10"/>
  <c r="G154" i="10"/>
  <c r="I154" i="10"/>
  <c r="H154" i="10"/>
  <c r="E154" i="10"/>
  <c r="J163" i="10" l="1"/>
  <c r="J159" i="10"/>
  <c r="J158" i="10"/>
  <c r="J136" i="10"/>
  <c r="J141" i="10"/>
  <c r="J153" i="10"/>
  <c r="J137" i="10"/>
  <c r="J140" i="10"/>
  <c r="J142" i="10"/>
  <c r="J152" i="10"/>
  <c r="J164" i="10"/>
  <c r="J146" i="10"/>
  <c r="J161" i="10"/>
  <c r="J157" i="10"/>
  <c r="J154" i="10"/>
  <c r="J148" i="10"/>
  <c r="J160" i="10"/>
  <c r="J155" i="10"/>
  <c r="J132" i="10"/>
  <c r="J145" i="10"/>
  <c r="J139" i="10"/>
  <c r="J143" i="10"/>
  <c r="J134" i="10"/>
  <c r="J151" i="10"/>
  <c r="J156" i="10"/>
  <c r="J144" i="10"/>
  <c r="J133" i="10"/>
  <c r="J149" i="10"/>
  <c r="J135" i="10"/>
  <c r="J150" i="10"/>
  <c r="J147" i="10"/>
  <c r="J162" i="10"/>
  <c r="J138" i="10"/>
</calcChain>
</file>

<file path=xl/sharedStrings.xml><?xml version="1.0" encoding="utf-8"?>
<sst xmlns="http://schemas.openxmlformats.org/spreadsheetml/2006/main" count="1113" uniqueCount="152">
  <si>
    <t>Alemania</t>
  </si>
  <si>
    <t>Austria</t>
  </si>
  <si>
    <t>Bélgica</t>
  </si>
  <si>
    <t>España</t>
  </si>
  <si>
    <t>Francia</t>
  </si>
  <si>
    <t>Grecia</t>
  </si>
  <si>
    <t>Italia</t>
  </si>
  <si>
    <t>Luxemburgo</t>
  </si>
  <si>
    <t>Portugal</t>
  </si>
  <si>
    <t>Nuclear</t>
  </si>
  <si>
    <t>Hidráulica y otras</t>
  </si>
  <si>
    <t>Total</t>
  </si>
  <si>
    <t>Holanda</t>
  </si>
  <si>
    <r>
      <t>D</t>
    </r>
    <r>
      <rPr>
        <b/>
        <sz val="8"/>
        <color indexed="8"/>
        <rFont val="Arial"/>
        <family val="2"/>
      </rPr>
      <t>%</t>
    </r>
  </si>
  <si>
    <t xml:space="preserve">• </t>
  </si>
  <si>
    <r>
      <t>D</t>
    </r>
    <r>
      <rPr>
        <b/>
        <sz val="8"/>
        <color indexed="8"/>
        <rFont val="Arial"/>
        <family val="2"/>
      </rPr>
      <t xml:space="preserve">%  </t>
    </r>
  </si>
  <si>
    <t>Hidráulica</t>
  </si>
  <si>
    <t xml:space="preserve">Total </t>
  </si>
  <si>
    <t>El Sistema Eléctrico Español</t>
  </si>
  <si>
    <t>Saldo</t>
  </si>
  <si>
    <t>Importaciones</t>
  </si>
  <si>
    <t>Exportaciones</t>
  </si>
  <si>
    <t>Finlandia</t>
  </si>
  <si>
    <t>Noruega</t>
  </si>
  <si>
    <t>Polonia</t>
  </si>
  <si>
    <t>Eslovenia</t>
  </si>
  <si>
    <t>Suecia</t>
  </si>
  <si>
    <t>Demanda</t>
  </si>
  <si>
    <t>República Checa</t>
  </si>
  <si>
    <t>Eslovaquia</t>
  </si>
  <si>
    <t>Hungría</t>
  </si>
  <si>
    <t>Gran Bretaña</t>
  </si>
  <si>
    <t>Irlanda</t>
  </si>
  <si>
    <t>Lituania</t>
  </si>
  <si>
    <t>Rumania</t>
  </si>
  <si>
    <t>SK</t>
  </si>
  <si>
    <t>SI</t>
  </si>
  <si>
    <t>ES</t>
  </si>
  <si>
    <t>FR</t>
  </si>
  <si>
    <t>GR</t>
  </si>
  <si>
    <t>NL</t>
  </si>
  <si>
    <t>HU</t>
  </si>
  <si>
    <t>IT</t>
  </si>
  <si>
    <t>LU</t>
  </si>
  <si>
    <t>PL</t>
  </si>
  <si>
    <t>PT</t>
  </si>
  <si>
    <t>CZ</t>
  </si>
  <si>
    <t>DE</t>
  </si>
  <si>
    <t>AT</t>
  </si>
  <si>
    <t>BE</t>
  </si>
  <si>
    <t>Bulgaria</t>
  </si>
  <si>
    <t>BG</t>
  </si>
  <si>
    <t>RO</t>
  </si>
  <si>
    <t>Prod. total neta</t>
  </si>
  <si>
    <t>Consumos en bombeo</t>
  </si>
  <si>
    <t>Saldo intercambios</t>
  </si>
  <si>
    <t>Dinamarca</t>
  </si>
  <si>
    <t>Estonia</t>
  </si>
  <si>
    <t>Letonia</t>
  </si>
  <si>
    <t>FYROM</t>
  </si>
  <si>
    <t>Suiza</t>
  </si>
  <si>
    <t>Bosnia-Herzegovina</t>
  </si>
  <si>
    <t>Eólica</t>
  </si>
  <si>
    <t>Solar</t>
  </si>
  <si>
    <t>Otras renovables</t>
  </si>
  <si>
    <t>Consumo per cápita = Consumo total / nº hab.</t>
  </si>
  <si>
    <t>DK</t>
  </si>
  <si>
    <t>EE</t>
  </si>
  <si>
    <t>FI</t>
  </si>
  <si>
    <t>MK</t>
  </si>
  <si>
    <t>IE</t>
  </si>
  <si>
    <t>LV</t>
  </si>
  <si>
    <t>LT</t>
  </si>
  <si>
    <t>NO</t>
  </si>
  <si>
    <t>SE</t>
  </si>
  <si>
    <t>CH</t>
  </si>
  <si>
    <t>Croacia</t>
  </si>
  <si>
    <t>BA</t>
  </si>
  <si>
    <t>Irlanda del Norte</t>
  </si>
  <si>
    <t>Islandia</t>
  </si>
  <si>
    <t>IS</t>
  </si>
  <si>
    <t>HR</t>
  </si>
  <si>
    <t>Serbia</t>
  </si>
  <si>
    <t>RS</t>
  </si>
  <si>
    <t>Térmica clásica</t>
  </si>
  <si>
    <t>ME</t>
  </si>
  <si>
    <t>Chipre</t>
  </si>
  <si>
    <t>Montenegro</t>
  </si>
  <si>
    <t xml:space="preserve">Panorama europeo             </t>
  </si>
  <si>
    <t>CY</t>
  </si>
  <si>
    <t>Estructura de la producción total de los países miembros de ENTSO-E (%)</t>
  </si>
  <si>
    <t>Estructura de la potencia instalada en los países miembros de ENTSO-E (%)</t>
  </si>
  <si>
    <t>% Renovable/Producción</t>
  </si>
  <si>
    <t>Ranking solar</t>
  </si>
  <si>
    <t>Ranking eólica</t>
  </si>
  <si>
    <t>Panorama europeo</t>
  </si>
  <si>
    <t>Estructura de la producción total en los países miembros de ENTSO-E (%)</t>
  </si>
  <si>
    <t>Origen de la producción total en los países miembros de ENTSO-E (TWh)</t>
  </si>
  <si>
    <t>Consumo per cápita en los países miembros de ENTSO-E (kWh/hab.)</t>
  </si>
  <si>
    <t>Cobertura de la demanda de energía eléctrica en los países miembros de ENTSO-E (TWh)</t>
  </si>
  <si>
    <t>Estructura de la energía renovable sobre la producción total en los países miembros de ENTSO-E (%)</t>
  </si>
  <si>
    <t>Potencia instalada en los países miembros de ENTSO-E (GW)</t>
  </si>
  <si>
    <t>Intercambios internacionales físicos de energía eléctrica en los países miembros de ENTSO-E y limítrofes (GWh)</t>
  </si>
  <si>
    <t>Térmica</t>
  </si>
  <si>
    <t>Clásica</t>
  </si>
  <si>
    <t>Renovables</t>
  </si>
  <si>
    <t>Otras</t>
  </si>
  <si>
    <t>-</t>
  </si>
  <si>
    <t>Albania</t>
  </si>
  <si>
    <t>AL</t>
  </si>
  <si>
    <r>
      <t>Albania</t>
    </r>
    <r>
      <rPr>
        <vertAlign val="superscript"/>
        <sz val="8"/>
        <color indexed="8"/>
        <rFont val="Arial"/>
        <family val="2"/>
      </rPr>
      <t>(1)</t>
    </r>
  </si>
  <si>
    <t>(1) Datos no disponibles</t>
  </si>
  <si>
    <t>CAMBIADO</t>
  </si>
  <si>
    <t>Turbinación bombeo</t>
  </si>
  <si>
    <t>Macedonia</t>
  </si>
  <si>
    <t>UK</t>
  </si>
  <si>
    <r>
      <t>Islandia</t>
    </r>
    <r>
      <rPr>
        <vertAlign val="superscript"/>
        <sz val="8"/>
        <color indexed="8"/>
        <rFont val="Arial"/>
        <family val="2"/>
      </rPr>
      <t>(1)</t>
    </r>
  </si>
  <si>
    <r>
      <t>Eslovaquia</t>
    </r>
    <r>
      <rPr>
        <vertAlign val="superscript"/>
        <sz val="8"/>
        <color indexed="8"/>
        <rFont val="Arial"/>
        <family val="2"/>
      </rPr>
      <t>(1)</t>
    </r>
  </si>
  <si>
    <t>Pob 2019</t>
  </si>
  <si>
    <t>Pob 2020</t>
  </si>
  <si>
    <r>
      <t>Francia</t>
    </r>
    <r>
      <rPr>
        <vertAlign val="superscript"/>
        <sz val="8"/>
        <color indexed="8"/>
        <rFont val="Arial"/>
        <family val="2"/>
      </rPr>
      <t>(2)</t>
    </r>
  </si>
  <si>
    <t>(2) El dato de población incluye los territorios de ultramar.</t>
  </si>
  <si>
    <t>(2) Ante la ausencia de demanda real, se ha usado la previsión.</t>
  </si>
  <si>
    <t>Informe 2021</t>
  </si>
  <si>
    <t>% 2021/2020</t>
  </si>
  <si>
    <t>Producción de energía eléctrica en los países miembros de ENTSO-E 2021/2020 (TWh)</t>
  </si>
  <si>
    <t>(2) Este término permite la coincidencia entre la demanda calculada y la obtenida directamente a partir de los datos de la Plataforma de Transparencia.</t>
  </si>
  <si>
    <r>
      <t>Ajuste</t>
    </r>
    <r>
      <rPr>
        <b/>
        <vertAlign val="superscript"/>
        <sz val="8"/>
        <color rgb="FFFFFFFF"/>
        <rFont val="Arial"/>
        <family val="2"/>
      </rPr>
      <t>(2)</t>
    </r>
  </si>
  <si>
    <r>
      <t>Macedonia</t>
    </r>
    <r>
      <rPr>
        <vertAlign val="superscript"/>
        <sz val="8"/>
        <color rgb="FF004563"/>
        <rFont val="Arial"/>
        <family val="2"/>
      </rPr>
      <t>(1)</t>
    </r>
  </si>
  <si>
    <t>Demanda de energía eléctrica en los países miembros de ENTSO-E 2021/2020 (TWh)</t>
  </si>
  <si>
    <r>
      <t>Chipre</t>
    </r>
    <r>
      <rPr>
        <vertAlign val="superscript"/>
        <sz val="8"/>
        <color rgb="FF004563"/>
        <rFont val="Arial"/>
        <family val="2"/>
      </rPr>
      <t>(1)</t>
    </r>
  </si>
  <si>
    <t>Incremento de la producción total de energía eléctrica en los países miembros de ENTSO-E 2021/2020 (TWh)</t>
  </si>
  <si>
    <t>Incremento de la demanda de energía eléctrica en los países miembros de ENTSO-E 2021/2020 (TWh)</t>
  </si>
  <si>
    <t>Incremento de la demanda de energía eléctrica en los países miembros de ENTSO-E 2021/2020 (%)</t>
  </si>
  <si>
    <t>Incremento de la producción de energía eléctrica en los países miembros de ENTSO-E 2021/2020 (%)</t>
  </si>
  <si>
    <t>Incremento de la demanda de energía eléctrica en los países miembros de ENTSO-E 2021/2017 (%)</t>
  </si>
  <si>
    <t>Incremento de la demanda de energía eléctrica en los países miembros de ENTSO-E 2021/2017 (TWh)</t>
  </si>
  <si>
    <t>Fuente: ENTSO-E Transparency Platform 26/1/2022.</t>
  </si>
  <si>
    <t>Fuente: datos procedentes de ENTSO-E Transparency Platform con fecha 26/1/2022. Estos datos se amparan bajo los criterios del Reglamento (UE) nº543/2013, procediendo de los sistemas de tiempo real y por tanto difieren de los datos consolidados usados para el caso concreto de España a nivel nacional cuyo origen es el sistema de medidas.</t>
  </si>
  <si>
    <t>Fuente: datos procedentes de ENTSO-E Transparency Platform con fecha 26/1/2022. Estos datos se amparan bajo los criterios del Reglamento (UE) nº543/2013, englobando a unidades con potencia instalada igual o superior a 1 MW y por tanto difieren de los datos usados para el caso concreto de España a nivel nacional que consideran la potencia instalada total.</t>
  </si>
  <si>
    <t>Fuente: datos procedentes de ENTSO-E Transparency Platform con fecha 26/1/2022. Estos datos se amparan bajo los criterios del Reglamento (UE) nº543/2013, teniendo en consideración sólo determinadas fronteras y por tanto difieren de los datos usados para el caso concreto de España a nivel nacional que contemplan todas las fronteras.</t>
  </si>
  <si>
    <r>
      <t>Islandia</t>
    </r>
    <r>
      <rPr>
        <vertAlign val="superscript"/>
        <sz val="8"/>
        <color rgb="FF004563"/>
        <rFont val="Arial"/>
        <family val="2"/>
      </rPr>
      <t>(1)</t>
    </r>
  </si>
  <si>
    <r>
      <t>Albania</t>
    </r>
    <r>
      <rPr>
        <vertAlign val="superscript"/>
        <sz val="8"/>
        <color rgb="FF004563"/>
        <rFont val="Arial"/>
        <family val="2"/>
      </rPr>
      <t>(1)</t>
    </r>
  </si>
  <si>
    <r>
      <t>Bosnia-Herzegovina</t>
    </r>
    <r>
      <rPr>
        <vertAlign val="superscript"/>
        <sz val="8"/>
        <color rgb="FF004563"/>
        <rFont val="Arial"/>
        <family val="2"/>
      </rPr>
      <t>(1)</t>
    </r>
  </si>
  <si>
    <r>
      <t>Noruega</t>
    </r>
    <r>
      <rPr>
        <vertAlign val="superscript"/>
        <sz val="8"/>
        <color rgb="FF004563"/>
        <rFont val="Arial"/>
        <family val="2"/>
      </rPr>
      <t>(1)</t>
    </r>
  </si>
  <si>
    <r>
      <t>Luxemburgo</t>
    </r>
    <r>
      <rPr>
        <vertAlign val="superscript"/>
        <sz val="8"/>
        <color rgb="FF004563"/>
        <rFont val="Arial"/>
        <family val="2"/>
      </rPr>
      <t>(1)</t>
    </r>
  </si>
  <si>
    <t>%21/20</t>
  </si>
  <si>
    <t>%Total</t>
  </si>
  <si>
    <t>Térmica Clásica</t>
  </si>
  <si>
    <t>Otras Renovables</t>
  </si>
  <si>
    <t>TO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</si>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</sst>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#,##0.0"/>
    <numFmt numFmtId="166" formatCode="#,##0.0\ \ \ \ \ _)"/>
    <numFmt numFmtId="167" formatCode="#,##0.0\ \ \ \ \ \ _)"/>
    <numFmt numFmtId="168" formatCode="#,##0.0\ _)"/>
    <numFmt numFmtId="169" formatCode="0.000"/>
    <numFmt numFmtId="170" formatCode="#,##0.000000"/>
    <numFmt numFmtId="171" formatCode="0.0%"/>
  </numFmts>
  <fonts count="45">
    <font>
      <sz val="10"/>
      <name val="Arial"/>
    </font>
    <font>
      <sz val="10"/>
      <name val="Geneva"/>
      <family val="2"/>
    </font>
    <font>
      <sz val="10"/>
      <name val="Arial"/>
      <family val="2"/>
    </font>
    <font>
      <sz val="10"/>
      <color indexed="56"/>
      <name val="Geneva"/>
      <family val="2"/>
    </font>
    <font>
      <sz val="10"/>
      <color indexed="32"/>
      <name val="Arial"/>
      <family val="2"/>
    </font>
    <font>
      <sz val="8"/>
      <color indexed="32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Geneva"/>
      <family val="2"/>
    </font>
    <font>
      <u/>
      <sz val="10"/>
      <color indexed="12"/>
      <name val="Geneva"/>
      <family val="2"/>
    </font>
    <font>
      <sz val="10"/>
      <color indexed="21"/>
      <name val="Symbol"/>
      <family val="1"/>
      <charset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14"/>
      <color indexed="21"/>
      <name val="Arial"/>
      <family val="2"/>
    </font>
    <font>
      <b/>
      <sz val="8"/>
      <color indexed="10"/>
      <name val="Arial"/>
      <family val="2"/>
    </font>
    <font>
      <b/>
      <sz val="8"/>
      <color indexed="8"/>
      <name val="Symbol"/>
      <family val="1"/>
      <charset val="2"/>
    </font>
    <font>
      <sz val="8"/>
      <color indexed="10"/>
      <name val="Arial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b/>
      <sz val="8"/>
      <color rgb="FF004563"/>
      <name val="Arial"/>
      <family val="2"/>
    </font>
    <font>
      <sz val="10"/>
      <color theme="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  <charset val="238"/>
    </font>
    <font>
      <sz val="10"/>
      <name val="MS Sans Serif"/>
      <family val="2"/>
    </font>
    <font>
      <sz val="10"/>
      <name val="Arial"/>
      <family val="2"/>
      <charset val="186"/>
    </font>
    <font>
      <sz val="8"/>
      <color rgb="FFFF0000"/>
      <name val="Arial"/>
      <family val="2"/>
    </font>
    <font>
      <vertAlign val="superscript"/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sz val="10"/>
      <color rgb="FF0070C0"/>
      <name val="Arial"/>
      <family val="2"/>
    </font>
    <font>
      <sz val="10"/>
      <color rgb="FFFF0000"/>
      <name val="Geneva"/>
      <family val="2"/>
    </font>
    <font>
      <sz val="8"/>
      <color rgb="FFFDFDFD"/>
      <name val="Arial"/>
      <family val="2"/>
    </font>
    <font>
      <sz val="10"/>
      <color rgb="FFFDFDFD"/>
      <name val="Arial"/>
      <family val="2"/>
    </font>
    <font>
      <sz val="10"/>
      <color theme="1"/>
      <name val="Arial"/>
      <family val="2"/>
    </font>
    <font>
      <sz val="10"/>
      <color theme="0"/>
      <name val="Geneva"/>
      <family val="2"/>
    </font>
    <font>
      <b/>
      <vertAlign val="superscript"/>
      <sz val="8"/>
      <color rgb="FFFFFFFF"/>
      <name val="Arial"/>
      <family val="2"/>
    </font>
    <font>
      <sz val="10"/>
      <name val="Arial"/>
      <family val="2"/>
    </font>
    <font>
      <vertAlign val="superscript"/>
      <sz val="8"/>
      <color rgb="FF00456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00456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3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63"/>
      </top>
      <bottom/>
      <diagonal/>
    </border>
  </borders>
  <cellStyleXfs count="20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1" applyNumberFormat="0" applyFill="0" applyProtection="0">
      <alignment horizontal="right"/>
    </xf>
    <xf numFmtId="0" fontId="25" fillId="0" borderId="0"/>
    <xf numFmtId="0" fontId="27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9" fillId="0" borderId="0"/>
    <xf numFmtId="9" fontId="25" fillId="0" borderId="0" applyFont="0" applyFill="0" applyBorder="0" applyAlignment="0" applyProtection="0"/>
    <xf numFmtId="0" fontId="30" fillId="0" borderId="0"/>
    <xf numFmtId="0" fontId="26" fillId="0" borderId="0"/>
    <xf numFmtId="0" fontId="25" fillId="0" borderId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" fillId="0" borderId="0"/>
    <xf numFmtId="9" fontId="4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2">
    <xf numFmtId="0" fontId="0" fillId="0" borderId="0" xfId="0"/>
    <xf numFmtId="0" fontId="8" fillId="0" borderId="0" xfId="0" applyFont="1" applyFill="1" applyProtection="1"/>
    <xf numFmtId="0" fontId="8" fillId="0" borderId="0" xfId="0" applyFont="1" applyFill="1" applyAlignment="1" applyProtection="1">
      <alignment horizontal="centerContinuous"/>
    </xf>
    <xf numFmtId="165" fontId="8" fillId="0" borderId="0" xfId="0" applyNumberFormat="1" applyFont="1" applyFill="1" applyAlignment="1" applyProtection="1">
      <alignment horizontal="centerContinuous"/>
    </xf>
    <xf numFmtId="0" fontId="7" fillId="0" borderId="0" xfId="0" applyFont="1" applyFill="1" applyAlignment="1" applyProtection="1">
      <alignment horizontal="centerContinuous"/>
    </xf>
    <xf numFmtId="165" fontId="8" fillId="0" borderId="0" xfId="0" applyNumberFormat="1" applyFont="1" applyFill="1" applyProtection="1"/>
    <xf numFmtId="0" fontId="8" fillId="0" borderId="0" xfId="0" applyFont="1" applyFill="1" applyBorder="1" applyProtection="1"/>
    <xf numFmtId="164" fontId="8" fillId="0" borderId="0" xfId="0" applyNumberFormat="1" applyFont="1" applyFill="1" applyBorder="1" applyProtection="1"/>
    <xf numFmtId="0" fontId="7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10" fillId="0" borderId="0" xfId="0" applyFont="1" applyFill="1" applyAlignment="1" applyProtection="1">
      <alignment horizontal="right"/>
    </xf>
    <xf numFmtId="0" fontId="3" fillId="0" borderId="0" xfId="0" applyFont="1" applyFill="1" applyBorder="1" applyProtection="1"/>
    <xf numFmtId="0" fontId="11" fillId="0" borderId="0" xfId="0" applyFont="1" applyFill="1" applyBorder="1" applyProtection="1"/>
    <xf numFmtId="0" fontId="10" fillId="0" borderId="0" xfId="0" applyFont="1" applyFill="1" applyBorder="1" applyAlignment="1" applyProtection="1"/>
    <xf numFmtId="0" fontId="7" fillId="0" borderId="0" xfId="0" applyFont="1" applyFill="1" applyBorder="1" applyAlignment="1" applyProtection="1"/>
    <xf numFmtId="0" fontId="1" fillId="0" borderId="0" xfId="0" applyFont="1" applyFill="1" applyProtection="1"/>
    <xf numFmtId="0" fontId="7" fillId="0" borderId="0" xfId="0" applyFont="1" applyFill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Protection="1"/>
    <xf numFmtId="165" fontId="4" fillId="0" borderId="0" xfId="0" applyNumberFormat="1" applyFont="1" applyFill="1" applyProtection="1"/>
    <xf numFmtId="0" fontId="5" fillId="0" borderId="0" xfId="0" applyFont="1" applyFill="1" applyBorder="1" applyProtection="1"/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Continuous"/>
    </xf>
    <xf numFmtId="164" fontId="4" fillId="0" borderId="0" xfId="0" applyNumberFormat="1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/>
    </xf>
    <xf numFmtId="0" fontId="14" fillId="3" borderId="2" xfId="0" applyFont="1" applyFill="1" applyBorder="1" applyAlignment="1" applyProtection="1">
      <alignment vertical="center"/>
    </xf>
    <xf numFmtId="0" fontId="14" fillId="3" borderId="2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indent="1"/>
    </xf>
    <xf numFmtId="0" fontId="5" fillId="0" borderId="0" xfId="0" applyFont="1" applyFill="1" applyProtection="1"/>
    <xf numFmtId="0" fontId="15" fillId="3" borderId="0" xfId="0" applyFont="1" applyFill="1" applyBorder="1" applyProtection="1"/>
    <xf numFmtId="0" fontId="15" fillId="3" borderId="3" xfId="0" applyFont="1" applyFill="1" applyBorder="1" applyProtection="1"/>
    <xf numFmtId="0" fontId="17" fillId="2" borderId="0" xfId="0" applyFont="1" applyFill="1" applyBorder="1" applyAlignment="1" applyProtection="1">
      <alignment horizontal="right" vertical="center"/>
    </xf>
    <xf numFmtId="164" fontId="8" fillId="0" borderId="0" xfId="0" applyNumberFormat="1" applyFont="1" applyFill="1" applyProtection="1"/>
    <xf numFmtId="165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0" fontId="8" fillId="0" borderId="0" xfId="0" applyFont="1" applyFill="1" applyBorder="1" applyAlignment="1" applyProtection="1">
      <alignment vertical="top"/>
    </xf>
    <xf numFmtId="0" fontId="18" fillId="0" borderId="0" xfId="0" applyFont="1" applyFill="1" applyBorder="1" applyProtection="1"/>
    <xf numFmtId="164" fontId="5" fillId="0" borderId="0" xfId="0" applyNumberFormat="1" applyFont="1" applyFill="1" applyProtection="1"/>
    <xf numFmtId="164" fontId="5" fillId="0" borderId="0" xfId="0" applyNumberFormat="1" applyFont="1" applyFill="1" applyBorder="1" applyProtection="1"/>
    <xf numFmtId="0" fontId="8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vertical="center"/>
    </xf>
    <xf numFmtId="0" fontId="10" fillId="0" borderId="0" xfId="2" applyFont="1" applyFill="1" applyAlignment="1" applyProtection="1">
      <alignment horizontal="right"/>
    </xf>
    <xf numFmtId="0" fontId="20" fillId="0" borderId="0" xfId="0" applyFont="1" applyFill="1" applyBorder="1" applyProtection="1"/>
    <xf numFmtId="3" fontId="4" fillId="0" borderId="0" xfId="0" applyNumberFormat="1" applyFont="1" applyFill="1" applyProtection="1"/>
    <xf numFmtId="0" fontId="6" fillId="3" borderId="2" xfId="0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horizontal="left"/>
    </xf>
    <xf numFmtId="0" fontId="18" fillId="0" borderId="0" xfId="0" applyFont="1" applyFill="1" applyBorder="1" applyAlignment="1" applyProtection="1">
      <alignment horizontal="left"/>
    </xf>
    <xf numFmtId="164" fontId="4" fillId="0" borderId="0" xfId="0" applyNumberFormat="1" applyFont="1" applyFill="1" applyProtection="1"/>
    <xf numFmtId="0" fontId="8" fillId="0" borderId="0" xfId="0" applyFont="1" applyFill="1" applyAlignment="1" applyProtection="1">
      <alignment vertical="top"/>
    </xf>
    <xf numFmtId="2" fontId="8" fillId="0" borderId="0" xfId="0" applyNumberFormat="1" applyFont="1" applyFill="1" applyProtection="1"/>
    <xf numFmtId="0" fontId="2" fillId="0" borderId="0" xfId="0" applyFont="1" applyFill="1" applyProtection="1"/>
    <xf numFmtId="0" fontId="21" fillId="0" borderId="0" xfId="0" applyFont="1" applyFill="1" applyProtection="1"/>
    <xf numFmtId="164" fontId="21" fillId="0" borderId="0" xfId="0" applyNumberFormat="1" applyFont="1" applyFill="1" applyAlignment="1" applyProtection="1">
      <alignment horizontal="center"/>
    </xf>
    <xf numFmtId="164" fontId="21" fillId="0" borderId="0" xfId="0" applyNumberFormat="1" applyFont="1" applyFill="1" applyBorder="1" applyAlignment="1" applyProtection="1">
      <alignment horizontal="center"/>
    </xf>
    <xf numFmtId="0" fontId="10" fillId="0" borderId="0" xfId="0" applyFont="1" applyFill="1" applyAlignment="1" applyProtection="1"/>
    <xf numFmtId="165" fontId="16" fillId="0" borderId="0" xfId="0" applyNumberFormat="1" applyFont="1"/>
    <xf numFmtId="165" fontId="16" fillId="0" borderId="0" xfId="0" applyNumberFormat="1" applyFont="1" applyFill="1"/>
    <xf numFmtId="0" fontId="7" fillId="0" borderId="0" xfId="0" applyFont="1" applyFill="1" applyBorder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169" fontId="16" fillId="0" borderId="0" xfId="0" applyNumberFormat="1" applyFont="1"/>
    <xf numFmtId="0" fontId="7" fillId="0" borderId="0" xfId="0" applyFont="1" applyFill="1" applyAlignment="1" applyProtection="1">
      <alignment horizontal="left" vertical="top" wrapText="1"/>
    </xf>
    <xf numFmtId="2" fontId="0" fillId="0" borderId="0" xfId="0" applyNumberFormat="1" applyFill="1" applyProtection="1"/>
    <xf numFmtId="2" fontId="10" fillId="0" borderId="0" xfId="2" applyNumberFormat="1" applyFont="1" applyFill="1" applyAlignment="1" applyProtection="1">
      <alignment horizontal="right"/>
    </xf>
    <xf numFmtId="2" fontId="3" fillId="0" borderId="0" xfId="0" applyNumberFormat="1" applyFont="1" applyFill="1" applyBorder="1" applyProtection="1"/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left" vertical="top" wrapText="1"/>
    </xf>
    <xf numFmtId="0" fontId="24" fillId="0" borderId="0" xfId="0" applyFont="1" applyFill="1" applyProtection="1"/>
    <xf numFmtId="0" fontId="24" fillId="0" borderId="0" xfId="0" applyFont="1"/>
    <xf numFmtId="0" fontId="22" fillId="0" borderId="0" xfId="0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right"/>
    </xf>
    <xf numFmtId="0" fontId="10" fillId="0" borderId="0" xfId="2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 vertical="top" wrapText="1"/>
    </xf>
    <xf numFmtId="0" fontId="10" fillId="0" borderId="0" xfId="0" applyFont="1" applyFill="1" applyAlignment="1" applyProtection="1">
      <alignment horizontal="right"/>
    </xf>
    <xf numFmtId="165" fontId="22" fillId="4" borderId="0" xfId="0" applyNumberFormat="1" applyFont="1" applyFill="1" applyProtection="1"/>
    <xf numFmtId="165" fontId="22" fillId="0" borderId="0" xfId="0" applyNumberFormat="1" applyFont="1"/>
    <xf numFmtId="166" fontId="22" fillId="0" borderId="0" xfId="0" applyNumberFormat="1" applyFont="1" applyFill="1" applyProtection="1"/>
    <xf numFmtId="165" fontId="31" fillId="0" borderId="0" xfId="0" applyNumberFormat="1" applyFont="1"/>
    <xf numFmtId="0" fontId="33" fillId="0" borderId="0" xfId="0" applyFont="1" applyFill="1" applyProtection="1"/>
    <xf numFmtId="0" fontId="33" fillId="0" borderId="0" xfId="0" applyFont="1"/>
    <xf numFmtId="0" fontId="31" fillId="0" borderId="0" xfId="0" applyFont="1" applyFill="1" applyProtection="1"/>
    <xf numFmtId="0" fontId="3" fillId="5" borderId="0" xfId="0" applyFont="1" applyFill="1" applyBorder="1" applyAlignment="1" applyProtection="1">
      <alignment horizontal="left" indent="1"/>
    </xf>
    <xf numFmtId="0" fontId="17" fillId="5" borderId="0" xfId="0" applyFont="1" applyFill="1" applyBorder="1" applyAlignment="1" applyProtection="1">
      <alignment horizontal="right" vertical="center"/>
    </xf>
    <xf numFmtId="0" fontId="7" fillId="5" borderId="0" xfId="1" applyFont="1" applyFill="1" applyBorder="1" applyAlignment="1" applyProtection="1">
      <alignment horizontal="left"/>
    </xf>
    <xf numFmtId="0" fontId="0" fillId="5" borderId="0" xfId="0" applyFill="1" applyProtection="1"/>
    <xf numFmtId="0" fontId="8" fillId="5" borderId="0" xfId="0" applyFont="1" applyFill="1" applyProtection="1"/>
    <xf numFmtId="165" fontId="8" fillId="5" borderId="0" xfId="0" applyNumberFormat="1" applyFont="1" applyFill="1" applyAlignment="1" applyProtection="1">
      <alignment horizontal="right"/>
    </xf>
    <xf numFmtId="0" fontId="7" fillId="5" borderId="3" xfId="0" applyFont="1" applyFill="1" applyBorder="1" applyProtection="1"/>
    <xf numFmtId="165" fontId="7" fillId="5" borderId="3" xfId="0" applyNumberFormat="1" applyFont="1" applyFill="1" applyBorder="1" applyAlignment="1" applyProtection="1">
      <alignment horizontal="right"/>
    </xf>
    <xf numFmtId="0" fontId="7" fillId="5" borderId="0" xfId="0" applyFont="1" applyFill="1" applyBorder="1" applyAlignment="1" applyProtection="1">
      <alignment horizontal="left"/>
    </xf>
    <xf numFmtId="165" fontId="23" fillId="5" borderId="3" xfId="0" applyNumberFormat="1" applyFont="1" applyFill="1" applyBorder="1" applyProtection="1"/>
    <xf numFmtId="164" fontId="23" fillId="5" borderId="3" xfId="0" applyNumberFormat="1" applyFont="1" applyFill="1" applyBorder="1" applyProtection="1"/>
    <xf numFmtId="3" fontId="8" fillId="5" borderId="0" xfId="0" applyNumberFormat="1" applyFont="1" applyFill="1" applyAlignment="1" applyProtection="1">
      <alignment horizontal="right"/>
    </xf>
    <xf numFmtId="164" fontId="8" fillId="5" borderId="0" xfId="0" applyNumberFormat="1" applyFont="1" applyFill="1" applyProtection="1"/>
    <xf numFmtId="3" fontId="23" fillId="5" borderId="3" xfId="0" applyNumberFormat="1" applyFont="1" applyFill="1" applyBorder="1" applyAlignment="1" applyProtection="1">
      <alignment horizontal="right"/>
    </xf>
    <xf numFmtId="164" fontId="7" fillId="5" borderId="3" xfId="0" applyNumberFormat="1" applyFont="1" applyFill="1" applyBorder="1" applyProtection="1"/>
    <xf numFmtId="167" fontId="8" fillId="5" borderId="0" xfId="0" applyNumberFormat="1" applyFont="1" applyFill="1" applyProtection="1"/>
    <xf numFmtId="165" fontId="8" fillId="5" borderId="0" xfId="0" applyNumberFormat="1" applyFont="1" applyFill="1" applyProtection="1"/>
    <xf numFmtId="167" fontId="23" fillId="5" borderId="4" xfId="0" applyNumberFormat="1" applyFont="1" applyFill="1" applyBorder="1" applyProtection="1"/>
    <xf numFmtId="165" fontId="7" fillId="5" borderId="4" xfId="0" applyNumberFormat="1" applyFont="1" applyFill="1" applyBorder="1" applyProtection="1"/>
    <xf numFmtId="168" fontId="23" fillId="5" borderId="4" xfId="0" applyNumberFormat="1" applyFont="1" applyFill="1" applyBorder="1" applyProtection="1"/>
    <xf numFmtId="167" fontId="7" fillId="5" borderId="3" xfId="0" applyNumberFormat="1" applyFont="1" applyFill="1" applyBorder="1" applyProtection="1"/>
    <xf numFmtId="164" fontId="8" fillId="5" borderId="0" xfId="0" applyNumberFormat="1" applyFont="1" applyFill="1" applyAlignment="1" applyProtection="1">
      <alignment horizontal="right"/>
    </xf>
    <xf numFmtId="0" fontId="8" fillId="5" borderId="0" xfId="0" applyFont="1" applyFill="1"/>
    <xf numFmtId="3" fontId="8" fillId="5" borderId="0" xfId="0" applyNumberFormat="1" applyFont="1" applyFill="1"/>
    <xf numFmtId="0" fontId="8" fillId="5" borderId="5" xfId="0" applyFont="1" applyFill="1" applyBorder="1" applyProtection="1"/>
    <xf numFmtId="0" fontId="7" fillId="5" borderId="5" xfId="0" applyFont="1" applyFill="1" applyBorder="1" applyAlignment="1" applyProtection="1">
      <alignment horizontal="right"/>
    </xf>
    <xf numFmtId="165" fontId="8" fillId="5" borderId="4" xfId="0" applyNumberFormat="1" applyFont="1" applyFill="1" applyBorder="1" applyProtection="1"/>
    <xf numFmtId="164" fontId="8" fillId="5" borderId="3" xfId="0" applyNumberFormat="1" applyFont="1" applyFill="1" applyBorder="1" applyProtection="1"/>
    <xf numFmtId="0" fontId="9" fillId="5" borderId="5" xfId="0" applyFont="1" applyFill="1" applyBorder="1" applyProtection="1"/>
    <xf numFmtId="0" fontId="19" fillId="5" borderId="5" xfId="0" applyFont="1" applyFill="1" applyBorder="1" applyAlignment="1" applyProtection="1">
      <alignment horizontal="right"/>
    </xf>
    <xf numFmtId="164" fontId="8" fillId="5" borderId="0" xfId="0" applyNumberFormat="1" applyFont="1" applyFill="1" applyBorder="1" applyProtection="1"/>
    <xf numFmtId="165" fontId="8" fillId="5" borderId="0" xfId="0" applyNumberFormat="1" applyFont="1" applyFill="1" applyBorder="1" applyProtection="1"/>
    <xf numFmtId="0" fontId="8" fillId="5" borderId="0" xfId="0" applyFont="1" applyFill="1" applyBorder="1" applyProtection="1"/>
    <xf numFmtId="0" fontId="8" fillId="5" borderId="4" xfId="0" applyFont="1" applyFill="1" applyBorder="1" applyProtection="1"/>
    <xf numFmtId="0" fontId="8" fillId="5" borderId="3" xfId="0" applyFont="1" applyFill="1" applyBorder="1" applyProtection="1"/>
    <xf numFmtId="165" fontId="8" fillId="5" borderId="3" xfId="0" applyNumberFormat="1" applyFont="1" applyFill="1" applyBorder="1" applyProtection="1"/>
    <xf numFmtId="0" fontId="7" fillId="0" borderId="0" xfId="0" applyFont="1" applyFill="1" applyAlignment="1" applyProtection="1">
      <alignment wrapText="1"/>
    </xf>
    <xf numFmtId="0" fontId="10" fillId="0" borderId="0" xfId="0" applyFont="1" applyFill="1" applyAlignment="1" applyProtection="1">
      <alignment horizontal="right"/>
    </xf>
    <xf numFmtId="0" fontId="34" fillId="3" borderId="0" xfId="0" applyFont="1" applyFill="1" applyBorder="1" applyAlignment="1" applyProtection="1">
      <alignment wrapText="1"/>
    </xf>
    <xf numFmtId="0" fontId="34" fillId="3" borderId="3" xfId="0" applyFont="1" applyFill="1" applyBorder="1" applyProtection="1"/>
    <xf numFmtId="0" fontId="6" fillId="6" borderId="2" xfId="0" applyFont="1" applyFill="1" applyBorder="1" applyAlignment="1" applyProtection="1">
      <alignment horizontal="right" vertical="center"/>
    </xf>
    <xf numFmtId="0" fontId="8" fillId="4" borderId="0" xfId="0" applyFont="1" applyFill="1" applyProtection="1"/>
    <xf numFmtId="165" fontId="8" fillId="4" borderId="0" xfId="0" applyNumberFormat="1" applyFont="1" applyFill="1" applyProtection="1"/>
    <xf numFmtId="0" fontId="7" fillId="5" borderId="5" xfId="0" applyFont="1" applyFill="1" applyBorder="1" applyAlignment="1" applyProtection="1">
      <alignment horizontal="right" wrapText="1"/>
    </xf>
    <xf numFmtId="2" fontId="7" fillId="5" borderId="5" xfId="0" applyNumberFormat="1" applyFont="1" applyFill="1" applyBorder="1" applyAlignment="1" applyProtection="1">
      <alignment horizontal="right" wrapText="1"/>
    </xf>
    <xf numFmtId="0" fontId="6" fillId="6" borderId="0" xfId="0" applyFont="1" applyFill="1" applyBorder="1" applyAlignment="1" applyProtection="1">
      <alignment horizontal="centerContinuous" vertical="center" wrapText="1"/>
    </xf>
    <xf numFmtId="0" fontId="35" fillId="0" borderId="0" xfId="0" applyFont="1" applyFill="1" applyProtection="1"/>
    <xf numFmtId="0" fontId="7" fillId="5" borderId="5" xfId="0" applyFont="1" applyFill="1" applyBorder="1" applyProtection="1"/>
    <xf numFmtId="0" fontId="24" fillId="0" borderId="0" xfId="0" applyFont="1" applyFill="1" applyBorder="1" applyProtection="1"/>
    <xf numFmtId="0" fontId="36" fillId="0" borderId="0" xfId="0" applyFont="1" applyFill="1" applyBorder="1" applyProtection="1"/>
    <xf numFmtId="0" fontId="0" fillId="0" borderId="0" xfId="0" applyFill="1"/>
    <xf numFmtId="164" fontId="16" fillId="0" borderId="0" xfId="0" applyNumberFormat="1" applyFont="1" applyFill="1"/>
    <xf numFmtId="164" fontId="36" fillId="0" borderId="0" xfId="0" applyNumberFormat="1" applyFont="1" applyFill="1" applyBorder="1" applyProtection="1"/>
    <xf numFmtId="3" fontId="33" fillId="0" borderId="0" xfId="0" applyNumberFormat="1" applyFont="1"/>
    <xf numFmtId="0" fontId="37" fillId="0" borderId="0" xfId="0" applyFont="1" applyFill="1" applyProtection="1"/>
    <xf numFmtId="0" fontId="38" fillId="0" borderId="0" xfId="0" applyFont="1" applyFill="1" applyProtection="1"/>
    <xf numFmtId="165" fontId="37" fillId="0" borderId="0" xfId="0" applyNumberFormat="1" applyFont="1" applyFill="1" applyProtection="1"/>
    <xf numFmtId="164" fontId="37" fillId="0" borderId="0" xfId="0" applyNumberFormat="1" applyFont="1" applyFill="1" applyProtection="1"/>
    <xf numFmtId="0" fontId="39" fillId="0" borderId="0" xfId="0" applyFont="1" applyFill="1" applyProtection="1"/>
    <xf numFmtId="164" fontId="8" fillId="5" borderId="0" xfId="0" applyNumberFormat="1" applyFont="1" applyFill="1" applyBorder="1" applyAlignment="1" applyProtection="1">
      <alignment horizontal="right"/>
    </xf>
    <xf numFmtId="165" fontId="22" fillId="0" borderId="0" xfId="0" applyNumberFormat="1" applyFont="1" applyFill="1" applyProtection="1"/>
    <xf numFmtId="164" fontId="39" fillId="0" borderId="0" xfId="0" applyNumberFormat="1" applyFont="1" applyFill="1" applyProtection="1"/>
    <xf numFmtId="0" fontId="22" fillId="4" borderId="0" xfId="0" applyFont="1" applyFill="1" applyAlignment="1" applyProtection="1">
      <alignment horizontal="right"/>
    </xf>
    <xf numFmtId="0" fontId="39" fillId="0" borderId="0" xfId="0" applyFont="1"/>
    <xf numFmtId="165" fontId="33" fillId="0" borderId="0" xfId="0" applyNumberFormat="1" applyFont="1" applyFill="1" applyProtection="1"/>
    <xf numFmtId="165" fontId="38" fillId="0" borderId="0" xfId="0" applyNumberFormat="1" applyFont="1" applyFill="1" applyProtection="1"/>
    <xf numFmtId="164" fontId="38" fillId="0" borderId="0" xfId="0" applyNumberFormat="1" applyFont="1" applyFill="1" applyProtection="1"/>
    <xf numFmtId="170" fontId="39" fillId="0" borderId="0" xfId="0" applyNumberFormat="1" applyFont="1"/>
    <xf numFmtId="164" fontId="33" fillId="0" borderId="0" xfId="0" applyNumberFormat="1" applyFont="1" applyFill="1" applyProtection="1"/>
    <xf numFmtId="167" fontId="8" fillId="5" borderId="0" xfId="0" applyNumberFormat="1" applyFont="1" applyFill="1" applyAlignment="1" applyProtection="1">
      <alignment vertical="center"/>
    </xf>
    <xf numFmtId="165" fontId="8" fillId="5" borderId="0" xfId="0" applyNumberFormat="1" applyFont="1" applyFill="1" applyAlignment="1" applyProtection="1">
      <alignment vertical="center"/>
    </xf>
    <xf numFmtId="168" fontId="8" fillId="5" borderId="0" xfId="0" applyNumberFormat="1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/>
    </xf>
    <xf numFmtId="0" fontId="7" fillId="0" borderId="0" xfId="0" applyFont="1" applyFill="1" applyAlignment="1" applyProtection="1">
      <alignment horizontal="left" vertical="top" wrapText="1"/>
    </xf>
    <xf numFmtId="164" fontId="22" fillId="0" borderId="0" xfId="0" applyNumberFormat="1" applyFont="1" applyFill="1" applyProtection="1"/>
    <xf numFmtId="165" fontId="33" fillId="0" borderId="0" xfId="0" applyNumberFormat="1" applyFont="1" applyFill="1" applyAlignment="1" applyProtection="1">
      <alignment horizontal="right"/>
    </xf>
    <xf numFmtId="165" fontId="8" fillId="5" borderId="0" xfId="0" applyNumberFormat="1" applyFont="1" applyFill="1" applyBorder="1" applyAlignment="1" applyProtection="1">
      <alignment horizontal="right"/>
    </xf>
    <xf numFmtId="165" fontId="8" fillId="5" borderId="0" xfId="0" applyNumberFormat="1" applyFont="1" applyFill="1" applyAlignment="1" applyProtection="1">
      <alignment horizontal="center"/>
    </xf>
    <xf numFmtId="165" fontId="7" fillId="5" borderId="3" xfId="0" applyNumberFormat="1" applyFont="1" applyFill="1" applyBorder="1" applyAlignment="1" applyProtection="1">
      <alignment horizontal="center"/>
    </xf>
    <xf numFmtId="0" fontId="31" fillId="4" borderId="0" xfId="0" applyFont="1" applyFill="1" applyAlignment="1" applyProtection="1">
      <alignment horizontal="right"/>
    </xf>
    <xf numFmtId="165" fontId="31" fillId="4" borderId="0" xfId="0" applyNumberFormat="1" applyFont="1" applyFill="1" applyProtection="1"/>
    <xf numFmtId="0" fontId="40" fillId="0" borderId="0" xfId="0" applyFont="1" applyFill="1" applyBorder="1" applyProtection="1"/>
    <xf numFmtId="0" fontId="40" fillId="0" borderId="0" xfId="0" applyFont="1" applyFill="1" applyBorder="1" applyAlignment="1" applyProtection="1">
      <alignment horizontal="left" indent="1"/>
    </xf>
    <xf numFmtId="0" fontId="24" fillId="4" borderId="0" xfId="0" applyFont="1" applyFill="1" applyProtection="1"/>
    <xf numFmtId="0" fontId="10" fillId="0" borderId="0" xfId="2" applyFont="1" applyFill="1" applyAlignment="1" applyProtection="1">
      <alignment horizontal="right"/>
    </xf>
    <xf numFmtId="164" fontId="8" fillId="5" borderId="4" xfId="0" applyNumberFormat="1" applyFont="1" applyFill="1" applyBorder="1" applyProtection="1"/>
    <xf numFmtId="164" fontId="8" fillId="5" borderId="3" xfId="0" applyNumberFormat="1" applyFont="1" applyFill="1" applyBorder="1" applyAlignment="1" applyProtection="1">
      <alignment horizontal="right"/>
    </xf>
    <xf numFmtId="165" fontId="8" fillId="5" borderId="3" xfId="0" applyNumberFormat="1" applyFont="1" applyFill="1" applyBorder="1" applyAlignment="1" applyProtection="1">
      <alignment horizontal="right"/>
    </xf>
    <xf numFmtId="165" fontId="24" fillId="0" borderId="0" xfId="0" applyNumberFormat="1" applyFont="1" applyAlignment="1">
      <alignment horizontal="right"/>
    </xf>
    <xf numFmtId="164" fontId="24" fillId="0" borderId="0" xfId="0" applyNumberFormat="1" applyFont="1"/>
    <xf numFmtId="0" fontId="24" fillId="0" borderId="0" xfId="0" applyFont="1" applyFill="1"/>
    <xf numFmtId="4" fontId="24" fillId="0" borderId="0" xfId="0" applyNumberFormat="1" applyFont="1" applyFill="1" applyAlignment="1" applyProtection="1">
      <alignment horizontal="right"/>
    </xf>
    <xf numFmtId="167" fontId="8" fillId="5" borderId="0" xfId="0" applyNumberFormat="1" applyFont="1" applyFill="1" applyAlignment="1" applyProtection="1">
      <alignment horizontal="left" vertical="center" indent="3"/>
    </xf>
    <xf numFmtId="165" fontId="8" fillId="5" borderId="0" xfId="0" applyNumberFormat="1" applyFont="1" applyFill="1" applyAlignment="1" applyProtection="1">
      <alignment horizontal="left" vertical="center" indent="3"/>
    </xf>
    <xf numFmtId="168" fontId="8" fillId="5" borderId="0" xfId="0" applyNumberFormat="1" applyFont="1" applyFill="1" applyAlignment="1" applyProtection="1">
      <alignment horizontal="left" vertical="center" indent="3"/>
    </xf>
    <xf numFmtId="167" fontId="8" fillId="5" borderId="0" xfId="0" applyNumberFormat="1" applyFont="1" applyFill="1" applyAlignment="1" applyProtection="1">
      <alignment horizontal="left" vertical="center" indent="5"/>
    </xf>
    <xf numFmtId="167" fontId="8" fillId="5" borderId="0" xfId="0" applyNumberFormat="1" applyFont="1" applyFill="1" applyAlignment="1" applyProtection="1">
      <alignment horizontal="left" indent="4"/>
    </xf>
    <xf numFmtId="4" fontId="33" fillId="0" borderId="0" xfId="0" applyNumberFormat="1" applyFont="1" applyFill="1" applyAlignment="1" applyProtection="1">
      <alignment horizontal="right"/>
    </xf>
    <xf numFmtId="0" fontId="24" fillId="0" borderId="0" xfId="17" applyFont="1" applyFill="1" applyProtection="1"/>
    <xf numFmtId="0" fontId="8" fillId="0" borderId="0" xfId="0" applyFont="1" applyFill="1" applyBorder="1" applyAlignment="1" applyProtection="1">
      <alignment wrapText="1"/>
    </xf>
    <xf numFmtId="167" fontId="4" fillId="0" borderId="0" xfId="0" applyNumberFormat="1" applyFont="1" applyFill="1" applyProtection="1"/>
    <xf numFmtId="0" fontId="8" fillId="0" borderId="0" xfId="0" applyFont="1" applyFill="1" applyBorder="1" applyAlignment="1" applyProtection="1">
      <alignment horizontal="justify" wrapText="1"/>
    </xf>
    <xf numFmtId="0" fontId="7" fillId="5" borderId="0" xfId="0" applyFont="1" applyFill="1" applyProtection="1"/>
    <xf numFmtId="165" fontId="7" fillId="5" borderId="0" xfId="0" applyNumberFormat="1" applyFont="1" applyFill="1" applyAlignment="1" applyProtection="1">
      <alignment horizontal="right"/>
    </xf>
    <xf numFmtId="3" fontId="7" fillId="5" borderId="0" xfId="0" applyNumberFormat="1" applyFont="1" applyFill="1" applyAlignment="1" applyProtection="1">
      <alignment horizontal="right"/>
    </xf>
    <xf numFmtId="164" fontId="7" fillId="5" borderId="0" xfId="0" applyNumberFormat="1" applyFont="1" applyFill="1" applyProtection="1"/>
    <xf numFmtId="167" fontId="7" fillId="5" borderId="0" xfId="0" applyNumberFormat="1" applyFont="1" applyFill="1" applyAlignment="1" applyProtection="1">
      <alignment vertical="center"/>
    </xf>
    <xf numFmtId="165" fontId="7" fillId="5" borderId="0" xfId="0" applyNumberFormat="1" applyFont="1" applyFill="1" applyAlignment="1" applyProtection="1">
      <alignment vertical="center"/>
    </xf>
    <xf numFmtId="168" fontId="7" fillId="5" borderId="0" xfId="0" applyNumberFormat="1" applyFont="1" applyFill="1" applyAlignment="1" applyProtection="1">
      <alignment vertical="center"/>
    </xf>
    <xf numFmtId="167" fontId="7" fillId="5" borderId="0" xfId="0" applyNumberFormat="1" applyFont="1" applyFill="1" applyProtection="1"/>
    <xf numFmtId="164" fontId="7" fillId="5" borderId="0" xfId="0" applyNumberFormat="1" applyFont="1" applyFill="1" applyAlignment="1" applyProtection="1">
      <alignment horizontal="right"/>
    </xf>
    <xf numFmtId="165" fontId="7" fillId="5" borderId="0" xfId="0" applyNumberFormat="1" applyFont="1" applyFill="1" applyAlignment="1" applyProtection="1">
      <alignment horizontal="center"/>
    </xf>
    <xf numFmtId="0" fontId="7" fillId="5" borderId="0" xfId="0" applyFont="1" applyFill="1"/>
    <xf numFmtId="3" fontId="7" fillId="5" borderId="0" xfId="0" applyNumberFormat="1" applyFont="1" applyFill="1"/>
    <xf numFmtId="165" fontId="7" fillId="5" borderId="0" xfId="0" applyNumberFormat="1" applyFont="1" applyFill="1" applyProtection="1"/>
    <xf numFmtId="164" fontId="7" fillId="5" borderId="0" xfId="0" applyNumberFormat="1" applyFont="1" applyFill="1" applyBorder="1" applyProtection="1"/>
    <xf numFmtId="164" fontId="7" fillId="5" borderId="0" xfId="0" applyNumberFormat="1" applyFont="1" applyFill="1" applyBorder="1" applyAlignment="1" applyProtection="1">
      <alignment horizontal="right"/>
    </xf>
    <xf numFmtId="165" fontId="7" fillId="5" borderId="0" xfId="0" applyNumberFormat="1" applyFont="1" applyFill="1" applyBorder="1" applyAlignment="1" applyProtection="1">
      <alignment horizontal="right"/>
    </xf>
    <xf numFmtId="0" fontId="7" fillId="5" borderId="0" xfId="0" applyFont="1" applyFill="1" applyBorder="1" applyProtection="1"/>
    <xf numFmtId="0" fontId="8" fillId="0" borderId="0" xfId="0" applyFont="1"/>
    <xf numFmtId="9" fontId="4" fillId="0" borderId="0" xfId="18" applyFont="1" applyFill="1" applyProtection="1"/>
    <xf numFmtId="166" fontId="31" fillId="4" borderId="0" xfId="0" applyNumberFormat="1" applyFont="1" applyFill="1" applyProtection="1"/>
    <xf numFmtId="165" fontId="33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168" fontId="23" fillId="5" borderId="4" xfId="0" applyNumberFormat="1" applyFont="1" applyFill="1" applyBorder="1" applyAlignment="1" applyProtection="1">
      <alignment wrapText="1"/>
    </xf>
    <xf numFmtId="3" fontId="33" fillId="0" borderId="0" xfId="0" applyNumberFormat="1" applyFont="1" applyAlignment="1">
      <alignment horizontal="right"/>
    </xf>
    <xf numFmtId="170" fontId="33" fillId="0" borderId="0" xfId="0" applyNumberFormat="1" applyFont="1"/>
    <xf numFmtId="0" fontId="44" fillId="0" borderId="0" xfId="0" applyFont="1"/>
    <xf numFmtId="0" fontId="44" fillId="0" borderId="0" xfId="0" applyFont="1" applyAlignment="1">
      <alignment horizontal="right"/>
    </xf>
    <xf numFmtId="171" fontId="0" fillId="0" borderId="0" xfId="19" applyNumberFormat="1" applyFont="1"/>
    <xf numFmtId="3" fontId="24" fillId="0" borderId="0" xfId="0" applyNumberFormat="1" applyFont="1" applyAlignment="1">
      <alignment horizontal="right"/>
    </xf>
    <xf numFmtId="0" fontId="10" fillId="0" borderId="0" xfId="0" applyFont="1" applyFill="1" applyAlignment="1" applyProtection="1">
      <alignment horizontal="right"/>
    </xf>
    <xf numFmtId="0" fontId="10" fillId="0" borderId="0" xfId="2" applyFont="1" applyFill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top" wrapText="1"/>
    </xf>
    <xf numFmtId="0" fontId="8" fillId="0" borderId="6" xfId="0" applyFont="1" applyFill="1" applyBorder="1" applyAlignment="1" applyProtection="1">
      <alignment horizontal="justify" wrapText="1"/>
    </xf>
    <xf numFmtId="0" fontId="7" fillId="0" borderId="0" xfId="0" applyFont="1" applyFill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justify" wrapText="1"/>
    </xf>
    <xf numFmtId="0" fontId="34" fillId="3" borderId="0" xfId="0" applyFont="1" applyFill="1" applyBorder="1" applyAlignment="1" applyProtection="1">
      <alignment horizontal="center" wrapText="1"/>
    </xf>
    <xf numFmtId="0" fontId="34" fillId="3" borderId="3" xfId="0" applyFont="1" applyFill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justify"/>
    </xf>
    <xf numFmtId="0" fontId="8" fillId="0" borderId="0" xfId="0" applyFont="1" applyFill="1" applyBorder="1" applyAlignment="1" applyProtection="1">
      <alignment horizontal="justify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6" borderId="3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top" wrapText="1"/>
    </xf>
    <xf numFmtId="0" fontId="7" fillId="0" borderId="4" xfId="0" applyFont="1" applyFill="1" applyBorder="1" applyAlignment="1" applyProtection="1">
      <alignment horizontal="left" wrapText="1"/>
    </xf>
    <xf numFmtId="0" fontId="7" fillId="0" borderId="4" xfId="0" applyFont="1" applyFill="1" applyBorder="1" applyAlignment="1" applyProtection="1">
      <alignment horizontal="left" vertical="top" wrapText="1"/>
    </xf>
    <xf numFmtId="2" fontId="7" fillId="0" borderId="4" xfId="0" applyNumberFormat="1" applyFont="1" applyFill="1" applyBorder="1" applyAlignment="1" applyProtection="1">
      <alignment horizontal="left" wrapText="1"/>
    </xf>
  </cellXfs>
  <cellStyles count="20">
    <cellStyle name="Dziesiętny 2" xfId="15" xr:uid="{00000000-0005-0000-0000-000000000000}"/>
    <cellStyle name="Hipervínculo" xfId="1" builtinId="8"/>
    <cellStyle name="Hipervínculo 2" xfId="5" xr:uid="{00000000-0005-0000-0000-000002000000}"/>
    <cellStyle name="Millares 2" xfId="6" xr:uid="{00000000-0005-0000-0000-000003000000}"/>
    <cellStyle name="Normal" xfId="0" builtinId="0"/>
    <cellStyle name="Normal 2" xfId="12" xr:uid="{00000000-0005-0000-0000-000005000000}"/>
    <cellStyle name="Normal 3" xfId="4" xr:uid="{00000000-0005-0000-0000-000006000000}"/>
    <cellStyle name="Normal 6" xfId="17" xr:uid="{724A3AD8-5730-48A6-BEC9-00CE730540B1}"/>
    <cellStyle name="Normal_A1 Comparacion Internacional" xfId="2" xr:uid="{00000000-0005-0000-0000-000007000000}"/>
    <cellStyle name="Normalny 2" xfId="10" xr:uid="{00000000-0005-0000-0000-000008000000}"/>
    <cellStyle name="Normalny 3" xfId="7" xr:uid="{00000000-0005-0000-0000-000009000000}"/>
    <cellStyle name="Normalny 4" xfId="9" xr:uid="{00000000-0005-0000-0000-00000A000000}"/>
    <cellStyle name="Normalny 5" xfId="14" xr:uid="{00000000-0005-0000-0000-00000B000000}"/>
    <cellStyle name="Normalny 6" xfId="13" xr:uid="{00000000-0005-0000-0000-00000C000000}"/>
    <cellStyle name="Porcentaje" xfId="18" builtinId="5"/>
    <cellStyle name="Porcentaje 2" xfId="11" xr:uid="{00000000-0005-0000-0000-00000D000000}"/>
    <cellStyle name="Porcentaje 3" xfId="19" xr:uid="{DC3AA3D2-6CB9-4391-9F4B-FEDD08107C37}"/>
    <cellStyle name="Procentowy 2" xfId="16" xr:uid="{00000000-0005-0000-0000-00000E000000}"/>
    <cellStyle name="Standard_Kapitel2_4_Bestand_Uebertragungsanlagen" xfId="8" xr:uid="{00000000-0005-0000-0000-00000F000000}"/>
    <cellStyle name="Style 21" xfId="3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4563"/>
      <rgbColor rgb="00FFFFFF"/>
      <rgbColor rgb="00DB0705"/>
      <rgbColor rgb="00005463"/>
      <rgbColor rgb="000000D4"/>
      <rgbColor rgb="00FCF305"/>
      <rgbColor rgb="00BB0000"/>
      <rgbColor rgb="0000570B"/>
      <rgbColor rgb="00900000"/>
      <rgbColor rgb="00006411"/>
      <rgbColor rgb="0085FC70"/>
      <rgbColor rgb="0090713A"/>
      <rgbColor rgb="004600A5"/>
      <rgbColor rgb="00008080"/>
      <rgbColor rgb="00C0C0C0"/>
      <rgbColor rgb="00808080"/>
      <rgbColor rgb="00B398B4"/>
      <rgbColor rgb="00802060"/>
      <rgbColor rgb="00FFFFC0"/>
      <rgbColor rgb="00A0E0E0"/>
      <rgbColor rgb="00600080"/>
      <rgbColor rgb="00FF8080"/>
      <rgbColor rgb="000080C0"/>
      <rgbColor rgb="00C0C0FF"/>
      <rgbColor rgb="00081959"/>
      <rgbColor rgb="00FFF9E9"/>
      <rgbColor rgb="00FFFF00"/>
      <rgbColor rgb="0000FFFF"/>
      <rgbColor rgb="00800080"/>
      <rgbColor rgb="00800000"/>
      <rgbColor rgb="00008080"/>
      <rgbColor rgb="00D6DF20"/>
      <rgbColor rgb="0000CFFF"/>
      <rgbColor rgb="0069FFFF"/>
      <rgbColor rgb="00E0FFE0"/>
      <rgbColor rgb="00FFFF80"/>
      <rgbColor rgb="00A6CAF0"/>
      <rgbColor rgb="00EECEDA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DCDEF5"/>
      <rgbColor rgb="00CDF0DB"/>
      <rgbColor rgb="00FFF9E9"/>
      <rgbColor rgb="00F7D2C6"/>
      <rgbColor rgb="00BEF4FF"/>
      <rgbColor rgb="00EECED9"/>
      <rgbColor rgb="004A3285"/>
      <rgbColor rgb="00A6A6A6"/>
    </indexedColors>
    <mruColors>
      <color rgb="FF00B050"/>
      <color rgb="FF0070C0"/>
      <color rgb="FFF5F5F5"/>
      <color rgb="FFFDFDFD"/>
      <color rgb="FF0045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35355716135577"/>
          <c:y val="3.1692963666897958E-2"/>
          <c:w val="0.63235445473933138"/>
          <c:h val="0.91385404410655569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0070C0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D68-4355-952A-21E424A2B8C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D68-4355-952A-21E424A2B8C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D68-4355-952A-21E424A2B8C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D68-4355-952A-21E424A2B8C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D68-4355-952A-21E424A2B8C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D68-4355-952A-21E424A2B8C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D68-4355-952A-21E424A2B8C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D68-4355-952A-21E424A2B8C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D68-4355-952A-21E424A2B8C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D68-4355-952A-21E424A2B8C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D68-4355-952A-21E424A2B8CC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D68-4355-952A-21E424A2B8C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D68-4355-952A-21E424A2B8C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D68-4355-952A-21E424A2B8C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D68-4355-952A-21E424A2B8CC}"/>
              </c:ext>
            </c:extLst>
          </c:dPt>
          <c:dPt>
            <c:idx val="15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F-7D68-4355-952A-21E424A2B8C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D68-4355-952A-21E424A2B8C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D68-4355-952A-21E424A2B8CC}"/>
              </c:ext>
            </c:extLst>
          </c:dPt>
          <c:cat>
            <c:strRef>
              <c:f>'Data 1'!$C$49:$C$82</c:f>
              <c:strCache>
                <c:ptCount val="34"/>
                <c:pt idx="0">
                  <c:v>Suiza</c:v>
                </c:pt>
                <c:pt idx="1">
                  <c:v>Lituania</c:v>
                </c:pt>
                <c:pt idx="2">
                  <c:v>Eslovenia</c:v>
                </c:pt>
                <c:pt idx="3">
                  <c:v>Austria</c:v>
                </c:pt>
                <c:pt idx="4">
                  <c:v>Eslovaquia</c:v>
                </c:pt>
                <c:pt idx="5">
                  <c:v>Portugal</c:v>
                </c:pt>
                <c:pt idx="6">
                  <c:v>Irlanda</c:v>
                </c:pt>
                <c:pt idx="7">
                  <c:v>Holanda</c:v>
                </c:pt>
                <c:pt idx="8">
                  <c:v>Serbia</c:v>
                </c:pt>
                <c:pt idx="9">
                  <c:v>Noruega</c:v>
                </c:pt>
                <c:pt idx="10">
                  <c:v>Letonia</c:v>
                </c:pt>
                <c:pt idx="11">
                  <c:v>Alemania</c:v>
                </c:pt>
                <c:pt idx="12">
                  <c:v>Hungría</c:v>
                </c:pt>
                <c:pt idx="13">
                  <c:v>Italia</c:v>
                </c:pt>
                <c:pt idx="14">
                  <c:v>Rumania</c:v>
                </c:pt>
                <c:pt idx="15">
                  <c:v>España</c:v>
                </c:pt>
                <c:pt idx="16">
                  <c:v>República Checa</c:v>
                </c:pt>
                <c:pt idx="17">
                  <c:v>Francia</c:v>
                </c:pt>
                <c:pt idx="18">
                  <c:v>Finlandia</c:v>
                </c:pt>
                <c:pt idx="19">
                  <c:v>Suecia</c:v>
                </c:pt>
                <c:pt idx="20">
                  <c:v>Bosnia-Herzegovina</c:v>
                </c:pt>
                <c:pt idx="21">
                  <c:v>Montenegro</c:v>
                </c:pt>
                <c:pt idx="22">
                  <c:v>Grecia</c:v>
                </c:pt>
                <c:pt idx="23">
                  <c:v>Bélgica</c:v>
                </c:pt>
                <c:pt idx="24">
                  <c:v>Polonia</c:v>
                </c:pt>
                <c:pt idx="25">
                  <c:v>Croacia</c:v>
                </c:pt>
                <c:pt idx="26">
                  <c:v>Dinamarca</c:v>
                </c:pt>
                <c:pt idx="27">
                  <c:v>Bulgaria</c:v>
                </c:pt>
                <c:pt idx="28">
                  <c:v>Estonia</c:v>
                </c:pt>
                <c:pt idx="29">
                  <c:v>Macedonia(1)</c:v>
                </c:pt>
                <c:pt idx="30">
                  <c:v>Luxemburgo</c:v>
                </c:pt>
                <c:pt idx="31">
                  <c:v>Islandia(1)</c:v>
                </c:pt>
                <c:pt idx="32">
                  <c:v>Chipre(1)</c:v>
                </c:pt>
                <c:pt idx="33">
                  <c:v>Albania(1)</c:v>
                </c:pt>
              </c:strCache>
            </c:strRef>
          </c:cat>
          <c:val>
            <c:numRef>
              <c:f>'Data 1'!$F$49:$F$82</c:f>
              <c:numCache>
                <c:formatCode>#,##0.0</c:formatCode>
                <c:ptCount val="34"/>
                <c:pt idx="0" formatCode="0.0">
                  <c:v>-13.083199568129389</c:v>
                </c:pt>
                <c:pt idx="1">
                  <c:v>-13.054934949942322</c:v>
                </c:pt>
                <c:pt idx="2">
                  <c:v>-8.1306017039350031</c:v>
                </c:pt>
                <c:pt idx="3">
                  <c:v>-6.0386134991898155</c:v>
                </c:pt>
                <c:pt idx="4">
                  <c:v>-5.647831669129455</c:v>
                </c:pt>
                <c:pt idx="5">
                  <c:v>-5.3493573156246477</c:v>
                </c:pt>
                <c:pt idx="6">
                  <c:v>-4.7912527849275239</c:v>
                </c:pt>
                <c:pt idx="7">
                  <c:v>-4.4789962326249766</c:v>
                </c:pt>
                <c:pt idx="8">
                  <c:v>-0.64276986070183062</c:v>
                </c:pt>
                <c:pt idx="9">
                  <c:v>1.5597294686694241</c:v>
                </c:pt>
                <c:pt idx="10">
                  <c:v>1.9583347166489684</c:v>
                </c:pt>
                <c:pt idx="11">
                  <c:v>2.2825817192348552</c:v>
                </c:pt>
                <c:pt idx="12">
                  <c:v>2.4120495303995071</c:v>
                </c:pt>
                <c:pt idx="13">
                  <c:v>2.4775595950539575</c:v>
                </c:pt>
                <c:pt idx="14">
                  <c:v>3.2438066734795212</c:v>
                </c:pt>
                <c:pt idx="15">
                  <c:v>3.583818841294284</c:v>
                </c:pt>
                <c:pt idx="16">
                  <c:v>4.1190192789601232</c:v>
                </c:pt>
                <c:pt idx="17">
                  <c:v>4.373012330918713</c:v>
                </c:pt>
                <c:pt idx="18">
                  <c:v>4.7226840275530035</c:v>
                </c:pt>
                <c:pt idx="19">
                  <c:v>5.7800316619734282</c:v>
                </c:pt>
                <c:pt idx="20">
                  <c:v>5.9212549599566566</c:v>
                </c:pt>
                <c:pt idx="21">
                  <c:v>12.462632361893222</c:v>
                </c:pt>
                <c:pt idx="22">
                  <c:v>12.833035198202136</c:v>
                </c:pt>
                <c:pt idx="23">
                  <c:v>12.837768698298957</c:v>
                </c:pt>
                <c:pt idx="24">
                  <c:v>14.405632458772288</c:v>
                </c:pt>
                <c:pt idx="25">
                  <c:v>15.408602637376312</c:v>
                </c:pt>
                <c:pt idx="26">
                  <c:v>16.887232479137772</c:v>
                </c:pt>
                <c:pt idx="27">
                  <c:v>17.060485907422883</c:v>
                </c:pt>
                <c:pt idx="28">
                  <c:v>32.89753759224827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D68-4355-952A-21E424A2B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0987472"/>
        <c:axId val="220985904"/>
      </c:barChart>
      <c:catAx>
        <c:axId val="220987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2700">
            <a:solidFill>
              <a:srgbClr val="A6A6A6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0985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0985904"/>
        <c:scaling>
          <c:orientation val="minMax"/>
          <c:max val="40"/>
          <c:min val="-20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0987472"/>
        <c:crosses val="autoZero"/>
        <c:crossBetween val="between"/>
        <c:majorUnit val="10"/>
      </c:valAx>
      <c:spPr>
        <a:noFill/>
        <a:ln w="1905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paperSize="9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56097560975611"/>
          <c:y val="1.979281703711086E-2"/>
          <c:w val="0.64839487297097576"/>
          <c:h val="0.93544368976778669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0070C0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8E5-4525-A629-7035DA6A06A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8E5-4525-A629-7035DA6A06A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8E5-4525-A629-7035DA6A06AB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8E5-4525-A629-7035DA6A06AB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8E5-4525-A629-7035DA6A06AB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8E5-4525-A629-7035DA6A06AB}"/>
              </c:ext>
            </c:extLst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B8E5-4525-A629-7035DA6A06AB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8E5-4525-A629-7035DA6A06A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8E5-4525-A629-7035DA6A06A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8E5-4525-A629-7035DA6A06A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8E5-4525-A629-7035DA6A06AB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8E5-4525-A629-7035DA6A06A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8E5-4525-A629-7035DA6A06A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8E5-4525-A629-7035DA6A06AB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8E5-4525-A629-7035DA6A06A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B8E5-4525-A629-7035DA6A06A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B8E5-4525-A629-7035DA6A06A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B8E5-4525-A629-7035DA6A06A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B8E5-4525-A629-7035DA6A06AB}"/>
              </c:ext>
            </c:extLst>
          </c:dPt>
          <c:cat>
            <c:strRef>
              <c:f>'Data 1'!$C$90:$C$123</c:f>
              <c:strCache>
                <c:ptCount val="34"/>
                <c:pt idx="0">
                  <c:v>Serbia</c:v>
                </c:pt>
                <c:pt idx="1">
                  <c:v>Bosnia-Herzegovina</c:v>
                </c:pt>
                <c:pt idx="2">
                  <c:v>Holanda</c:v>
                </c:pt>
                <c:pt idx="3">
                  <c:v>Portugal</c:v>
                </c:pt>
                <c:pt idx="4">
                  <c:v>Suiza</c:v>
                </c:pt>
                <c:pt idx="5">
                  <c:v>Rumania</c:v>
                </c:pt>
                <c:pt idx="6">
                  <c:v>España</c:v>
                </c:pt>
                <c:pt idx="7">
                  <c:v>Austria</c:v>
                </c:pt>
                <c:pt idx="8">
                  <c:v>Montenegro</c:v>
                </c:pt>
                <c:pt idx="9">
                  <c:v>Eslovenia</c:v>
                </c:pt>
                <c:pt idx="10">
                  <c:v>Letonia</c:v>
                </c:pt>
                <c:pt idx="11">
                  <c:v>República Checa</c:v>
                </c:pt>
                <c:pt idx="12">
                  <c:v>Hungría</c:v>
                </c:pt>
                <c:pt idx="13">
                  <c:v>Bélgica</c:v>
                </c:pt>
                <c:pt idx="14">
                  <c:v>Alemania</c:v>
                </c:pt>
                <c:pt idx="15">
                  <c:v>Lituania</c:v>
                </c:pt>
                <c:pt idx="16">
                  <c:v>Noruega</c:v>
                </c:pt>
                <c:pt idx="17">
                  <c:v>Grecia</c:v>
                </c:pt>
                <c:pt idx="18">
                  <c:v>Irlanda</c:v>
                </c:pt>
                <c:pt idx="19">
                  <c:v>Francia</c:v>
                </c:pt>
                <c:pt idx="20">
                  <c:v>Suecia</c:v>
                </c:pt>
                <c:pt idx="21">
                  <c:v>Bulgaria</c:v>
                </c:pt>
                <c:pt idx="22">
                  <c:v>Eslovaquia</c:v>
                </c:pt>
                <c:pt idx="23">
                  <c:v>Polonia</c:v>
                </c:pt>
                <c:pt idx="24">
                  <c:v>Italia</c:v>
                </c:pt>
                <c:pt idx="25">
                  <c:v>Estonia</c:v>
                </c:pt>
                <c:pt idx="26">
                  <c:v>Dinamarca</c:v>
                </c:pt>
                <c:pt idx="27">
                  <c:v>Croacia</c:v>
                </c:pt>
                <c:pt idx="28">
                  <c:v>Finlandia</c:v>
                </c:pt>
                <c:pt idx="29">
                  <c:v>Luxemburgo</c:v>
                </c:pt>
                <c:pt idx="30">
                  <c:v>Macedonia(1)</c:v>
                </c:pt>
                <c:pt idx="31">
                  <c:v>Islandia(1)</c:v>
                </c:pt>
                <c:pt idx="32">
                  <c:v>Chipre(1)</c:v>
                </c:pt>
                <c:pt idx="33">
                  <c:v>Albania(1)</c:v>
                </c:pt>
              </c:strCache>
            </c:strRef>
          </c:cat>
          <c:val>
            <c:numRef>
              <c:f>'Data 1'!$F$90:$F$123</c:f>
              <c:numCache>
                <c:formatCode>0.0</c:formatCode>
                <c:ptCount val="34"/>
                <c:pt idx="0">
                  <c:v>-11.104148939554559</c:v>
                </c:pt>
                <c:pt idx="1">
                  <c:v>-8.3371529781658626</c:v>
                </c:pt>
                <c:pt idx="2">
                  <c:v>-1.6482323040402314</c:v>
                </c:pt>
                <c:pt idx="3">
                  <c:v>1.4455674210872571</c:v>
                </c:pt>
                <c:pt idx="4">
                  <c:v>1.7742588487729583</c:v>
                </c:pt>
                <c:pt idx="5">
                  <c:v>1.9259966621401503</c:v>
                </c:pt>
                <c:pt idx="6">
                  <c:v>2.518175127258826</c:v>
                </c:pt>
                <c:pt idx="7">
                  <c:v>2.7071701000888515</c:v>
                </c:pt>
                <c:pt idx="8">
                  <c:v>3.2006582811183737</c:v>
                </c:pt>
                <c:pt idx="9">
                  <c:v>3.5516641540413119</c:v>
                </c:pt>
                <c:pt idx="10">
                  <c:v>3.5576060740162063</c:v>
                </c:pt>
                <c:pt idx="11">
                  <c:v>3.6550119546442605</c:v>
                </c:pt>
                <c:pt idx="12">
                  <c:v>3.813211341687639</c:v>
                </c:pt>
                <c:pt idx="13">
                  <c:v>3.9901604614156705</c:v>
                </c:pt>
                <c:pt idx="14">
                  <c:v>4.0163624779374185</c:v>
                </c:pt>
                <c:pt idx="15">
                  <c:v>4.4892923701012277</c:v>
                </c:pt>
                <c:pt idx="16">
                  <c:v>4.5515552336879095</c:v>
                </c:pt>
                <c:pt idx="17">
                  <c:v>4.6849898739308893</c:v>
                </c:pt>
                <c:pt idx="18">
                  <c:v>4.7387866383125976</c:v>
                </c:pt>
                <c:pt idx="19">
                  <c:v>4.8028804271436742</c:v>
                </c:pt>
                <c:pt idx="20">
                  <c:v>4.878326712198966</c:v>
                </c:pt>
                <c:pt idx="21">
                  <c:v>5.2225628050744044</c:v>
                </c:pt>
                <c:pt idx="22">
                  <c:v>5.4860743309744331</c:v>
                </c:pt>
                <c:pt idx="23">
                  <c:v>5.6571462818973517</c:v>
                </c:pt>
                <c:pt idx="24">
                  <c:v>5.8876107347863194</c:v>
                </c:pt>
                <c:pt idx="25">
                  <c:v>5.9692849943314474</c:v>
                </c:pt>
                <c:pt idx="26">
                  <c:v>6.4382593590124104</c:v>
                </c:pt>
                <c:pt idx="27">
                  <c:v>7.2012212586404889</c:v>
                </c:pt>
                <c:pt idx="28">
                  <c:v>8.1087889798242543</c:v>
                </c:pt>
                <c:pt idx="29">
                  <c:v>8.186448558699766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8E5-4525-A629-7035DA6A0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0988256"/>
        <c:axId val="220989040"/>
      </c:barChart>
      <c:catAx>
        <c:axId val="22098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2700">
            <a:solidFill>
              <a:srgbClr val="A6A6A6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0989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0989040"/>
        <c:scaling>
          <c:orientation val="minMax"/>
          <c:max val="12"/>
          <c:min val="-12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098825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paperSize="9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85365853658538"/>
          <c:y val="3.3313220904858158E-2"/>
          <c:w val="0.63769501561120023"/>
          <c:h val="0.91250108104303052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8F-43C9-8C06-8CB8DB0E55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8F-43C9-8C06-8CB8DB0E55A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8F-43C9-8C06-8CB8DB0E55AA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3-7E8F-43C9-8C06-8CB8DB0E55AA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8F-43C9-8C06-8CB8DB0E55AA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8F-43C9-8C06-8CB8DB0E55AA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8F-43C9-8C06-8CB8DB0E55AA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8F-43C9-8C06-8CB8DB0E55AA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8F-43C9-8C06-8CB8DB0E55A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8F-43C9-8C06-8CB8DB0E55A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E8F-43C9-8C06-8CB8DB0E55AA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E8F-43C9-8C06-8CB8DB0E55A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E8F-43C9-8C06-8CB8DB0E55A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7E8F-43C9-8C06-8CB8DB0E55A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7E8F-43C9-8C06-8CB8DB0E55A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E8F-43C9-8C06-8CB8DB0E55A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E8F-43C9-8C06-8CB8DB0E55A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7E8F-43C9-8C06-8CB8DB0E55AA}"/>
              </c:ext>
            </c:extLst>
          </c:dPt>
          <c:cat>
            <c:strRef>
              <c:f>'Data 1'!$H$90:$H$123</c:f>
              <c:strCache>
                <c:ptCount val="34"/>
                <c:pt idx="0">
                  <c:v>Serbia</c:v>
                </c:pt>
                <c:pt idx="1">
                  <c:v>Luxemburgo</c:v>
                </c:pt>
                <c:pt idx="2">
                  <c:v>Holanda</c:v>
                </c:pt>
                <c:pt idx="3">
                  <c:v>España</c:v>
                </c:pt>
                <c:pt idx="4">
                  <c:v>Bélgica</c:v>
                </c:pt>
                <c:pt idx="5">
                  <c:v>Montenegro</c:v>
                </c:pt>
                <c:pt idx="6">
                  <c:v>Francia</c:v>
                </c:pt>
                <c:pt idx="7">
                  <c:v>Austria</c:v>
                </c:pt>
                <c:pt idx="8">
                  <c:v>Rumania</c:v>
                </c:pt>
                <c:pt idx="9">
                  <c:v>Grecia</c:v>
                </c:pt>
                <c:pt idx="10">
                  <c:v>Italia</c:v>
                </c:pt>
                <c:pt idx="11">
                  <c:v>Bosnia-Herzegovina</c:v>
                </c:pt>
                <c:pt idx="12">
                  <c:v>Bulgaria</c:v>
                </c:pt>
                <c:pt idx="13">
                  <c:v>Eslovaquia</c:v>
                </c:pt>
                <c:pt idx="14">
                  <c:v>Portugal</c:v>
                </c:pt>
                <c:pt idx="15">
                  <c:v>Alemania</c:v>
                </c:pt>
                <c:pt idx="16">
                  <c:v>República Checa</c:v>
                </c:pt>
                <c:pt idx="17">
                  <c:v>Suecia</c:v>
                </c:pt>
                <c:pt idx="18">
                  <c:v>Letonia</c:v>
                </c:pt>
                <c:pt idx="19">
                  <c:v>Estonia</c:v>
                </c:pt>
                <c:pt idx="20">
                  <c:v>Finlandia</c:v>
                </c:pt>
                <c:pt idx="21">
                  <c:v>Croacia</c:v>
                </c:pt>
                <c:pt idx="22">
                  <c:v>Hungría</c:v>
                </c:pt>
                <c:pt idx="23">
                  <c:v>Polonia</c:v>
                </c:pt>
                <c:pt idx="24">
                  <c:v>Suiza</c:v>
                </c:pt>
                <c:pt idx="25">
                  <c:v>Noruega</c:v>
                </c:pt>
                <c:pt idx="26">
                  <c:v>Eslovenia</c:v>
                </c:pt>
                <c:pt idx="27">
                  <c:v>Lituania</c:v>
                </c:pt>
                <c:pt idx="28">
                  <c:v>Irlanda</c:v>
                </c:pt>
                <c:pt idx="29">
                  <c:v>Dinamarca</c:v>
                </c:pt>
                <c:pt idx="30">
                  <c:v>Macedonia(1)</c:v>
                </c:pt>
                <c:pt idx="31">
                  <c:v>Islandia(1)</c:v>
                </c:pt>
                <c:pt idx="32">
                  <c:v>Chipre(1)</c:v>
                </c:pt>
                <c:pt idx="33">
                  <c:v>Albania(1)</c:v>
                </c:pt>
              </c:strCache>
            </c:strRef>
          </c:cat>
          <c:val>
            <c:numRef>
              <c:f>'Data 1'!$K$90:$K$123</c:f>
              <c:numCache>
                <c:formatCode>0.0</c:formatCode>
                <c:ptCount val="34"/>
                <c:pt idx="0">
                  <c:v>-12.779296142156127</c:v>
                </c:pt>
                <c:pt idx="1">
                  <c:v>-8.6781990296551648</c:v>
                </c:pt>
                <c:pt idx="2">
                  <c:v>-6.5626651477153519</c:v>
                </c:pt>
                <c:pt idx="3">
                  <c:v>-3.4868172054466684</c:v>
                </c:pt>
                <c:pt idx="4">
                  <c:v>-3.3796318104530876</c:v>
                </c:pt>
                <c:pt idx="5">
                  <c:v>-2.9666062707094598</c:v>
                </c:pt>
                <c:pt idx="6">
                  <c:v>-2.1405195398504162</c:v>
                </c:pt>
                <c:pt idx="7">
                  <c:v>-1.3283871925486967</c:v>
                </c:pt>
                <c:pt idx="8">
                  <c:v>-1.3151146108130174</c:v>
                </c:pt>
                <c:pt idx="9">
                  <c:v>-0.80588020070102573</c:v>
                </c:pt>
                <c:pt idx="10">
                  <c:v>-0.74283950812690236</c:v>
                </c:pt>
                <c:pt idx="11">
                  <c:v>-0.54661688468667924</c:v>
                </c:pt>
                <c:pt idx="12">
                  <c:v>-0.50553993480296766</c:v>
                </c:pt>
                <c:pt idx="13">
                  <c:v>-0.23256169532487325</c:v>
                </c:pt>
                <c:pt idx="14">
                  <c:v>-0.22894617359032754</c:v>
                </c:pt>
                <c:pt idx="15">
                  <c:v>2.4960073248525561E-2</c:v>
                </c:pt>
                <c:pt idx="16">
                  <c:v>0.80546943813200045</c:v>
                </c:pt>
                <c:pt idx="17">
                  <c:v>0.94195302233406331</c:v>
                </c:pt>
                <c:pt idx="18">
                  <c:v>1.537468455977864</c:v>
                </c:pt>
                <c:pt idx="19">
                  <c:v>1.6080467216550653</c:v>
                </c:pt>
                <c:pt idx="20">
                  <c:v>1.6474459795759566</c:v>
                </c:pt>
                <c:pt idx="21">
                  <c:v>1.6642684451869005</c:v>
                </c:pt>
                <c:pt idx="22">
                  <c:v>3.6502810735677738</c:v>
                </c:pt>
                <c:pt idx="23">
                  <c:v>3.7244337732120325</c:v>
                </c:pt>
                <c:pt idx="24">
                  <c:v>3.8984899097800563</c:v>
                </c:pt>
                <c:pt idx="25">
                  <c:v>4.5323571716787248</c:v>
                </c:pt>
                <c:pt idx="26">
                  <c:v>5.4334229226454589</c:v>
                </c:pt>
                <c:pt idx="27">
                  <c:v>6.7370499058017286</c:v>
                </c:pt>
                <c:pt idx="28">
                  <c:v>9.7956977990305116</c:v>
                </c:pt>
                <c:pt idx="29">
                  <c:v>11.779455692282426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E8F-43C9-8C06-8CB8DB0E5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2606224"/>
        <c:axId val="222606616"/>
      </c:barChart>
      <c:catAx>
        <c:axId val="222606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>
                <a:solidFill>
                  <a:srgbClr val="004563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222606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2606616"/>
        <c:scaling>
          <c:orientation val="minMax"/>
          <c:max val="15"/>
          <c:min val="-15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800">
                <a:solidFill>
                  <a:srgbClr val="004563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222606224"/>
        <c:crosses val="autoZero"/>
        <c:crossBetween val="between"/>
        <c:majorUnit val="3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>
      <a:noFill/>
    </a:ln>
  </c:sp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paperSize="9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0975609756101E-2"/>
          <c:y val="0.1487344070386778"/>
          <c:w val="0.85853658536585364"/>
          <c:h val="0.515823581857542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'Data 1'!$D$7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6600FF"/>
            </a:solidFill>
            <a:ln w="25400">
              <a:noFill/>
            </a:ln>
          </c:spPr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1'!$D$8:$D$41</c:f>
              <c:numCache>
                <c:formatCode>#,##0.0</c:formatCode>
                <c:ptCount val="34"/>
                <c:pt idx="0">
                  <c:v>0</c:v>
                </c:pt>
                <c:pt idx="1">
                  <c:v>12.935604119845594</c:v>
                </c:pt>
                <c:pt idx="2">
                  <c:v>0</c:v>
                </c:pt>
                <c:pt idx="3">
                  <c:v>51.339311533005649</c:v>
                </c:pt>
                <c:pt idx="4">
                  <c:v>0</c:v>
                </c:pt>
                <c:pt idx="5">
                  <c:v>35.150944015317123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53.744002402017067</c:v>
                </c:pt>
                <c:pt idx="10">
                  <c:v>37.02055594271247</c:v>
                </c:pt>
                <c:pt idx="11">
                  <c:v>21.91793755704693</c:v>
                </c:pt>
                <c:pt idx="12">
                  <c:v>0</c:v>
                </c:pt>
                <c:pt idx="13">
                  <c:v>35.473403740716911</c:v>
                </c:pt>
                <c:pt idx="14">
                  <c:v>70.168947864577419</c:v>
                </c:pt>
                <c:pt idx="15">
                  <c:v>0</c:v>
                </c:pt>
                <c:pt idx="16">
                  <c:v>3.701984537795449</c:v>
                </c:pt>
                <c:pt idx="17">
                  <c:v>47.295245569150339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36.651216100443463</c:v>
                </c:pt>
                <c:pt idx="30">
                  <c:v>19.160175050701305</c:v>
                </c:pt>
                <c:pt idx="31">
                  <c:v>0</c:v>
                </c:pt>
                <c:pt idx="32">
                  <c:v>31.691097750680807</c:v>
                </c:pt>
                <c:pt idx="33" formatCode="0.0">
                  <c:v>46.096017091459593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7-4154-8D61-1A41245B9F52}"/>
            </c:ext>
          </c:extLst>
        </c:ser>
        <c:ser>
          <c:idx val="1"/>
          <c:order val="1"/>
          <c:tx>
            <c:strRef>
              <c:f>'Data 1'!$E$7</c:f>
              <c:strCache>
                <c:ptCount val="1"/>
                <c:pt idx="0">
                  <c:v>Térmica clásica</c:v>
                </c:pt>
              </c:strCache>
            </c:strRef>
          </c:tx>
          <c:spPr>
            <a:solidFill>
              <a:srgbClr val="9966FF"/>
            </a:solidFill>
            <a:ln w="25400">
              <a:noFill/>
            </a:ln>
          </c:spPr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1'!$E$8:$E$41</c:f>
              <c:numCache>
                <c:formatCode>#,##0.0</c:formatCode>
                <c:ptCount val="34"/>
                <c:pt idx="0">
                  <c:v>0</c:v>
                </c:pt>
                <c:pt idx="1">
                  <c:v>42.667836896133288</c:v>
                </c:pt>
                <c:pt idx="2">
                  <c:v>18.220357590478461</c:v>
                </c:pt>
                <c:pt idx="3">
                  <c:v>28.604229575429681</c:v>
                </c:pt>
                <c:pt idx="4">
                  <c:v>62.196558689116422</c:v>
                </c:pt>
                <c:pt idx="5">
                  <c:v>47.44855150154315</c:v>
                </c:pt>
                <c:pt idx="6">
                  <c:v>0</c:v>
                </c:pt>
                <c:pt idx="7">
                  <c:v>28.916490932367907</c:v>
                </c:pt>
                <c:pt idx="8">
                  <c:v>31.435647753490876</c:v>
                </c:pt>
                <c:pt idx="9">
                  <c:v>24.365672870439838</c:v>
                </c:pt>
                <c:pt idx="10">
                  <c:v>27.491570517372015</c:v>
                </c:pt>
                <c:pt idx="11">
                  <c:v>28.715231752292791</c:v>
                </c:pt>
                <c:pt idx="12">
                  <c:v>72.495876749919447</c:v>
                </c:pt>
                <c:pt idx="13">
                  <c:v>19.054879833052201</c:v>
                </c:pt>
                <c:pt idx="14">
                  <c:v>7.7978680019420921</c:v>
                </c:pt>
                <c:pt idx="15">
                  <c:v>67.199492708033091</c:v>
                </c:pt>
                <c:pt idx="16">
                  <c:v>82.9718155173897</c:v>
                </c:pt>
                <c:pt idx="17">
                  <c:v>38.774977771236578</c:v>
                </c:pt>
                <c:pt idx="18">
                  <c:v>55.537404279494986</c:v>
                </c:pt>
                <c:pt idx="19">
                  <c:v>0</c:v>
                </c:pt>
                <c:pt idx="20">
                  <c:v>61.121127709078593</c:v>
                </c:pt>
                <c:pt idx="21">
                  <c:v>41.425740059219493</c:v>
                </c:pt>
                <c:pt idx="22">
                  <c:v>33.016274819658747</c:v>
                </c:pt>
                <c:pt idx="23">
                  <c:v>0</c:v>
                </c:pt>
                <c:pt idx="24">
                  <c:v>0</c:v>
                </c:pt>
                <c:pt idx="25">
                  <c:v>38.285737105865515</c:v>
                </c:pt>
                <c:pt idx="26">
                  <c:v>0.62857496062089224</c:v>
                </c:pt>
                <c:pt idx="27">
                  <c:v>84.740306126866187</c:v>
                </c:pt>
                <c:pt idx="28">
                  <c:v>33.457856984219333</c:v>
                </c:pt>
                <c:pt idx="29">
                  <c:v>49.147933619319893</c:v>
                </c:pt>
                <c:pt idx="30">
                  <c:v>36.795918754540139</c:v>
                </c:pt>
                <c:pt idx="31">
                  <c:v>64.902750921520095</c:v>
                </c:pt>
                <c:pt idx="32">
                  <c:v>5.4849267138571189</c:v>
                </c:pt>
                <c:pt idx="3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7-4154-8D61-1A41245B9F52}"/>
            </c:ext>
          </c:extLst>
        </c:ser>
        <c:ser>
          <c:idx val="6"/>
          <c:order val="2"/>
          <c:tx>
            <c:strRef>
              <c:f>'Data 1'!$F$7</c:f>
              <c:strCache>
                <c:ptCount val="1"/>
                <c:pt idx="0">
                  <c:v>Turbinación bombeo</c:v>
                </c:pt>
              </c:strCache>
            </c:strRef>
          </c:tx>
          <c:invertIfNegative val="0"/>
          <c:val>
            <c:numRef>
              <c:f>'Data 1'!$F$8:$F$41</c:f>
              <c:numCache>
                <c:formatCode>#,##0.0</c:formatCode>
                <c:ptCount val="34"/>
                <c:pt idx="0">
                  <c:v>0</c:v>
                </c:pt>
                <c:pt idx="1">
                  <c:v>1.7893388325754402</c:v>
                </c:pt>
                <c:pt idx="2">
                  <c:v>9.2909120563823695</c:v>
                </c:pt>
                <c:pt idx="3">
                  <c:v>0.97152229539849455</c:v>
                </c:pt>
                <c:pt idx="4">
                  <c:v>1.4078026095579024</c:v>
                </c:pt>
                <c:pt idx="5">
                  <c:v>0.47250708454681767</c:v>
                </c:pt>
                <c:pt idx="6">
                  <c:v>0</c:v>
                </c:pt>
                <c:pt idx="7">
                  <c:v>3.24244546545374</c:v>
                </c:pt>
                <c:pt idx="8">
                  <c:v>0</c:v>
                </c:pt>
                <c:pt idx="9">
                  <c:v>0.91225716697941206</c:v>
                </c:pt>
                <c:pt idx="10">
                  <c:v>1.9345903248494252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0.8898866350289254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1.214038112392325</c:v>
                </c:pt>
                <c:pt idx="19">
                  <c:v>0</c:v>
                </c:pt>
                <c:pt idx="20">
                  <c:v>1.6766673112728288</c:v>
                </c:pt>
                <c:pt idx="21">
                  <c:v>0</c:v>
                </c:pt>
                <c:pt idx="22">
                  <c:v>16.823820785336256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4.5712631416144598</c:v>
                </c:pt>
                <c:pt idx="27">
                  <c:v>0.62948343672233531</c:v>
                </c:pt>
                <c:pt idx="28">
                  <c:v>7.393254539652486</c:v>
                </c:pt>
                <c:pt idx="29">
                  <c:v>1.4899342333195027</c:v>
                </c:pt>
                <c:pt idx="30">
                  <c:v>0</c:v>
                </c:pt>
                <c:pt idx="31">
                  <c:v>2.0286701723589604</c:v>
                </c:pt>
                <c:pt idx="32">
                  <c:v>0</c:v>
                </c:pt>
                <c:pt idx="33" formatCode="0.0">
                  <c:v>15.999439052964284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7-4154-8D61-1A41245B9F52}"/>
            </c:ext>
          </c:extLst>
        </c:ser>
        <c:ser>
          <c:idx val="2"/>
          <c:order val="3"/>
          <c:tx>
            <c:strRef>
              <c:f>'Data 1'!$G$7</c:f>
              <c:strCache>
                <c:ptCount val="1"/>
                <c:pt idx="0">
                  <c:v>Hidráulica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1'!$G$8:$G$41</c:f>
              <c:numCache>
                <c:formatCode>#,##0.0</c:formatCode>
                <c:ptCount val="34"/>
                <c:pt idx="0">
                  <c:v>0</c:v>
                </c:pt>
                <c:pt idx="1">
                  <c:v>2.8592566629187024</c:v>
                </c:pt>
                <c:pt idx="2">
                  <c:v>55.95812955022096</c:v>
                </c:pt>
                <c:pt idx="3">
                  <c:v>0.2259944142247369</c:v>
                </c:pt>
                <c:pt idx="4">
                  <c:v>34.665451958088347</c:v>
                </c:pt>
                <c:pt idx="5">
                  <c:v>10.390586938423196</c:v>
                </c:pt>
                <c:pt idx="6">
                  <c:v>0</c:v>
                </c:pt>
                <c:pt idx="7">
                  <c:v>44.745299273058855</c:v>
                </c:pt>
                <c:pt idx="8">
                  <c:v>0</c:v>
                </c:pt>
                <c:pt idx="9">
                  <c:v>14.395525572329101</c:v>
                </c:pt>
                <c:pt idx="10">
                  <c:v>31.210181265473569</c:v>
                </c:pt>
                <c:pt idx="11">
                  <c:v>13.211621570534222</c:v>
                </c:pt>
                <c:pt idx="12">
                  <c:v>0.29722076616534537</c:v>
                </c:pt>
                <c:pt idx="13">
                  <c:v>22.669766760544778</c:v>
                </c:pt>
                <c:pt idx="14">
                  <c:v>10.991180889215398</c:v>
                </c:pt>
                <c:pt idx="15">
                  <c:v>0</c:v>
                </c:pt>
                <c:pt idx="16">
                  <c:v>0</c:v>
                </c:pt>
                <c:pt idx="17">
                  <c:v>0.55845813117206555</c:v>
                </c:pt>
                <c:pt idx="18">
                  <c:v>2.9144644850760155</c:v>
                </c:pt>
                <c:pt idx="19">
                  <c:v>0</c:v>
                </c:pt>
                <c:pt idx="20">
                  <c:v>16.275948781712895</c:v>
                </c:pt>
                <c:pt idx="21">
                  <c:v>47.22114731958861</c:v>
                </c:pt>
                <c:pt idx="22">
                  <c:v>7.8134637360609727</c:v>
                </c:pt>
                <c:pt idx="23">
                  <c:v>0</c:v>
                </c:pt>
                <c:pt idx="24">
                  <c:v>0</c:v>
                </c:pt>
                <c:pt idx="25">
                  <c:v>52.506340082393052</c:v>
                </c:pt>
                <c:pt idx="26">
                  <c:v>87.677152443734059</c:v>
                </c:pt>
                <c:pt idx="27">
                  <c:v>1.1377224341791616</c:v>
                </c:pt>
                <c:pt idx="28">
                  <c:v>20.900914868901701</c:v>
                </c:pt>
                <c:pt idx="29">
                  <c:v>3.0773634223589061</c:v>
                </c:pt>
                <c:pt idx="30">
                  <c:v>29.71745277194313</c:v>
                </c:pt>
                <c:pt idx="31">
                  <c:v>32.323224020058078</c:v>
                </c:pt>
                <c:pt idx="32">
                  <c:v>46.474118655146619</c:v>
                </c:pt>
                <c:pt idx="33" formatCode="0.0">
                  <c:v>31.469620935216746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C7-4154-8D61-1A41245B9F52}"/>
            </c:ext>
          </c:extLst>
        </c:ser>
        <c:ser>
          <c:idx val="3"/>
          <c:order val="4"/>
          <c:tx>
            <c:strRef>
              <c:f>'Data 1'!$H$7</c:f>
              <c:strCache>
                <c:ptCount val="1"/>
                <c:pt idx="0">
                  <c:v>Eólica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1'!$H$8:$H$41</c:f>
              <c:numCache>
                <c:formatCode>#,##0.0</c:formatCode>
                <c:ptCount val="34"/>
                <c:pt idx="0">
                  <c:v>0</c:v>
                </c:pt>
                <c:pt idx="1">
                  <c:v>22.471997285698087</c:v>
                </c:pt>
                <c:pt idx="2">
                  <c:v>12.384711060693656</c:v>
                </c:pt>
                <c:pt idx="3">
                  <c:v>11.511100898504683</c:v>
                </c:pt>
                <c:pt idx="4">
                  <c:v>1.7301867432373437</c:v>
                </c:pt>
                <c:pt idx="5">
                  <c:v>2.9593713283262244</c:v>
                </c:pt>
                <c:pt idx="6">
                  <c:v>0</c:v>
                </c:pt>
                <c:pt idx="7">
                  <c:v>14.884822176361995</c:v>
                </c:pt>
                <c:pt idx="8">
                  <c:v>49.289080360179256</c:v>
                </c:pt>
                <c:pt idx="9">
                  <c:v>1.5460999636972853E-2</c:v>
                </c:pt>
                <c:pt idx="10">
                  <c:v>2.9052181650324211E-2</c:v>
                </c:pt>
                <c:pt idx="11">
                  <c:v>23.862652261703328</c:v>
                </c:pt>
                <c:pt idx="12">
                  <c:v>13.066334584700595</c:v>
                </c:pt>
                <c:pt idx="13">
                  <c:v>12.399247916518068</c:v>
                </c:pt>
                <c:pt idx="14">
                  <c:v>6.8669965729121278</c:v>
                </c:pt>
                <c:pt idx="15">
                  <c:v>22.055792760886618</c:v>
                </c:pt>
                <c:pt idx="16">
                  <c:v>12.851896806651638</c:v>
                </c:pt>
                <c:pt idx="17">
                  <c:v>2.0140114225943884</c:v>
                </c:pt>
                <c:pt idx="18">
                  <c:v>40.334093123036681</c:v>
                </c:pt>
                <c:pt idx="19">
                  <c:v>0</c:v>
                </c:pt>
                <c:pt idx="20">
                  <c:v>8.2734230131240967</c:v>
                </c:pt>
                <c:pt idx="21">
                  <c:v>2.2034334638867796</c:v>
                </c:pt>
                <c:pt idx="22">
                  <c:v>29.775458563005181</c:v>
                </c:pt>
                <c:pt idx="23">
                  <c:v>0</c:v>
                </c:pt>
                <c:pt idx="24">
                  <c:v>0</c:v>
                </c:pt>
                <c:pt idx="25">
                  <c:v>9.2079228117414278</c:v>
                </c:pt>
                <c:pt idx="26">
                  <c:v>6.9027571232668379</c:v>
                </c:pt>
                <c:pt idx="27">
                  <c:v>9.4434975670666077</c:v>
                </c:pt>
                <c:pt idx="28">
                  <c:v>27.567553661065947</c:v>
                </c:pt>
                <c:pt idx="29">
                  <c:v>0.77058869667013574</c:v>
                </c:pt>
                <c:pt idx="30">
                  <c:v>11.124181663783741</c:v>
                </c:pt>
                <c:pt idx="31">
                  <c:v>0</c:v>
                </c:pt>
                <c:pt idx="32">
                  <c:v>16.349856880315443</c:v>
                </c:pt>
                <c:pt idx="33" formatCode="0.0">
                  <c:v>0.27785238503520698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C7-4154-8D61-1A41245B9F52}"/>
            </c:ext>
          </c:extLst>
        </c:ser>
        <c:ser>
          <c:idx val="4"/>
          <c:order val="5"/>
          <c:tx>
            <c:strRef>
              <c:f>'Data 1'!$I$7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1'!$I$8:$I$41</c:f>
              <c:numCache>
                <c:formatCode>#,##0.0</c:formatCode>
                <c:ptCount val="34"/>
                <c:pt idx="0">
                  <c:v>0</c:v>
                </c:pt>
                <c:pt idx="1">
                  <c:v>9.2177361236753299</c:v>
                </c:pt>
                <c:pt idx="2">
                  <c:v>1.5780111551055163</c:v>
                </c:pt>
                <c:pt idx="3">
                  <c:v>5.0073363890301437</c:v>
                </c:pt>
                <c:pt idx="4">
                  <c:v>0</c:v>
                </c:pt>
                <c:pt idx="5">
                  <c:v>3.0462703837491194</c:v>
                </c:pt>
                <c:pt idx="6">
                  <c:v>0</c:v>
                </c:pt>
                <c:pt idx="7">
                  <c:v>0.607200571055038</c:v>
                </c:pt>
                <c:pt idx="8">
                  <c:v>4.314931927700723</c:v>
                </c:pt>
                <c:pt idx="9">
                  <c:v>1.7515015858392164</c:v>
                </c:pt>
                <c:pt idx="10">
                  <c:v>1.8078663662666972</c:v>
                </c:pt>
                <c:pt idx="11">
                  <c:v>10.255218952513525</c:v>
                </c:pt>
                <c:pt idx="12">
                  <c:v>5.5333022932306646</c:v>
                </c:pt>
                <c:pt idx="13">
                  <c:v>0</c:v>
                </c:pt>
                <c:pt idx="14">
                  <c:v>2.6755192546140498</c:v>
                </c:pt>
                <c:pt idx="15">
                  <c:v>10.744714531080291</c:v>
                </c:pt>
                <c:pt idx="16">
                  <c:v>0.32143089177639994</c:v>
                </c:pt>
                <c:pt idx="17">
                  <c:v>7.5191637397478956</c:v>
                </c:pt>
                <c:pt idx="18">
                  <c:v>0</c:v>
                </c:pt>
                <c:pt idx="19">
                  <c:v>0</c:v>
                </c:pt>
                <c:pt idx="20">
                  <c:v>8.0323716438494888</c:v>
                </c:pt>
                <c:pt idx="21">
                  <c:v>0</c:v>
                </c:pt>
                <c:pt idx="22">
                  <c:v>3.0064641797510863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2.8577877705141805</c:v>
                </c:pt>
                <c:pt idx="28">
                  <c:v>3.7045448373566519</c:v>
                </c:pt>
                <c:pt idx="29">
                  <c:v>2.755675857344714</c:v>
                </c:pt>
                <c:pt idx="30">
                  <c:v>2.2010923848850625</c:v>
                </c:pt>
                <c:pt idx="31">
                  <c:v>0</c:v>
                </c:pt>
                <c:pt idx="32">
                  <c:v>0</c:v>
                </c:pt>
                <c:pt idx="33" formatCode="0.0">
                  <c:v>6.1570705353241699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C7-4154-8D61-1A41245B9F52}"/>
            </c:ext>
          </c:extLst>
        </c:ser>
        <c:ser>
          <c:idx val="5"/>
          <c:order val="6"/>
          <c:tx>
            <c:strRef>
              <c:f>'Data 1'!$J$7</c:f>
              <c:strCache>
                <c:ptCount val="1"/>
                <c:pt idx="0">
                  <c:v>Otras renovables</c:v>
                </c:pt>
              </c:strCache>
            </c:strRef>
          </c:tx>
          <c:invertIfNegative val="0"/>
          <c:cat>
            <c:strRef>
              <c:f>'Data 1'!$C$8:$C$41</c:f>
              <c:strCache>
                <c:ptCount val="34"/>
                <c:pt idx="0">
                  <c:v>Albania(1)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Chipre(1)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Luxemburgo(1)</c:v>
                </c:pt>
                <c:pt idx="24">
                  <c:v>Macedonia(1)</c:v>
                </c:pt>
                <c:pt idx="25">
                  <c:v>Montenegro</c:v>
                </c:pt>
                <c:pt idx="26">
                  <c:v>Noruega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1'!$J$8:$J$41</c:f>
              <c:numCache>
                <c:formatCode>#,##0.0</c:formatCode>
                <c:ptCount val="34"/>
                <c:pt idx="0">
                  <c:v>0</c:v>
                </c:pt>
                <c:pt idx="1">
                  <c:v>8.058230079153553</c:v>
                </c:pt>
                <c:pt idx="2">
                  <c:v>2.5678785871190382</c:v>
                </c:pt>
                <c:pt idx="3">
                  <c:v>2.3405048944066174</c:v>
                </c:pt>
                <c:pt idx="4">
                  <c:v>0</c:v>
                </c:pt>
                <c:pt idx="5">
                  <c:v>0.53176874809437269</c:v>
                </c:pt>
                <c:pt idx="6">
                  <c:v>0</c:v>
                </c:pt>
                <c:pt idx="7">
                  <c:v>7.6037415817024705</c:v>
                </c:pt>
                <c:pt idx="8">
                  <c:v>14.960339958629154</c:v>
                </c:pt>
                <c:pt idx="9">
                  <c:v>4.8155794027583898</c:v>
                </c:pt>
                <c:pt idx="10">
                  <c:v>0.50618340167549081</c:v>
                </c:pt>
                <c:pt idx="11">
                  <c:v>1.9873379059092093</c:v>
                </c:pt>
                <c:pt idx="12">
                  <c:v>8.6072656059839385</c:v>
                </c:pt>
                <c:pt idx="13">
                  <c:v>10.402701749168038</c:v>
                </c:pt>
                <c:pt idx="14">
                  <c:v>0.60960078170997334</c:v>
                </c:pt>
                <c:pt idx="15">
                  <c:v>0</c:v>
                </c:pt>
                <c:pt idx="16">
                  <c:v>0.15287224638681726</c:v>
                </c:pt>
                <c:pt idx="17">
                  <c:v>3.838143366098727</c:v>
                </c:pt>
                <c:pt idx="18">
                  <c:v>0</c:v>
                </c:pt>
                <c:pt idx="19">
                  <c:v>0</c:v>
                </c:pt>
                <c:pt idx="20">
                  <c:v>4.6204615409621068</c:v>
                </c:pt>
                <c:pt idx="21">
                  <c:v>9.149679157305119</c:v>
                </c:pt>
                <c:pt idx="22">
                  <c:v>9.5645179161877447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0.22025233076375939</c:v>
                </c:pt>
                <c:pt idx="27">
                  <c:v>1.1912026646515388</c:v>
                </c:pt>
                <c:pt idx="28">
                  <c:v>6.9758751088038906</c:v>
                </c:pt>
                <c:pt idx="29">
                  <c:v>6.1072880705434054</c:v>
                </c:pt>
                <c:pt idx="30">
                  <c:v>1.0011793741466242</c:v>
                </c:pt>
                <c:pt idx="31">
                  <c:v>0.74535488606287037</c:v>
                </c:pt>
                <c:pt idx="32">
                  <c:v>0</c:v>
                </c:pt>
                <c:pt idx="3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C7-4154-8D61-1A41245B9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22607400"/>
        <c:axId val="222607792"/>
      </c:barChart>
      <c:catAx>
        <c:axId val="22260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260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26077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26074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3414634146341464E-2"/>
          <c:y val="4.746835443037975E-2"/>
          <c:w val="0.73405144687883284"/>
          <c:h val="5.90869275668899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0975609756101E-2"/>
          <c:y val="0.1540983606557377"/>
          <c:w val="0.85853658536585364"/>
          <c:h val="0.520158730158730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'Data 1'!$D$130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6600FF"/>
            </a:solidFill>
            <a:ln w="25400">
              <a:noFill/>
            </a:ln>
          </c:spPr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1'!$D$131:$D$164</c:f>
              <c:numCache>
                <c:formatCode>#,##0.0</c:formatCode>
                <c:ptCount val="34"/>
                <c:pt idx="0">
                  <c:v>0</c:v>
                </c:pt>
                <c:pt idx="1">
                  <c:v>3.5205095497184113</c:v>
                </c:pt>
                <c:pt idx="2">
                  <c:v>0</c:v>
                </c:pt>
                <c:pt idx="3">
                  <c:v>23.117317566516256</c:v>
                </c:pt>
                <c:pt idx="4">
                  <c:v>0</c:v>
                </c:pt>
                <c:pt idx="5">
                  <c:v>15.499070055796652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18.021750388399791</c:v>
                </c:pt>
                <c:pt idx="11">
                  <c:v>6.5049493186118132</c:v>
                </c:pt>
                <c:pt idx="12">
                  <c:v>0</c:v>
                </c:pt>
                <c:pt idx="13">
                  <c:v>16.568819308545336</c:v>
                </c:pt>
                <c:pt idx="14">
                  <c:v>47.005208333333329</c:v>
                </c:pt>
                <c:pt idx="15">
                  <c:v>0</c:v>
                </c:pt>
                <c:pt idx="16">
                  <c:v>1.2393948686496983</c:v>
                </c:pt>
                <c:pt idx="17">
                  <c:v>19.226897523656127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20.07752708478283</c:v>
                </c:pt>
                <c:pt idx="30">
                  <c:v>7.5118456026811513</c:v>
                </c:pt>
                <c:pt idx="31">
                  <c:v>0</c:v>
                </c:pt>
                <c:pt idx="32">
                  <c:v>16.677589261875291</c:v>
                </c:pt>
                <c:pt idx="33">
                  <c:v>18.745266346882101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5-4F88-8919-A5B032038DA6}"/>
            </c:ext>
          </c:extLst>
        </c:ser>
        <c:ser>
          <c:idx val="1"/>
          <c:order val="1"/>
          <c:tx>
            <c:strRef>
              <c:f>'Data 1'!$E$130</c:f>
              <c:strCache>
                <c:ptCount val="1"/>
                <c:pt idx="0">
                  <c:v>Térmica clásica</c:v>
                </c:pt>
              </c:strCache>
            </c:strRef>
          </c:tx>
          <c:spPr>
            <a:solidFill>
              <a:srgbClr val="9966FF"/>
            </a:solidFill>
            <a:ln w="25400">
              <a:noFill/>
            </a:ln>
          </c:spPr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1'!$E$131:$E$164</c:f>
              <c:numCache>
                <c:formatCode>#,##0.0</c:formatCode>
                <c:ptCount val="34"/>
                <c:pt idx="0">
                  <c:v>4.2173913043478262</c:v>
                </c:pt>
                <c:pt idx="1">
                  <c:v>36.181761382865176</c:v>
                </c:pt>
                <c:pt idx="2">
                  <c:v>24.611713665943601</c:v>
                </c:pt>
                <c:pt idx="3">
                  <c:v>30.877547845028779</c:v>
                </c:pt>
                <c:pt idx="4">
                  <c:v>44.117647058823529</c:v>
                </c:pt>
                <c:pt idx="5">
                  <c:v>44.497830130192192</c:v>
                </c:pt>
                <c:pt idx="6">
                  <c:v>77.789473684210535</c:v>
                </c:pt>
                <c:pt idx="7">
                  <c:v>24.546952224052717</c:v>
                </c:pt>
                <c:pt idx="8">
                  <c:v>40.478576797795043</c:v>
                </c:pt>
                <c:pt idx="9">
                  <c:v>0</c:v>
                </c:pt>
                <c:pt idx="10">
                  <c:v>40.186431900569644</c:v>
                </c:pt>
                <c:pt idx="11">
                  <c:v>34.073065287133602</c:v>
                </c:pt>
                <c:pt idx="12">
                  <c:v>70.646127513906706</c:v>
                </c:pt>
                <c:pt idx="13">
                  <c:v>37.680128091086992</c:v>
                </c:pt>
                <c:pt idx="14">
                  <c:v>14.599417892156863</c:v>
                </c:pt>
                <c:pt idx="15">
                  <c:v>41.720706618962424</c:v>
                </c:pt>
                <c:pt idx="16">
                  <c:v>59.52161913523458</c:v>
                </c:pt>
                <c:pt idx="17">
                  <c:v>55.657338433662161</c:v>
                </c:pt>
                <c:pt idx="18">
                  <c:v>75.129744581255721</c:v>
                </c:pt>
                <c:pt idx="19">
                  <c:v>0</c:v>
                </c:pt>
                <c:pt idx="20">
                  <c:v>57.219062309200162</c:v>
                </c:pt>
                <c:pt idx="21">
                  <c:v>35.912768202602876</c:v>
                </c:pt>
                <c:pt idx="22">
                  <c:v>51.785714285714278</c:v>
                </c:pt>
                <c:pt idx="23">
                  <c:v>19.402985074626862</c:v>
                </c:pt>
                <c:pt idx="24">
                  <c:v>66.522277227722768</c:v>
                </c:pt>
                <c:pt idx="25">
                  <c:v>21.49437052200614</c:v>
                </c:pt>
                <c:pt idx="26">
                  <c:v>0</c:v>
                </c:pt>
                <c:pt idx="27">
                  <c:v>70.41684247929112</c:v>
                </c:pt>
                <c:pt idx="28">
                  <c:v>31.810008990110877</c:v>
                </c:pt>
                <c:pt idx="29">
                  <c:v>52.708478282476904</c:v>
                </c:pt>
                <c:pt idx="30">
                  <c:v>32.664971686120417</c:v>
                </c:pt>
                <c:pt idx="31">
                  <c:v>61.424657534246563</c:v>
                </c:pt>
                <c:pt idx="32">
                  <c:v>19.362120439816501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5-4F88-8919-A5B032038DA6}"/>
            </c:ext>
          </c:extLst>
        </c:ser>
        <c:ser>
          <c:idx val="2"/>
          <c:order val="2"/>
          <c:tx>
            <c:strRef>
              <c:f>'Data 1'!$F$130</c:f>
              <c:strCache>
                <c:ptCount val="1"/>
                <c:pt idx="0">
                  <c:v>Hidráulica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1'!$F$131:$F$164</c:f>
              <c:numCache>
                <c:formatCode>#,##0.0</c:formatCode>
                <c:ptCount val="34"/>
                <c:pt idx="0">
                  <c:v>95.782608695652172</c:v>
                </c:pt>
                <c:pt idx="1">
                  <c:v>6.3060248700526733</c:v>
                </c:pt>
                <c:pt idx="2">
                  <c:v>51.323210412147503</c:v>
                </c:pt>
                <c:pt idx="3">
                  <c:v>5.7725221720865099</c:v>
                </c:pt>
                <c:pt idx="4">
                  <c:v>52.470588235294116</c:v>
                </c:pt>
                <c:pt idx="5">
                  <c:v>24.899256044637323</c:v>
                </c:pt>
                <c:pt idx="6">
                  <c:v>0</c:v>
                </c:pt>
                <c:pt idx="7">
                  <c:v>50.670746057895975</c:v>
                </c:pt>
                <c:pt idx="8">
                  <c:v>4.3848659483838641E-2</c:v>
                </c:pt>
                <c:pt idx="9">
                  <c:v>0</c:v>
                </c:pt>
                <c:pt idx="10">
                  <c:v>33.687208700155352</c:v>
                </c:pt>
                <c:pt idx="11">
                  <c:v>23.751245327166867</c:v>
                </c:pt>
                <c:pt idx="12">
                  <c:v>0.34231921266581083</c:v>
                </c:pt>
                <c:pt idx="13">
                  <c:v>18.697740615548835</c:v>
                </c:pt>
                <c:pt idx="14">
                  <c:v>15.980392156862747</c:v>
                </c:pt>
                <c:pt idx="15">
                  <c:v>19.085420393559925</c:v>
                </c:pt>
                <c:pt idx="16">
                  <c:v>9.7107226822038206E-2</c:v>
                </c:pt>
                <c:pt idx="17">
                  <c:v>0.58385343265552647</c:v>
                </c:pt>
                <c:pt idx="18">
                  <c:v>5.1694311590515927</c:v>
                </c:pt>
                <c:pt idx="19">
                  <c:v>0</c:v>
                </c:pt>
                <c:pt idx="20">
                  <c:v>23.781826751073837</c:v>
                </c:pt>
                <c:pt idx="21">
                  <c:v>55.504748505100245</c:v>
                </c:pt>
                <c:pt idx="22">
                  <c:v>26.995798319327729</c:v>
                </c:pt>
                <c:pt idx="23">
                  <c:v>5.9701492537313419</c:v>
                </c:pt>
                <c:pt idx="24">
                  <c:v>31.311881188118811</c:v>
                </c:pt>
                <c:pt idx="25">
                  <c:v>66.427840327533275</c:v>
                </c:pt>
                <c:pt idx="26">
                  <c:v>0</c:v>
                </c:pt>
                <c:pt idx="27">
                  <c:v>5.3254569277576671</c:v>
                </c:pt>
                <c:pt idx="28">
                  <c:v>35.920487463789833</c:v>
                </c:pt>
                <c:pt idx="29">
                  <c:v>11.246396978431569</c:v>
                </c:pt>
                <c:pt idx="30">
                  <c:v>35.444354559112448</c:v>
                </c:pt>
                <c:pt idx="31">
                  <c:v>34.169863013698617</c:v>
                </c:pt>
                <c:pt idx="32">
                  <c:v>39.646593363916601</c:v>
                </c:pt>
                <c:pt idx="33">
                  <c:v>81.254733653117896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5-4F88-8919-A5B032038DA6}"/>
            </c:ext>
          </c:extLst>
        </c:ser>
        <c:ser>
          <c:idx val="3"/>
          <c:order val="3"/>
          <c:tx>
            <c:strRef>
              <c:f>'Data 1'!$G$130</c:f>
              <c:strCache>
                <c:ptCount val="1"/>
                <c:pt idx="0">
                  <c:v>Eólica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1'!$G$131:$G$164</c:f>
              <c:numCache>
                <c:formatCode>#,##0.0</c:formatCode>
                <c:ptCount val="34"/>
                <c:pt idx="0">
                  <c:v>0</c:v>
                </c:pt>
                <c:pt idx="1">
                  <c:v>27.019064726351321</c:v>
                </c:pt>
                <c:pt idx="2">
                  <c:v>13.874186550976139</c:v>
                </c:pt>
                <c:pt idx="3">
                  <c:v>18.994087443597323</c:v>
                </c:pt>
                <c:pt idx="4">
                  <c:v>3.4117647058823533</c:v>
                </c:pt>
                <c:pt idx="5">
                  <c:v>5.4324240545567264</c:v>
                </c:pt>
                <c:pt idx="6">
                  <c:v>8.3157894736842106</c:v>
                </c:pt>
                <c:pt idx="7">
                  <c:v>18.733819722287599</c:v>
                </c:pt>
                <c:pt idx="8">
                  <c:v>38.718366324229521</c:v>
                </c:pt>
                <c:pt idx="9">
                  <c:v>0</c:v>
                </c:pt>
                <c:pt idx="10">
                  <c:v>7.7679958570688754E-2</c:v>
                </c:pt>
                <c:pt idx="11">
                  <c:v>24.370938405432828</c:v>
                </c:pt>
                <c:pt idx="12">
                  <c:v>14.077877620881472</c:v>
                </c:pt>
                <c:pt idx="13">
                  <c:v>14.362806143628063</c:v>
                </c:pt>
                <c:pt idx="14">
                  <c:v>13.194699754901961</c:v>
                </c:pt>
                <c:pt idx="15">
                  <c:v>20.991726296958852</c:v>
                </c:pt>
                <c:pt idx="16">
                  <c:v>17.522743534703057</c:v>
                </c:pt>
                <c:pt idx="17">
                  <c:v>3.2514596335816388</c:v>
                </c:pt>
                <c:pt idx="18">
                  <c:v>19.527831484685052</c:v>
                </c:pt>
                <c:pt idx="19">
                  <c:v>0</c:v>
                </c:pt>
                <c:pt idx="20">
                  <c:v>11.035058967190462</c:v>
                </c:pt>
                <c:pt idx="21">
                  <c:v>2.9546253957087583</c:v>
                </c:pt>
                <c:pt idx="22">
                  <c:v>14.180672268907562</c:v>
                </c:pt>
                <c:pt idx="23">
                  <c:v>27.694859038142617</c:v>
                </c:pt>
                <c:pt idx="24">
                  <c:v>2.1658415841584162</c:v>
                </c:pt>
                <c:pt idx="25">
                  <c:v>12.077789150460594</c:v>
                </c:pt>
                <c:pt idx="26">
                  <c:v>0</c:v>
                </c:pt>
                <c:pt idx="27">
                  <c:v>14.590597170712208</c:v>
                </c:pt>
                <c:pt idx="28">
                  <c:v>26.011387473778846</c:v>
                </c:pt>
                <c:pt idx="29">
                  <c:v>1.6847231885498464</c:v>
                </c:pt>
                <c:pt idx="30">
                  <c:v>17.08655957471397</c:v>
                </c:pt>
                <c:pt idx="31">
                  <c:v>4.3506849315068488</c:v>
                </c:pt>
                <c:pt idx="32">
                  <c:v>24.313696934391611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5-4F88-8919-A5B032038DA6}"/>
            </c:ext>
          </c:extLst>
        </c:ser>
        <c:ser>
          <c:idx val="4"/>
          <c:order val="4"/>
          <c:tx>
            <c:strRef>
              <c:f>'Data 1'!$H$130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1'!$H$131:$H$164</c:f>
              <c:numCache>
                <c:formatCode>#,##0.0</c:formatCode>
                <c:ptCount val="34"/>
                <c:pt idx="0">
                  <c:v>0</c:v>
                </c:pt>
                <c:pt idx="1">
                  <c:v>23.126719253030657</c:v>
                </c:pt>
                <c:pt idx="2">
                  <c:v>8.0303687635574832</c:v>
                </c:pt>
                <c:pt idx="3">
                  <c:v>18.624552668430063</c:v>
                </c:pt>
                <c:pt idx="4">
                  <c:v>0</c:v>
                </c:pt>
                <c:pt idx="5">
                  <c:v>9.0902045877247382</c:v>
                </c:pt>
                <c:pt idx="6">
                  <c:v>13.263157894736842</c:v>
                </c:pt>
                <c:pt idx="7">
                  <c:v>2.0004706989879972</c:v>
                </c:pt>
                <c:pt idx="8">
                  <c:v>8.1433224755700326</c:v>
                </c:pt>
                <c:pt idx="9">
                  <c:v>0</c:v>
                </c:pt>
                <c:pt idx="10">
                  <c:v>7.483169342309683</c:v>
                </c:pt>
                <c:pt idx="11">
                  <c:v>10.410478114231919</c:v>
                </c:pt>
                <c:pt idx="12">
                  <c:v>7.0175438596491224</c:v>
                </c:pt>
                <c:pt idx="13">
                  <c:v>4.1511000415110001E-2</c:v>
                </c:pt>
                <c:pt idx="14">
                  <c:v>7.8224571078431362</c:v>
                </c:pt>
                <c:pt idx="15">
                  <c:v>17.078488372093023</c:v>
                </c:pt>
                <c:pt idx="16">
                  <c:v>20.188081365634261</c:v>
                </c:pt>
                <c:pt idx="17">
                  <c:v>18.411516005637203</c:v>
                </c:pt>
                <c:pt idx="18">
                  <c:v>0</c:v>
                </c:pt>
                <c:pt idx="19">
                  <c:v>0</c:v>
                </c:pt>
                <c:pt idx="20">
                  <c:v>5.3332904870550681</c:v>
                </c:pt>
                <c:pt idx="21">
                  <c:v>0.38691523039043257</c:v>
                </c:pt>
                <c:pt idx="22">
                  <c:v>4.4380252100840334</c:v>
                </c:pt>
                <c:pt idx="23">
                  <c:v>39.137645107794356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7.7128073019609573</c:v>
                </c:pt>
                <c:pt idx="28">
                  <c:v>2.8418739386674656</c:v>
                </c:pt>
                <c:pt idx="29">
                  <c:v>10.207732829738596</c:v>
                </c:pt>
                <c:pt idx="30">
                  <c:v>6.6162024731307056</c:v>
                </c:pt>
                <c:pt idx="31">
                  <c:v>3.287671232876712E-2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75-4F88-8919-A5B032038DA6}"/>
            </c:ext>
          </c:extLst>
        </c:ser>
        <c:ser>
          <c:idx val="5"/>
          <c:order val="5"/>
          <c:tx>
            <c:strRef>
              <c:f>'Data 1'!$I$130</c:f>
              <c:strCache>
                <c:ptCount val="1"/>
                <c:pt idx="0">
                  <c:v>Otras renovables</c:v>
                </c:pt>
              </c:strCache>
            </c:strRef>
          </c:tx>
          <c:invertIfNegative val="0"/>
          <c:cat>
            <c:strRef>
              <c:f>'Data 1'!$C$131:$C$164</c:f>
              <c:strCache>
                <c:ptCount val="34"/>
                <c:pt idx="0">
                  <c:v>Albania</c:v>
                </c:pt>
                <c:pt idx="1">
                  <c:v>Alemania</c:v>
                </c:pt>
                <c:pt idx="2">
                  <c:v>Austria</c:v>
                </c:pt>
                <c:pt idx="3">
                  <c:v>Bélgica</c:v>
                </c:pt>
                <c:pt idx="4">
                  <c:v>Bosnia-Herzegovina</c:v>
                </c:pt>
                <c:pt idx="5">
                  <c:v>Bulgaria</c:v>
                </c:pt>
                <c:pt idx="6">
                  <c:v>Chipre</c:v>
                </c:pt>
                <c:pt idx="7">
                  <c:v>Croacia</c:v>
                </c:pt>
                <c:pt idx="8">
                  <c:v>Dinamarca</c:v>
                </c:pt>
                <c:pt idx="9">
                  <c:v>Eslovaquia(1)</c:v>
                </c:pt>
                <c:pt idx="10">
                  <c:v>Eslovenia</c:v>
                </c:pt>
                <c:pt idx="11">
                  <c:v>España</c:v>
                </c:pt>
                <c:pt idx="12">
                  <c:v>Estonia</c:v>
                </c:pt>
                <c:pt idx="13">
                  <c:v>Finlandia</c:v>
                </c:pt>
                <c:pt idx="14">
                  <c:v>Francia</c:v>
                </c:pt>
                <c:pt idx="15">
                  <c:v>Grecia</c:v>
                </c:pt>
                <c:pt idx="16">
                  <c:v>Holanda</c:v>
                </c:pt>
                <c:pt idx="17">
                  <c:v>Hungría</c:v>
                </c:pt>
                <c:pt idx="18">
                  <c:v>Irlanda</c:v>
                </c:pt>
                <c:pt idx="19">
                  <c:v>Islandia(1)</c:v>
                </c:pt>
                <c:pt idx="20">
                  <c:v>Italia</c:v>
                </c:pt>
                <c:pt idx="21">
                  <c:v>Letonia</c:v>
                </c:pt>
                <c:pt idx="22">
                  <c:v>Lituania</c:v>
                </c:pt>
                <c:pt idx="23">
                  <c:v>Luxemburgo</c:v>
                </c:pt>
                <c:pt idx="24">
                  <c:v>Macedonia</c:v>
                </c:pt>
                <c:pt idx="25">
                  <c:v>Montenegro</c:v>
                </c:pt>
                <c:pt idx="26">
                  <c:v>Noruega(1)</c:v>
                </c:pt>
                <c:pt idx="27">
                  <c:v>Polonia</c:v>
                </c:pt>
                <c:pt idx="28">
                  <c:v>Portugal</c:v>
                </c:pt>
                <c:pt idx="29">
                  <c:v>República Checa</c:v>
                </c:pt>
                <c:pt idx="30">
                  <c:v>Rumania</c:v>
                </c:pt>
                <c:pt idx="31">
                  <c:v>Serbia</c:v>
                </c:pt>
                <c:pt idx="32">
                  <c:v>Suecia</c:v>
                </c:pt>
                <c:pt idx="33">
                  <c:v>Suiza</c:v>
                </c:pt>
              </c:strCache>
            </c:strRef>
          </c:cat>
          <c:val>
            <c:numRef>
              <c:f>'Data 1'!$I$131:$I$164</c:f>
              <c:numCache>
                <c:formatCode>0.0</c:formatCode>
                <c:ptCount val="34"/>
                <c:pt idx="0">
                  <c:v>0</c:v>
                </c:pt>
                <c:pt idx="1">
                  <c:v>3.8459202179817598</c:v>
                </c:pt>
                <c:pt idx="2">
                  <c:v>2.160520607375271</c:v>
                </c:pt>
                <c:pt idx="3">
                  <c:v>2.6139723043410612</c:v>
                </c:pt>
                <c:pt idx="4">
                  <c:v>0</c:v>
                </c:pt>
                <c:pt idx="5">
                  <c:v>0.58121512709237444</c:v>
                </c:pt>
                <c:pt idx="6">
                  <c:v>0.63157894736842113</c:v>
                </c:pt>
                <c:pt idx="7">
                  <c:v>4.0480112967757114</c:v>
                </c:pt>
                <c:pt idx="8">
                  <c:v>12.615885742921574</c:v>
                </c:pt>
                <c:pt idx="9" formatCode="#,##0.0">
                  <c:v>0</c:v>
                </c:pt>
                <c:pt idx="10">
                  <c:v>0.54375970999482126</c:v>
                </c:pt>
                <c:pt idx="11">
                  <c:v>0.88932354742297237</c:v>
                </c:pt>
                <c:pt idx="12">
                  <c:v>7.9161317928968762</c:v>
                </c:pt>
                <c:pt idx="13">
                  <c:v>12.648994840775662</c:v>
                </c:pt>
                <c:pt idx="14">
                  <c:v>1.3978247549019607</c:v>
                </c:pt>
                <c:pt idx="15">
                  <c:v>1.1236583184257602</c:v>
                </c:pt>
                <c:pt idx="16">
                  <c:v>1.431053868956353</c:v>
                </c:pt>
                <c:pt idx="17">
                  <c:v>2.8689349708073277</c:v>
                </c:pt>
                <c:pt idx="18">
                  <c:v>0.17299277500763205</c:v>
                </c:pt>
                <c:pt idx="19" formatCode="#,##0.0">
                  <c:v>0</c:v>
                </c:pt>
                <c:pt idx="20">
                  <c:v>2.6307614854804675</c:v>
                </c:pt>
                <c:pt idx="21">
                  <c:v>5.240942666197677</c:v>
                </c:pt>
                <c:pt idx="22">
                  <c:v>2.5997899159663862</c:v>
                </c:pt>
                <c:pt idx="23">
                  <c:v>7.7943615257048089</c:v>
                </c:pt>
                <c:pt idx="24">
                  <c:v>0</c:v>
                </c:pt>
                <c:pt idx="25">
                  <c:v>0</c:v>
                </c:pt>
                <c:pt idx="26" formatCode="#,##0.0">
                  <c:v>0</c:v>
                </c:pt>
                <c:pt idx="27">
                  <c:v>1.9542961202780429</c:v>
                </c:pt>
                <c:pt idx="28">
                  <c:v>3.4162421336529825</c:v>
                </c:pt>
                <c:pt idx="29">
                  <c:v>4.0751416360202768</c:v>
                </c:pt>
                <c:pt idx="30">
                  <c:v>0.67606610424130364</c:v>
                </c:pt>
                <c:pt idx="31">
                  <c:v>2.1917808219178079E-2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75-4F88-8919-A5B032038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23752008"/>
        <c:axId val="223752400"/>
      </c:barChart>
      <c:catAx>
        <c:axId val="223752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3752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375240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375200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1788617886178863E-2"/>
          <c:y val="4.9180327868852458E-2"/>
          <c:w val="0.9"/>
          <c:h val="6.202073921087733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14656" name="Picture 1">
          <a:extLst>
            <a:ext uri="{FF2B5EF4-FFF2-40B4-BE49-F238E27FC236}">
              <a16:creationId xmlns:a16="http://schemas.microsoft.com/office/drawing/2014/main" id="{00000000-0008-0000-0000-000080E52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19049</xdr:colOff>
      <xdr:row>6</xdr:row>
      <xdr:rowOff>0</xdr:rowOff>
    </xdr:from>
    <xdr:to>
      <xdr:col>2</xdr:col>
      <xdr:colOff>1061888</xdr:colOff>
      <xdr:row>21</xdr:row>
      <xdr:rowOff>0</xdr:rowOff>
    </xdr:to>
    <xdr:pic>
      <xdr:nvPicPr>
        <xdr:cNvPr id="2614657" name="Picture 3">
          <a:extLst>
            <a:ext uri="{FF2B5EF4-FFF2-40B4-BE49-F238E27FC236}">
              <a16:creationId xmlns:a16="http://schemas.microsoft.com/office/drawing/2014/main" id="{00000000-0008-0000-0000-000081E527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grayscl/>
          <a:lum bright="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866775"/>
          <a:ext cx="1042839" cy="232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9522</xdr:colOff>
      <xdr:row>3</xdr:row>
      <xdr:rowOff>28573</xdr:rowOff>
    </xdr:from>
    <xdr:to>
      <xdr:col>5</xdr:col>
      <xdr:colOff>522</xdr:colOff>
      <xdr:row>3</xdr:row>
      <xdr:rowOff>28575</xdr:rowOff>
    </xdr:to>
    <xdr:sp macro="" textlink="">
      <xdr:nvSpPr>
        <xdr:cNvPr id="2614658" name="Line 4">
          <a:extLst>
            <a:ext uri="{FF2B5EF4-FFF2-40B4-BE49-F238E27FC236}">
              <a16:creationId xmlns:a16="http://schemas.microsoft.com/office/drawing/2014/main" id="{00000000-0008-0000-0000-000082E52700}"/>
            </a:ext>
          </a:extLst>
        </xdr:cNvPr>
        <xdr:cNvSpPr>
          <a:spLocks noChangeShapeType="1"/>
        </xdr:cNvSpPr>
      </xdr:nvSpPr>
      <xdr:spPr bwMode="auto">
        <a:xfrm flipH="1" flipV="1">
          <a:off x="200022" y="493393"/>
          <a:ext cx="7992000" cy="2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52167" name="Picture 1">
          <a:extLst>
            <a:ext uri="{FF2B5EF4-FFF2-40B4-BE49-F238E27FC236}">
              <a16:creationId xmlns:a16="http://schemas.microsoft.com/office/drawing/2014/main" id="{00000000-0008-0000-0A00-0000C7C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9523</xdr:colOff>
      <xdr:row>3</xdr:row>
      <xdr:rowOff>28575</xdr:rowOff>
    </xdr:from>
    <xdr:to>
      <xdr:col>12</xdr:col>
      <xdr:colOff>723899</xdr:colOff>
      <xdr:row>3</xdr:row>
      <xdr:rowOff>28575</xdr:rowOff>
    </xdr:to>
    <xdr:sp macro="" textlink="">
      <xdr:nvSpPr>
        <xdr:cNvPr id="52168" name="Line 3">
          <a:extLst>
            <a:ext uri="{FF2B5EF4-FFF2-40B4-BE49-F238E27FC236}">
              <a16:creationId xmlns:a16="http://schemas.microsoft.com/office/drawing/2014/main" id="{00000000-0008-0000-0A00-0000C8CB0000}"/>
            </a:ext>
          </a:extLst>
        </xdr:cNvPr>
        <xdr:cNvSpPr>
          <a:spLocks noChangeShapeType="1"/>
        </xdr:cNvSpPr>
      </xdr:nvSpPr>
      <xdr:spPr bwMode="auto">
        <a:xfrm flipH="1" flipV="1">
          <a:off x="200023" y="495300"/>
          <a:ext cx="9658351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30480</xdr:rowOff>
    </xdr:from>
    <xdr:to>
      <xdr:col>5</xdr:col>
      <xdr:colOff>761070</xdr:colOff>
      <xdr:row>3</xdr:row>
      <xdr:rowOff>30480</xdr:rowOff>
    </xdr:to>
    <xdr:sp macro="" textlink="">
      <xdr:nvSpPr>
        <xdr:cNvPr id="4" name="Line 20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5300"/>
          <a:ext cx="4392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8645" name="Picture 1">
          <a:extLst>
            <a:ext uri="{FF2B5EF4-FFF2-40B4-BE49-F238E27FC236}">
              <a16:creationId xmlns:a16="http://schemas.microsoft.com/office/drawing/2014/main" id="{00000000-0008-0000-0C00-0000E56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11</xdr:col>
      <xdr:colOff>540225</xdr:colOff>
      <xdr:row>3</xdr:row>
      <xdr:rowOff>28575</xdr:rowOff>
    </xdr:to>
    <xdr:sp macro="" textlink="">
      <xdr:nvSpPr>
        <xdr:cNvPr id="28646" name="Line 8">
          <a:extLst>
            <a:ext uri="{FF2B5EF4-FFF2-40B4-BE49-F238E27FC236}">
              <a16:creationId xmlns:a16="http://schemas.microsoft.com/office/drawing/2014/main" id="{00000000-0008-0000-0C00-0000E66F00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788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1577340</xdr:colOff>
      <xdr:row>6</xdr:row>
      <xdr:rowOff>22860</xdr:rowOff>
    </xdr:from>
    <xdr:to>
      <xdr:col>5</xdr:col>
      <xdr:colOff>13335</xdr:colOff>
      <xdr:row>25</xdr:row>
      <xdr:rowOff>152400</xdr:rowOff>
    </xdr:to>
    <xdr:graphicFrame macro="">
      <xdr:nvGraphicFramePr>
        <xdr:cNvPr id="2624000" name="GRAF1">
          <a:extLst>
            <a:ext uri="{FF2B5EF4-FFF2-40B4-BE49-F238E27FC236}">
              <a16:creationId xmlns:a16="http://schemas.microsoft.com/office/drawing/2014/main" id="{00000000-0008-0000-0D00-0000000A2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4819650</xdr:colOff>
      <xdr:row>2</xdr:row>
      <xdr:rowOff>76200</xdr:rowOff>
    </xdr:from>
    <xdr:to>
      <xdr:col>1</xdr:col>
      <xdr:colOff>180975</xdr:colOff>
      <xdr:row>2</xdr:row>
      <xdr:rowOff>295275</xdr:rowOff>
    </xdr:to>
    <xdr:sp macro="" textlink="">
      <xdr:nvSpPr>
        <xdr:cNvPr id="28674" name="Rectangle 2">
          <a:extLst>
            <a:ext uri="{FF2B5EF4-FFF2-40B4-BE49-F238E27FC236}">
              <a16:creationId xmlns:a16="http://schemas.microsoft.com/office/drawing/2014/main" id="{00000000-0008-0000-0D00-000002700000}"/>
            </a:ext>
          </a:extLst>
        </xdr:cNvPr>
        <xdr:cNvSpPr>
          <a:spLocks noChangeArrowheads="1"/>
        </xdr:cNvSpPr>
      </xdr:nvSpPr>
      <xdr:spPr bwMode="auto">
        <a:xfrm>
          <a:off x="190500" y="352425"/>
          <a:ext cx="0" cy="114300"/>
        </a:xfrm>
        <a:prstGeom prst="rect">
          <a:avLst/>
        </a:prstGeom>
        <a:solidFill>
          <a:srgbClr val="005463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24002" name="Picture 3">
          <a:extLst>
            <a:ext uri="{FF2B5EF4-FFF2-40B4-BE49-F238E27FC236}">
              <a16:creationId xmlns:a16="http://schemas.microsoft.com/office/drawing/2014/main" id="{00000000-0008-0000-0D00-0000020A2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28574</xdr:rowOff>
    </xdr:from>
    <xdr:to>
      <xdr:col>4</xdr:col>
      <xdr:colOff>7047569</xdr:colOff>
      <xdr:row>3</xdr:row>
      <xdr:rowOff>28574</xdr:rowOff>
    </xdr:to>
    <xdr:sp macro="" textlink="">
      <xdr:nvSpPr>
        <xdr:cNvPr id="2624003" name="Line 8">
          <a:extLst>
            <a:ext uri="{FF2B5EF4-FFF2-40B4-BE49-F238E27FC236}">
              <a16:creationId xmlns:a16="http://schemas.microsoft.com/office/drawing/2014/main" id="{00000000-0008-0000-0D00-0000030A28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4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4999" name="Picture 1">
          <a:extLst>
            <a:ext uri="{FF2B5EF4-FFF2-40B4-BE49-F238E27FC236}">
              <a16:creationId xmlns:a16="http://schemas.microsoft.com/office/drawing/2014/main" id="{00000000-0008-0000-0E00-0000C7A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7</xdr:col>
      <xdr:colOff>671549</xdr:colOff>
      <xdr:row>3</xdr:row>
      <xdr:rowOff>28575</xdr:rowOff>
    </xdr:to>
    <xdr:sp macro="" textlink="">
      <xdr:nvSpPr>
        <xdr:cNvPr id="45000" name="Line 2">
          <a:extLst>
            <a:ext uri="{FF2B5EF4-FFF2-40B4-BE49-F238E27FC236}">
              <a16:creationId xmlns:a16="http://schemas.microsoft.com/office/drawing/2014/main" id="{00000000-0008-0000-0E00-0000C8AF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579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3528711" name="Picture 3">
          <a:extLst>
            <a:ext uri="{FF2B5EF4-FFF2-40B4-BE49-F238E27FC236}">
              <a16:creationId xmlns:a16="http://schemas.microsoft.com/office/drawing/2014/main" id="{00000000-0008-0000-1000-000007D83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8</xdr:col>
      <xdr:colOff>876300</xdr:colOff>
      <xdr:row>3</xdr:row>
      <xdr:rowOff>47625</xdr:rowOff>
    </xdr:to>
    <xdr:sp macro="" textlink="">
      <xdr:nvSpPr>
        <xdr:cNvPr id="3528712" name="Line 20">
          <a:extLst>
            <a:ext uri="{FF2B5EF4-FFF2-40B4-BE49-F238E27FC236}">
              <a16:creationId xmlns:a16="http://schemas.microsoft.com/office/drawing/2014/main" id="{00000000-0008-0000-1000-000008D835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5300"/>
          <a:ext cx="6181726" cy="1905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001" name="Picture 7">
          <a:extLst>
            <a:ext uri="{FF2B5EF4-FFF2-40B4-BE49-F238E27FC236}">
              <a16:creationId xmlns:a16="http://schemas.microsoft.com/office/drawing/2014/main" id="{00000000-0008-0000-01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9545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28574</xdr:rowOff>
    </xdr:from>
    <xdr:to>
      <xdr:col>7</xdr:col>
      <xdr:colOff>861074</xdr:colOff>
      <xdr:row>3</xdr:row>
      <xdr:rowOff>28574</xdr:rowOff>
    </xdr:to>
    <xdr:sp macro="" textlink="">
      <xdr:nvSpPr>
        <xdr:cNvPr id="2002" name="Line 8">
          <a:extLst>
            <a:ext uri="{FF2B5EF4-FFF2-40B4-BE49-F238E27FC236}">
              <a16:creationId xmlns:a16="http://schemas.microsoft.com/office/drawing/2014/main" id="{00000000-0008-0000-0100-0000D20700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4"/>
          <a:ext cx="597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140970</xdr:colOff>
      <xdr:row>6</xdr:row>
      <xdr:rowOff>28575</xdr:rowOff>
    </xdr:from>
    <xdr:to>
      <xdr:col>4</xdr:col>
      <xdr:colOff>3922395</xdr:colOff>
      <xdr:row>36</xdr:row>
      <xdr:rowOff>142875</xdr:rowOff>
    </xdr:to>
    <xdr:graphicFrame macro="">
      <xdr:nvGraphicFramePr>
        <xdr:cNvPr id="2615680" name="GRAF1">
          <a:extLst>
            <a:ext uri="{FF2B5EF4-FFF2-40B4-BE49-F238E27FC236}">
              <a16:creationId xmlns:a16="http://schemas.microsoft.com/office/drawing/2014/main" id="{00000000-0008-0000-0200-000080E9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15681" name="Picture 5">
          <a:extLst>
            <a:ext uri="{FF2B5EF4-FFF2-40B4-BE49-F238E27FC236}">
              <a16:creationId xmlns:a16="http://schemas.microsoft.com/office/drawing/2014/main" id="{00000000-0008-0000-0200-000081E92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3883770</xdr:colOff>
      <xdr:row>3</xdr:row>
      <xdr:rowOff>28575</xdr:rowOff>
    </xdr:to>
    <xdr:sp macro="" textlink="">
      <xdr:nvSpPr>
        <xdr:cNvPr id="2615682" name="Line 15">
          <a:extLst>
            <a:ext uri="{FF2B5EF4-FFF2-40B4-BE49-F238E27FC236}">
              <a16:creationId xmlns:a16="http://schemas.microsoft.com/office/drawing/2014/main" id="{00000000-0008-0000-0200-000082E927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572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055" name="Picture 5">
          <a:extLst>
            <a:ext uri="{FF2B5EF4-FFF2-40B4-BE49-F238E27FC236}">
              <a16:creationId xmlns:a16="http://schemas.microsoft.com/office/drawing/2014/main" id="{00000000-0008-0000-0300-0000D70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28574</xdr:rowOff>
    </xdr:from>
    <xdr:to>
      <xdr:col>7</xdr:col>
      <xdr:colOff>866774</xdr:colOff>
      <xdr:row>3</xdr:row>
      <xdr:rowOff>28574</xdr:rowOff>
    </xdr:to>
    <xdr:sp macro="" textlink="">
      <xdr:nvSpPr>
        <xdr:cNvPr id="4056" name="Line 14">
          <a:extLst>
            <a:ext uri="{FF2B5EF4-FFF2-40B4-BE49-F238E27FC236}">
              <a16:creationId xmlns:a16="http://schemas.microsoft.com/office/drawing/2014/main" id="{00000000-0008-0000-0300-0000D80F00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4"/>
          <a:ext cx="59664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6</xdr:row>
      <xdr:rowOff>91439</xdr:rowOff>
    </xdr:from>
    <xdr:to>
      <xdr:col>5</xdr:col>
      <xdr:colOff>0</xdr:colOff>
      <xdr:row>36</xdr:row>
      <xdr:rowOff>68580</xdr:rowOff>
    </xdr:to>
    <xdr:graphicFrame macro="">
      <xdr:nvGraphicFramePr>
        <xdr:cNvPr id="2617856" name="GRAF1">
          <a:extLst>
            <a:ext uri="{FF2B5EF4-FFF2-40B4-BE49-F238E27FC236}">
              <a16:creationId xmlns:a16="http://schemas.microsoft.com/office/drawing/2014/main" id="{00000000-0008-0000-0400-000000F2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4810125</xdr:colOff>
      <xdr:row>2</xdr:row>
      <xdr:rowOff>38100</xdr:rowOff>
    </xdr:from>
    <xdr:to>
      <xdr:col>1</xdr:col>
      <xdr:colOff>180975</xdr:colOff>
      <xdr:row>2</xdr:row>
      <xdr:rowOff>257175</xdr:rowOff>
    </xdr:to>
    <xdr:sp macro="" textlink="">
      <xdr:nvSpPr>
        <xdr:cNvPr id="4099" name="Rectangle 3">
          <a:extLst>
            <a:ext uri="{FF2B5EF4-FFF2-40B4-BE49-F238E27FC236}">
              <a16:creationId xmlns:a16="http://schemas.microsoft.com/office/drawing/2014/main" id="{00000000-0008-0000-0400-000003100000}"/>
            </a:ext>
          </a:extLst>
        </xdr:cNvPr>
        <xdr:cNvSpPr>
          <a:spLocks noChangeArrowheads="1"/>
        </xdr:cNvSpPr>
      </xdr:nvSpPr>
      <xdr:spPr bwMode="auto">
        <a:xfrm>
          <a:off x="190500" y="314325"/>
          <a:ext cx="0" cy="152400"/>
        </a:xfrm>
        <a:prstGeom prst="rect">
          <a:avLst/>
        </a:prstGeom>
        <a:solidFill>
          <a:srgbClr val="005463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17858" name="Picture 6">
          <a:extLst>
            <a:ext uri="{FF2B5EF4-FFF2-40B4-BE49-F238E27FC236}">
              <a16:creationId xmlns:a16="http://schemas.microsoft.com/office/drawing/2014/main" id="{00000000-0008-0000-0400-000002F22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989</xdr:colOff>
      <xdr:row>3</xdr:row>
      <xdr:rowOff>28575</xdr:rowOff>
    </xdr:to>
    <xdr:sp macro="" textlink="">
      <xdr:nvSpPr>
        <xdr:cNvPr id="2617859" name="Line 16">
          <a:extLst>
            <a:ext uri="{FF2B5EF4-FFF2-40B4-BE49-F238E27FC236}">
              <a16:creationId xmlns:a16="http://schemas.microsoft.com/office/drawing/2014/main" id="{00000000-0008-0000-0400-000003F227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579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6</xdr:row>
      <xdr:rowOff>28575</xdr:rowOff>
    </xdr:from>
    <xdr:to>
      <xdr:col>5</xdr:col>
      <xdr:colOff>9525</xdr:colOff>
      <xdr:row>36</xdr:row>
      <xdr:rowOff>142875</xdr:rowOff>
    </xdr:to>
    <xdr:graphicFrame macro="">
      <xdr:nvGraphicFramePr>
        <xdr:cNvPr id="2619904" name="GRAF1">
          <a:extLst>
            <a:ext uri="{FF2B5EF4-FFF2-40B4-BE49-F238E27FC236}">
              <a16:creationId xmlns:a16="http://schemas.microsoft.com/office/drawing/2014/main" id="{00000000-0008-0000-0500-000000FA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4810125</xdr:colOff>
      <xdr:row>2</xdr:row>
      <xdr:rowOff>38100</xdr:rowOff>
    </xdr:from>
    <xdr:to>
      <xdr:col>1</xdr:col>
      <xdr:colOff>180975</xdr:colOff>
      <xdr:row>2</xdr:row>
      <xdr:rowOff>257175</xdr:rowOff>
    </xdr:to>
    <xdr:sp macro="" textlink="">
      <xdr:nvSpPr>
        <xdr:cNvPr id="60418" name="Rectangle 2">
          <a:extLst>
            <a:ext uri="{FF2B5EF4-FFF2-40B4-BE49-F238E27FC236}">
              <a16:creationId xmlns:a16="http://schemas.microsoft.com/office/drawing/2014/main" id="{00000000-0008-0000-0500-000002EC0000}"/>
            </a:ext>
          </a:extLst>
        </xdr:cNvPr>
        <xdr:cNvSpPr>
          <a:spLocks noChangeArrowheads="1"/>
        </xdr:cNvSpPr>
      </xdr:nvSpPr>
      <xdr:spPr bwMode="auto">
        <a:xfrm>
          <a:off x="190500" y="314325"/>
          <a:ext cx="0" cy="152400"/>
        </a:xfrm>
        <a:prstGeom prst="rect">
          <a:avLst/>
        </a:prstGeom>
        <a:solidFill>
          <a:srgbClr val="005463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19906" name="Picture 3">
          <a:extLst>
            <a:ext uri="{FF2B5EF4-FFF2-40B4-BE49-F238E27FC236}">
              <a16:creationId xmlns:a16="http://schemas.microsoft.com/office/drawing/2014/main" id="{00000000-0008-0000-0500-000002FA2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3089</xdr:colOff>
      <xdr:row>3</xdr:row>
      <xdr:rowOff>28575</xdr:rowOff>
    </xdr:to>
    <xdr:sp macro="" textlink="">
      <xdr:nvSpPr>
        <xdr:cNvPr id="2619907" name="Line 6">
          <a:extLst>
            <a:ext uri="{FF2B5EF4-FFF2-40B4-BE49-F238E27FC236}">
              <a16:creationId xmlns:a16="http://schemas.microsoft.com/office/drawing/2014/main" id="{00000000-0008-0000-0500-000003FA27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5760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28574</xdr:rowOff>
    </xdr:from>
    <xdr:to>
      <xdr:col>7</xdr:col>
      <xdr:colOff>877049</xdr:colOff>
      <xdr:row>3</xdr:row>
      <xdr:rowOff>28574</xdr:rowOff>
    </xdr:to>
    <xdr:sp macro="" textlink="">
      <xdr:nvSpPr>
        <xdr:cNvPr id="3" name="Line 10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4"/>
          <a:ext cx="6192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6096" name="Picture 4">
          <a:extLst>
            <a:ext uri="{FF2B5EF4-FFF2-40B4-BE49-F238E27FC236}">
              <a16:creationId xmlns:a16="http://schemas.microsoft.com/office/drawing/2014/main" id="{00000000-0008-0000-0800-0000D0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9522</xdr:colOff>
      <xdr:row>3</xdr:row>
      <xdr:rowOff>28574</xdr:rowOff>
    </xdr:from>
    <xdr:to>
      <xdr:col>13</xdr:col>
      <xdr:colOff>400049</xdr:colOff>
      <xdr:row>3</xdr:row>
      <xdr:rowOff>57149</xdr:rowOff>
    </xdr:to>
    <xdr:sp macro="" textlink="">
      <xdr:nvSpPr>
        <xdr:cNvPr id="6097" name="Line 12">
          <a:extLst>
            <a:ext uri="{FF2B5EF4-FFF2-40B4-BE49-F238E27FC236}">
              <a16:creationId xmlns:a16="http://schemas.microsoft.com/office/drawing/2014/main" id="{00000000-0008-0000-0800-0000D1170000}"/>
            </a:ext>
          </a:extLst>
        </xdr:cNvPr>
        <xdr:cNvSpPr>
          <a:spLocks noChangeShapeType="1"/>
        </xdr:cNvSpPr>
      </xdr:nvSpPr>
      <xdr:spPr bwMode="auto">
        <a:xfrm flipH="1" flipV="1">
          <a:off x="200022" y="495299"/>
          <a:ext cx="8582027" cy="28575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1487804</xdr:colOff>
      <xdr:row>6</xdr:row>
      <xdr:rowOff>9524</xdr:rowOff>
    </xdr:from>
    <xdr:to>
      <xdr:col>4</xdr:col>
      <xdr:colOff>7044689</xdr:colOff>
      <xdr:row>25</xdr:row>
      <xdr:rowOff>123824</xdr:rowOff>
    </xdr:to>
    <xdr:graphicFrame macro="">
      <xdr:nvGraphicFramePr>
        <xdr:cNvPr id="2621952" name="GRAF1">
          <a:extLst>
            <a:ext uri="{FF2B5EF4-FFF2-40B4-BE49-F238E27FC236}">
              <a16:creationId xmlns:a16="http://schemas.microsoft.com/office/drawing/2014/main" id="{00000000-0008-0000-0900-000000022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4819650</xdr:colOff>
      <xdr:row>2</xdr:row>
      <xdr:rowOff>76200</xdr:rowOff>
    </xdr:from>
    <xdr:to>
      <xdr:col>1</xdr:col>
      <xdr:colOff>180975</xdr:colOff>
      <xdr:row>2</xdr:row>
      <xdr:rowOff>295275</xdr:rowOff>
    </xdr:to>
    <xdr:sp macro="" textlink="">
      <xdr:nvSpPr>
        <xdr:cNvPr id="6147" name="Rectangle 3">
          <a:extLst>
            <a:ext uri="{FF2B5EF4-FFF2-40B4-BE49-F238E27FC236}">
              <a16:creationId xmlns:a16="http://schemas.microsoft.com/office/drawing/2014/main" id="{00000000-0008-0000-0900-000003180000}"/>
            </a:ext>
          </a:extLst>
        </xdr:cNvPr>
        <xdr:cNvSpPr>
          <a:spLocks noChangeArrowheads="1"/>
        </xdr:cNvSpPr>
      </xdr:nvSpPr>
      <xdr:spPr bwMode="auto">
        <a:xfrm>
          <a:off x="190500" y="352425"/>
          <a:ext cx="0" cy="114300"/>
        </a:xfrm>
        <a:prstGeom prst="rect">
          <a:avLst/>
        </a:prstGeom>
        <a:solidFill>
          <a:srgbClr val="005463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21954" name="Picture 7">
          <a:extLst>
            <a:ext uri="{FF2B5EF4-FFF2-40B4-BE49-F238E27FC236}">
              <a16:creationId xmlns:a16="http://schemas.microsoft.com/office/drawing/2014/main" id="{00000000-0008-0000-0900-000002022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4</xdr:col>
      <xdr:colOff>7047569</xdr:colOff>
      <xdr:row>3</xdr:row>
      <xdr:rowOff>28575</xdr:rowOff>
    </xdr:to>
    <xdr:sp macro="" textlink="">
      <xdr:nvSpPr>
        <xdr:cNvPr id="2621955" name="Line 15">
          <a:extLst>
            <a:ext uri="{FF2B5EF4-FFF2-40B4-BE49-F238E27FC236}">
              <a16:creationId xmlns:a16="http://schemas.microsoft.com/office/drawing/2014/main" id="{00000000-0008-0000-0900-0000030228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autoPageBreaks="0"/>
  </sheetPr>
  <dimension ref="A1:E21"/>
  <sheetViews>
    <sheetView showGridLines="0" showRowColHeaders="0" tabSelected="1" showOutlineSymbols="0" zoomScaleNormal="100" workbookViewId="0">
      <selection activeCell="L17" sqref="L17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16.42578125" style="9" customWidth="1"/>
    <col min="4" max="4" width="4.7109375" style="9" customWidth="1"/>
    <col min="5" max="5" width="95.7109375" style="9" customWidth="1"/>
    <col min="6" max="16384" width="11.42578125" style="9"/>
  </cols>
  <sheetData>
    <row r="1" spans="1:5" ht="0.75" customHeight="1">
      <c r="A1" s="32"/>
    </row>
    <row r="2" spans="1:5" ht="21" customHeight="1">
      <c r="C2" s="15"/>
      <c r="D2" s="15"/>
      <c r="E2" s="43" t="s">
        <v>18</v>
      </c>
    </row>
    <row r="3" spans="1:5" ht="15" customHeight="1">
      <c r="C3" s="15"/>
      <c r="D3" s="15"/>
      <c r="E3" s="10" t="s">
        <v>123</v>
      </c>
    </row>
    <row r="4" spans="1:5" s="11" customFormat="1" ht="20.25" customHeight="1">
      <c r="B4" s="12"/>
      <c r="C4" s="13" t="s">
        <v>95</v>
      </c>
    </row>
    <row r="5" spans="1:5" s="11" customFormat="1" ht="8.25" customHeight="1">
      <c r="B5" s="12"/>
      <c r="C5" s="14"/>
    </row>
    <row r="6" spans="1:5" s="11" customFormat="1" ht="3" customHeight="1">
      <c r="B6" s="12"/>
      <c r="C6" s="14"/>
    </row>
    <row r="7" spans="1:5" s="11" customFormat="1" ht="7.5" customHeight="1">
      <c r="B7" s="12"/>
      <c r="C7" s="16"/>
      <c r="D7" s="82"/>
      <c r="E7" s="82"/>
    </row>
    <row r="8" spans="1:5" s="11" customFormat="1" ht="12.75" customHeight="1">
      <c r="B8" s="12"/>
      <c r="C8" s="17"/>
      <c r="D8" s="83" t="s">
        <v>14</v>
      </c>
      <c r="E8" s="84" t="str">
        <f>'C1'!$C$7</f>
        <v>Producción de energía eléctrica en los países miembros de ENTSO-E 2021/2020 (TWh)</v>
      </c>
    </row>
    <row r="9" spans="1:5" s="11" customFormat="1" ht="12.75" customHeight="1">
      <c r="B9" s="12"/>
      <c r="C9" s="17"/>
      <c r="D9" s="83" t="s">
        <v>14</v>
      </c>
      <c r="E9" s="84" t="str">
        <f>'C2'!$C$7</f>
        <v>Incremento de la producción de energía eléctrica en los países miembros de ENTSO-E 2021/2020 (%)</v>
      </c>
    </row>
    <row r="10" spans="1:5" s="11" customFormat="1" ht="12.75" customHeight="1">
      <c r="B10" s="12"/>
      <c r="C10" s="17"/>
      <c r="D10" s="83" t="s">
        <v>14</v>
      </c>
      <c r="E10" s="84" t="str">
        <f>'C3'!$C$7</f>
        <v>Demanda de energía eléctrica en los países miembros de ENTSO-E 2021/2020 (TWh)</v>
      </c>
    </row>
    <row r="11" spans="1:5" s="11" customFormat="1" ht="12.75" customHeight="1">
      <c r="B11" s="12"/>
      <c r="C11" s="17"/>
      <c r="D11" s="83" t="s">
        <v>14</v>
      </c>
      <c r="E11" s="84" t="str">
        <f>'C4'!$C$7</f>
        <v>Incremento de la demanda de energía eléctrica en los países miembros de ENTSO-E 2021/2020 (%)</v>
      </c>
    </row>
    <row r="12" spans="1:5" s="11" customFormat="1" ht="12.75" customHeight="1">
      <c r="B12" s="12"/>
      <c r="C12" s="17"/>
      <c r="D12" s="83" t="s">
        <v>14</v>
      </c>
      <c r="E12" s="84" t="str">
        <f>'C5'!$C$7</f>
        <v>Incremento de la demanda de energía eléctrica en los países miembros de ENTSO-E 2021/2017 (%)</v>
      </c>
    </row>
    <row r="13" spans="1:5" s="11" customFormat="1" ht="12.75" customHeight="1">
      <c r="B13" s="12"/>
      <c r="C13" s="17"/>
      <c r="D13" s="83" t="s">
        <v>14</v>
      </c>
      <c r="E13" s="84" t="str">
        <f>'C6'!$C$7</f>
        <v>Consumo per cápita en los países miembros de ENTSO-E (kWh/hab.)</v>
      </c>
    </row>
    <row r="14" spans="1:5" s="11" customFormat="1" ht="12.75" customHeight="1">
      <c r="B14" s="12"/>
      <c r="C14" s="17"/>
      <c r="D14" s="83" t="s">
        <v>14</v>
      </c>
      <c r="E14" s="84" t="str">
        <f>'C7'!$C$7</f>
        <v>Origen de la producción total en los países miembros de ENTSO-E (TWh)</v>
      </c>
    </row>
    <row r="15" spans="1:5" s="11" customFormat="1" ht="12.75" customHeight="1">
      <c r="B15" s="12"/>
      <c r="C15" s="17"/>
      <c r="D15" s="83" t="s">
        <v>14</v>
      </c>
      <c r="E15" s="84" t="str">
        <f>'C8'!$C$7</f>
        <v>Estructura de la producción total en los países miembros de ENTSO-E (%)</v>
      </c>
    </row>
    <row r="16" spans="1:5" s="11" customFormat="1" ht="12.75" customHeight="1">
      <c r="B16" s="12"/>
      <c r="C16" s="17"/>
      <c r="D16" s="83" t="s">
        <v>14</v>
      </c>
      <c r="E16" s="84" t="str">
        <f>'C9'!$C$7</f>
        <v>Cobertura de la demanda de energía eléctrica en los países miembros de ENTSO-E (TWh)</v>
      </c>
    </row>
    <row r="17" spans="2:5" s="11" customFormat="1" ht="12.75" customHeight="1">
      <c r="B17" s="12"/>
      <c r="C17" s="17"/>
      <c r="D17" s="83" t="s">
        <v>14</v>
      </c>
      <c r="E17" s="84" t="str">
        <f>'C10'!$C$7</f>
        <v>Estructura de la energía renovable sobre la producción total en los países miembros de ENTSO-E (%)</v>
      </c>
    </row>
    <row r="18" spans="2:5" s="11" customFormat="1" ht="12.75" customHeight="1">
      <c r="B18" s="12"/>
      <c r="C18" s="17"/>
      <c r="D18" s="83" t="s">
        <v>14</v>
      </c>
      <c r="E18" s="84" t="str">
        <f>'C11'!$C$7</f>
        <v>Potencia instalada en los países miembros de ENTSO-E (GW)</v>
      </c>
    </row>
    <row r="19" spans="2:5" s="11" customFormat="1" ht="12.75" customHeight="1">
      <c r="B19" s="12"/>
      <c r="C19" s="17"/>
      <c r="D19" s="83" t="s">
        <v>14</v>
      </c>
      <c r="E19" s="84" t="str">
        <f>'C12'!$C$7</f>
        <v>Estructura de la potencia instalada en los países miembros de ENTSO-E (%)</v>
      </c>
    </row>
    <row r="20" spans="2:5" s="11" customFormat="1" ht="12.75" customHeight="1">
      <c r="B20" s="12"/>
      <c r="C20" s="17"/>
      <c r="D20" s="83" t="s">
        <v>14</v>
      </c>
      <c r="E20" s="84" t="str">
        <f>'C13'!$C$7</f>
        <v>Intercambios internacionales físicos de energía eléctrica en los países miembros de ENTSO-E y limítrofes (GWh)</v>
      </c>
    </row>
    <row r="21" spans="2:5" ht="10.15" customHeight="1">
      <c r="D21" s="85"/>
      <c r="E21" s="85"/>
    </row>
  </sheetData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phoneticPr fontId="0" type="noConversion"/>
  <hyperlinks>
    <hyperlink ref="E8" location="'C1'!A1" display="'C1'!A1" xr:uid="{00000000-0004-0000-0000-000000000000}"/>
    <hyperlink ref="E9" location="'C2'!A1" display="Incremento de la producción de energía eléctrica de los países miembros de ENTSO-E 2015/2014" xr:uid="{00000000-0004-0000-0000-000001000000}"/>
    <hyperlink ref="E10" location="'C3'!A1" display="Demanda de energía eléctrica en los países miembros de ENTSO-E 2015/2014 (TWh)" xr:uid="{00000000-0004-0000-0000-000002000000}"/>
    <hyperlink ref="E11" location="'C4'!A1" display="Incremento de la demanda de energía eléctrica 2015/2014" xr:uid="{00000000-0004-0000-0000-000003000000}"/>
    <hyperlink ref="E14" location="'C7'!A1" display="Origen de la producción total en los países miembros de ENTSO-E" xr:uid="{00000000-0004-0000-0000-000004000000}"/>
    <hyperlink ref="E15" location="'C8'!A1" display="Estructura de la producción total en los países miembros de ENTSO-E" xr:uid="{00000000-0004-0000-0000-000005000000}"/>
    <hyperlink ref="E16" location="'C9'!A1" display="Cobertura de la demanda de energía eléctrica en los países miembros de ENTSO-E" xr:uid="{00000000-0004-0000-0000-000006000000}"/>
    <hyperlink ref="E12" location="'C5'!A1" display="Incremento de la demanda de energía eléctrica 2015/2011" xr:uid="{00000000-0004-0000-0000-000007000000}"/>
    <hyperlink ref="E19" location="'C12'!A1" display="Estructura de la potencia instalada en los países miembros de ENTSO-E" xr:uid="{00000000-0004-0000-0000-000008000000}"/>
    <hyperlink ref="E20" location="'C13'!A1" display="Intercambios internacionales físicos de energía eléctrica en los países miembros de ENTSO-E y limítrofes" xr:uid="{00000000-0004-0000-0000-000009000000}"/>
    <hyperlink ref="E17" location="'C10'!A1" display="Estructura de la energía renovable sobre la producción total en los países miembros de ENTSO-E" xr:uid="{00000000-0004-0000-0000-00000A000000}"/>
    <hyperlink ref="E18" location="'C11'!A1" display="Potencia instalada en los países de la Unión Europea miembros" xr:uid="{00000000-0004-0000-0000-00000B000000}"/>
    <hyperlink ref="E13" location="'C6'!A1" display="Consumo per cápita en los países miembros de ENTSO-E" xr:uid="{00000000-0004-0000-0000-00000C000000}"/>
  </hyperlinks>
  <printOptions horizontalCentered="1" verticalCentered="1"/>
  <pageMargins left="0.39370078740157483" right="0.78740157480314965" top="0.39370078740157483" bottom="0.98425196850393704" header="0" footer="0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2">
    <pageSetUpPr autoPageBreaks="0"/>
  </sheetPr>
  <dimension ref="B1:E30"/>
  <sheetViews>
    <sheetView showGridLines="0" showRowColHeaders="0" showOutlineSymbols="0" zoomScaleNormal="100" workbookViewId="0">
      <selection activeCell="E48" sqref="E48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24.140625" style="9" customWidth="1"/>
    <col min="4" max="4" width="1.28515625" style="9" customWidth="1"/>
    <col min="5" max="5" width="105.7109375" style="9" customWidth="1"/>
    <col min="6" max="16384" width="11.42578125" style="9"/>
  </cols>
  <sheetData>
    <row r="1" spans="2:5" ht="0.75" customHeight="1"/>
    <row r="2" spans="2:5" ht="21" customHeight="1">
      <c r="E2" s="43" t="s">
        <v>18</v>
      </c>
    </row>
    <row r="3" spans="2:5" ht="15" customHeight="1">
      <c r="E3" s="10" t="str">
        <f>Indice!E3</f>
        <v>Informe 2021</v>
      </c>
    </row>
    <row r="4" spans="2:5" s="11" customFormat="1" ht="20.25" customHeight="1">
      <c r="B4" s="12"/>
      <c r="C4" s="13" t="s">
        <v>88</v>
      </c>
    </row>
    <row r="5" spans="2:5" s="11" customFormat="1" ht="12.75" customHeight="1">
      <c r="B5" s="12"/>
      <c r="C5" s="14"/>
    </row>
    <row r="6" spans="2:5" s="11" customFormat="1" ht="13.5" customHeight="1">
      <c r="B6" s="12"/>
      <c r="C6" s="18"/>
      <c r="D6" s="28"/>
      <c r="E6" s="28"/>
    </row>
    <row r="7" spans="2:5" s="11" customFormat="1" ht="12.75" customHeight="1">
      <c r="B7" s="12"/>
      <c r="C7" s="216" t="s">
        <v>96</v>
      </c>
      <c r="D7" s="28"/>
      <c r="E7" s="90"/>
    </row>
    <row r="8" spans="2:5" s="11" customFormat="1" ht="12.75" customHeight="1">
      <c r="B8" s="12"/>
      <c r="C8" s="216"/>
      <c r="D8" s="28"/>
      <c r="E8" s="90"/>
    </row>
    <row r="9" spans="2:5" s="11" customFormat="1" ht="12.75" customHeight="1">
      <c r="B9" s="12"/>
      <c r="C9" s="216"/>
      <c r="D9" s="28"/>
      <c r="E9" s="90"/>
    </row>
    <row r="10" spans="2:5" s="11" customFormat="1" ht="12.75" customHeight="1">
      <c r="B10" s="12"/>
      <c r="C10" s="216"/>
      <c r="D10" s="28"/>
      <c r="E10" s="90"/>
    </row>
    <row r="11" spans="2:5" s="11" customFormat="1" ht="12.75" customHeight="1">
      <c r="B11" s="12"/>
      <c r="C11" s="216"/>
      <c r="D11" s="28"/>
      <c r="E11" s="82"/>
    </row>
    <row r="12" spans="2:5" s="11" customFormat="1" ht="12.75" customHeight="1">
      <c r="B12" s="12"/>
      <c r="C12" s="216"/>
      <c r="D12" s="28"/>
      <c r="E12" s="82"/>
    </row>
    <row r="13" spans="2:5" s="11" customFormat="1" ht="12.75" customHeight="1">
      <c r="B13" s="12"/>
      <c r="C13" s="44"/>
      <c r="D13" s="28"/>
      <c r="E13" s="82"/>
    </row>
    <row r="14" spans="2:5" s="11" customFormat="1" ht="12.75" customHeight="1">
      <c r="B14" s="12"/>
      <c r="C14" s="6"/>
      <c r="D14" s="28"/>
      <c r="E14" s="82"/>
    </row>
    <row r="15" spans="2:5" s="11" customFormat="1" ht="12.75" customHeight="1">
      <c r="B15" s="12"/>
      <c r="D15" s="28"/>
      <c r="E15" s="82"/>
    </row>
    <row r="16" spans="2:5" s="11" customFormat="1" ht="12.75" customHeight="1">
      <c r="B16" s="12"/>
      <c r="C16" s="6"/>
      <c r="D16" s="28"/>
      <c r="E16" s="82"/>
    </row>
    <row r="17" spans="2:5" s="11" customFormat="1" ht="12.75" customHeight="1">
      <c r="B17" s="12"/>
      <c r="C17" s="18"/>
      <c r="D17" s="28"/>
      <c r="E17" s="82"/>
    </row>
    <row r="18" spans="2:5" s="11" customFormat="1" ht="12.75" customHeight="1">
      <c r="B18" s="12"/>
      <c r="C18" s="18"/>
      <c r="D18" s="28"/>
      <c r="E18" s="82"/>
    </row>
    <row r="19" spans="2:5" s="11" customFormat="1" ht="12.75" customHeight="1">
      <c r="B19" s="12"/>
      <c r="C19" s="18"/>
      <c r="D19" s="28"/>
      <c r="E19" s="82"/>
    </row>
    <row r="20" spans="2:5" s="11" customFormat="1" ht="12.75" customHeight="1">
      <c r="B20" s="12"/>
      <c r="C20" s="18"/>
      <c r="D20" s="28"/>
      <c r="E20" s="82"/>
    </row>
    <row r="21" spans="2:5" s="11" customFormat="1" ht="12.75" customHeight="1">
      <c r="B21" s="12"/>
      <c r="C21" s="18"/>
      <c r="D21" s="28"/>
      <c r="E21" s="82"/>
    </row>
    <row r="22" spans="2:5" ht="12.75" customHeight="1">
      <c r="E22" s="85"/>
    </row>
    <row r="23" spans="2:5" ht="12.75" customHeight="1">
      <c r="E23" s="85"/>
    </row>
    <row r="24" spans="2:5" ht="12.75" customHeight="1">
      <c r="E24" s="85"/>
    </row>
    <row r="25" spans="2:5" ht="12.75" customHeight="1">
      <c r="C25" s="38"/>
      <c r="E25" s="85"/>
    </row>
    <row r="26" spans="2:5" ht="12.75" customHeight="1">
      <c r="E26" s="85"/>
    </row>
    <row r="27" spans="2:5" ht="34.5" customHeight="1">
      <c r="E27" s="181" t="s">
        <v>138</v>
      </c>
    </row>
    <row r="28" spans="2:5">
      <c r="E28" s="6" t="s">
        <v>111</v>
      </c>
    </row>
    <row r="29" spans="2:5">
      <c r="E29" s="6"/>
    </row>
    <row r="30" spans="2:5">
      <c r="E30" s="6"/>
    </row>
  </sheetData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2">
    <mergeCell ref="C7:C9"/>
    <mergeCell ref="C10:C12"/>
  </mergeCells>
  <phoneticPr fontId="0" type="noConversion"/>
  <hyperlinks>
    <hyperlink ref="C4" location="Indice!A1" display="Indice!A1" xr:uid="{00000000-0004-0000-09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1">
    <pageSetUpPr autoPageBreaks="0" fitToPage="1"/>
  </sheetPr>
  <dimension ref="B1:T215"/>
  <sheetViews>
    <sheetView showGridLines="0" showRowColHeaders="0" showOutlineSymbols="0" zoomScaleNormal="100" workbookViewId="0">
      <selection activeCell="C7" sqref="C7:C10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.42578125" style="19" customWidth="1"/>
    <col min="4" max="4" width="3.85546875" style="19" bestFit="1" customWidth="1"/>
    <col min="5" max="5" width="27.85546875" style="19" customWidth="1"/>
    <col min="6" max="13" width="11.140625" style="19" customWidth="1"/>
    <col min="14" max="14" width="9.140625" style="68" bestFit="1" customWidth="1"/>
    <col min="15" max="15" width="7" style="19" bestFit="1" customWidth="1"/>
    <col min="16" max="16384" width="11.42578125" style="19"/>
  </cols>
  <sheetData>
    <row r="1" spans="2:20" s="9" customFormat="1" ht="0.75" customHeight="1">
      <c r="N1" s="68"/>
    </row>
    <row r="2" spans="2:20" s="9" customFormat="1" ht="21" customHeight="1">
      <c r="E2" s="10"/>
      <c r="K2" s="43"/>
      <c r="L2" s="166"/>
      <c r="M2" s="43" t="s">
        <v>18</v>
      </c>
      <c r="N2" s="68"/>
    </row>
    <row r="3" spans="2:20" s="9" customFormat="1" ht="15" customHeight="1">
      <c r="E3" s="214" t="str">
        <f>Indice!E3</f>
        <v>Informe 2021</v>
      </c>
      <c r="F3" s="214"/>
      <c r="G3" s="214"/>
      <c r="H3" s="214"/>
      <c r="I3" s="214"/>
      <c r="J3" s="214"/>
      <c r="K3" s="214"/>
      <c r="L3" s="214"/>
      <c r="M3" s="214"/>
      <c r="N3" s="68"/>
    </row>
    <row r="4" spans="2:20" s="11" customFormat="1" ht="20.25" customHeight="1">
      <c r="B4" s="12"/>
      <c r="C4" s="13" t="s">
        <v>88</v>
      </c>
      <c r="N4" s="163"/>
    </row>
    <row r="5" spans="2:20" s="11" customFormat="1" ht="12.75" customHeight="1">
      <c r="B5" s="12"/>
      <c r="C5" s="14"/>
      <c r="N5" s="163"/>
    </row>
    <row r="6" spans="2:20" s="11" customFormat="1" ht="13.5" customHeight="1">
      <c r="B6" s="12"/>
      <c r="C6" s="18"/>
      <c r="D6" s="28"/>
      <c r="E6" s="28"/>
      <c r="N6" s="172"/>
    </row>
    <row r="7" spans="2:20" ht="27.75" customHeight="1">
      <c r="C7" s="218" t="s">
        <v>99</v>
      </c>
      <c r="D7" s="140"/>
      <c r="E7" s="30"/>
      <c r="F7" s="127" t="s">
        <v>10</v>
      </c>
      <c r="G7" s="127" t="s">
        <v>9</v>
      </c>
      <c r="H7" s="127" t="s">
        <v>84</v>
      </c>
      <c r="I7" s="127" t="s">
        <v>53</v>
      </c>
      <c r="J7" s="127" t="s">
        <v>54</v>
      </c>
      <c r="K7" s="127" t="s">
        <v>55</v>
      </c>
      <c r="L7" s="127" t="s">
        <v>127</v>
      </c>
      <c r="M7" s="127" t="s">
        <v>27</v>
      </c>
      <c r="N7" s="172"/>
    </row>
    <row r="8" spans="2:20" ht="12.75" customHeight="1">
      <c r="C8" s="218"/>
      <c r="D8" s="68" t="s">
        <v>109</v>
      </c>
      <c r="E8" s="86" t="s">
        <v>110</v>
      </c>
      <c r="F8" s="178" t="s">
        <v>107</v>
      </c>
      <c r="G8" s="178" t="str">
        <f>'C7'!$F9</f>
        <v>-</v>
      </c>
      <c r="H8" s="178" t="str">
        <f>'C7'!$G9</f>
        <v>-</v>
      </c>
      <c r="I8" s="178" t="s">
        <v>107</v>
      </c>
      <c r="J8" s="178" t="s">
        <v>107</v>
      </c>
      <c r="K8" s="178" t="s">
        <v>107</v>
      </c>
      <c r="L8" s="178" t="s">
        <v>107</v>
      </c>
      <c r="M8" s="178" t="str">
        <f>IFERROR(SUM(I8,-J8,K8),"-")</f>
        <v>-</v>
      </c>
      <c r="N8" s="173" t="str">
        <f>IFERROR(M8-'C3'!G8,"-")</f>
        <v>-</v>
      </c>
      <c r="O8" s="157"/>
      <c r="P8" s="157"/>
      <c r="Q8" s="78"/>
      <c r="R8" s="78"/>
      <c r="S8" s="128"/>
      <c r="T8" s="76"/>
    </row>
    <row r="9" spans="2:20" ht="12.75" customHeight="1">
      <c r="C9" s="218"/>
      <c r="D9" s="68" t="s">
        <v>47</v>
      </c>
      <c r="E9" s="86" t="s">
        <v>0</v>
      </c>
      <c r="F9" s="97">
        <f>SUM('C7'!$H10:$L10)</f>
        <v>224.48126199999996</v>
      </c>
      <c r="G9" s="97">
        <f>'C7'!$F10</f>
        <v>65.405986499999997</v>
      </c>
      <c r="H9" s="97">
        <f>'C7'!$G10</f>
        <v>215.74036575</v>
      </c>
      <c r="I9" s="97">
        <f t="shared" ref="I9:I41" si="0">SUM(F9:H9)</f>
        <v>505.62761424999997</v>
      </c>
      <c r="J9" s="97">
        <v>10.05926775</v>
      </c>
      <c r="K9" s="97">
        <f>IFERROR(VLOOKUP(D9,'C13'!D$8:H$39,5,FALSE)/1000,"-")</f>
        <v>-19.553768749999996</v>
      </c>
      <c r="L9" s="97">
        <f>IFERROR('C3'!G9-SUM(I9,-J9,K9),"-")</f>
        <v>29.278299000000061</v>
      </c>
      <c r="M9" s="97">
        <f>IFERROR(SUM(I9,-J9,K9,L9),"-")</f>
        <v>505.29287675</v>
      </c>
      <c r="N9" s="173">
        <f>IFERROR(M9-'C3'!G9,"-")</f>
        <v>0</v>
      </c>
      <c r="O9" s="157"/>
      <c r="P9" s="157"/>
      <c r="Q9" s="78"/>
      <c r="R9" s="78"/>
      <c r="S9" s="128"/>
      <c r="T9" s="76"/>
    </row>
    <row r="10" spans="2:20" ht="12.75" customHeight="1">
      <c r="C10" s="218"/>
      <c r="D10" s="68" t="s">
        <v>48</v>
      </c>
      <c r="E10" s="86" t="s">
        <v>1</v>
      </c>
      <c r="F10" s="97">
        <f>SUM('C7'!$H11:$L11)</f>
        <v>45.896090000000001</v>
      </c>
      <c r="G10" s="97">
        <f>'C7'!$F11</f>
        <v>0</v>
      </c>
      <c r="H10" s="97">
        <f>'C7'!$G11</f>
        <v>10.225566499999999</v>
      </c>
      <c r="I10" s="97">
        <f t="shared" si="0"/>
        <v>56.1216565</v>
      </c>
      <c r="J10" s="97">
        <v>2.6518134999999998</v>
      </c>
      <c r="K10" s="97">
        <f>IFERROR(VLOOKUP(D10,'C13'!D$8:H$39,5,FALSE)/1000,"-")</f>
        <v>8.2581855000000033</v>
      </c>
      <c r="L10" s="97">
        <f>IFERROR('C3'!G10-SUM(I10,-J10,K10),"-")</f>
        <v>0.98258649999999648</v>
      </c>
      <c r="M10" s="97">
        <f t="shared" ref="M10:M41" si="1">IFERROR(SUM(I10,-J10,K10,L10),"-")</f>
        <v>62.710614999999997</v>
      </c>
      <c r="N10" s="173">
        <f>IFERROR(M10-'C3'!G10,"-")</f>
        <v>0</v>
      </c>
      <c r="O10" s="157"/>
      <c r="P10" s="157"/>
      <c r="Q10" s="78"/>
      <c r="R10" s="78"/>
      <c r="S10" s="128"/>
      <c r="T10" s="76"/>
    </row>
    <row r="11" spans="2:20" ht="12.75" customHeight="1">
      <c r="C11" s="60"/>
      <c r="D11" s="68" t="s">
        <v>49</v>
      </c>
      <c r="E11" s="86" t="s">
        <v>2</v>
      </c>
      <c r="F11" s="97">
        <f>SUM('C7'!$H12:$L12)</f>
        <v>18.737278</v>
      </c>
      <c r="G11" s="97">
        <f>'C7'!$F12</f>
        <v>47.962552000000002</v>
      </c>
      <c r="H11" s="97">
        <f>'C7'!$G12</f>
        <v>26.722833000000001</v>
      </c>
      <c r="I11" s="97">
        <f t="shared" si="0"/>
        <v>93.422663</v>
      </c>
      <c r="J11" s="97">
        <v>1.2072080000000001</v>
      </c>
      <c r="K11" s="97">
        <f>IFERROR(VLOOKUP(D11,'C13'!D$8:H$39,5,FALSE)/1000,"-")</f>
        <v>-7.5820195000000004</v>
      </c>
      <c r="L11" s="97">
        <f>IFERROR('C3'!G11-SUM(I11,-J11,K11),"-")</f>
        <v>-0.24970650000000205</v>
      </c>
      <c r="M11" s="97">
        <f t="shared" si="1"/>
        <v>84.383729000000002</v>
      </c>
      <c r="N11" s="173">
        <f>IFERROR(M11-'C3'!G11,"-")</f>
        <v>0</v>
      </c>
      <c r="O11" s="157"/>
      <c r="P11" s="157"/>
      <c r="Q11" s="78"/>
      <c r="R11" s="78"/>
      <c r="S11" s="128"/>
      <c r="T11" s="76"/>
    </row>
    <row r="12" spans="2:20" ht="12.75" customHeight="1">
      <c r="C12" s="60"/>
      <c r="D12" s="68" t="s">
        <v>77</v>
      </c>
      <c r="E12" s="86" t="s">
        <v>61</v>
      </c>
      <c r="F12" s="97">
        <f>SUM('C7'!$H13:$L13)</f>
        <v>5.9176320000000011</v>
      </c>
      <c r="G12" s="97">
        <f>'C7'!$F13</f>
        <v>0</v>
      </c>
      <c r="H12" s="97">
        <f>'C7'!$G13</f>
        <v>9.7360539999999993</v>
      </c>
      <c r="I12" s="97">
        <f t="shared" si="0"/>
        <v>15.653686</v>
      </c>
      <c r="J12" s="97">
        <v>0</v>
      </c>
      <c r="K12" s="97">
        <f>IFERROR(VLOOKUP(D12,'C13'!D$8:H$39,5,FALSE)/1000,"-")</f>
        <v>-4.9617450000000005</v>
      </c>
      <c r="L12" s="97">
        <f>IFERROR('C3'!G12-SUM(I12,-J12,K12),"-")</f>
        <v>-0.47290300000000052</v>
      </c>
      <c r="M12" s="97">
        <f t="shared" si="1"/>
        <v>10.219037999999999</v>
      </c>
      <c r="N12" s="173">
        <f>IFERROR(M12-'C3'!G12,"-")</f>
        <v>0</v>
      </c>
      <c r="O12" s="157"/>
      <c r="P12" s="157"/>
      <c r="Q12" s="78"/>
      <c r="R12" s="78"/>
      <c r="S12" s="128"/>
      <c r="T12" s="76"/>
    </row>
    <row r="13" spans="2:20" ht="12.75" customHeight="1">
      <c r="C13" s="60"/>
      <c r="D13" s="68" t="s">
        <v>51</v>
      </c>
      <c r="E13" s="86" t="s">
        <v>50</v>
      </c>
      <c r="F13" s="97">
        <f>SUM('C7'!$H14:$L14)</f>
        <v>8.161506000000001</v>
      </c>
      <c r="G13" s="97">
        <f>'C7'!$F14</f>
        <v>16.487145000000002</v>
      </c>
      <c r="H13" s="97">
        <f>'C7'!$G14</f>
        <v>22.255196000000002</v>
      </c>
      <c r="I13" s="97">
        <f t="shared" si="0"/>
        <v>46.903846999999999</v>
      </c>
      <c r="J13" s="97">
        <v>0</v>
      </c>
      <c r="K13" s="97">
        <f>IFERROR(VLOOKUP(D13,'C13'!D$8:H$39,5,FALSE)/1000,"-")</f>
        <v>-8.6131620000000009</v>
      </c>
      <c r="L13" s="97">
        <f>IFERROR('C3'!G13-SUM(I13,-J13,K13),"-")</f>
        <v>0.12019600000000707</v>
      </c>
      <c r="M13" s="97">
        <f t="shared" si="1"/>
        <v>38.410881000000003</v>
      </c>
      <c r="N13" s="173">
        <f>IFERROR(M13-'C3'!G13,"-")</f>
        <v>0</v>
      </c>
      <c r="O13" s="157"/>
      <c r="P13" s="157"/>
      <c r="Q13" s="78"/>
      <c r="R13" s="78"/>
      <c r="S13" s="128"/>
      <c r="T13" s="76"/>
    </row>
    <row r="14" spans="2:20" ht="12.75" customHeight="1">
      <c r="C14" s="60"/>
      <c r="D14" s="68" t="s">
        <v>89</v>
      </c>
      <c r="E14" s="86" t="s">
        <v>130</v>
      </c>
      <c r="F14" s="178" t="s">
        <v>107</v>
      </c>
      <c r="G14" s="178" t="str">
        <f>'C7'!$F15</f>
        <v>-</v>
      </c>
      <c r="H14" s="178" t="str">
        <f>'C7'!$G15</f>
        <v>-</v>
      </c>
      <c r="I14" s="178" t="s">
        <v>107</v>
      </c>
      <c r="J14" s="178" t="s">
        <v>107</v>
      </c>
      <c r="K14" s="178" t="s">
        <v>107</v>
      </c>
      <c r="L14" s="178" t="s">
        <v>107</v>
      </c>
      <c r="M14" s="178" t="str">
        <f>IFERROR(SUM(I14,-J14,K14),"-")</f>
        <v>-</v>
      </c>
      <c r="N14" s="173" t="str">
        <f>IFERROR(M14-'C3'!G14,"-")</f>
        <v>-</v>
      </c>
      <c r="O14" s="157"/>
      <c r="P14" s="157"/>
      <c r="Q14" s="78"/>
      <c r="R14" s="78"/>
      <c r="S14" s="128"/>
      <c r="T14" s="76"/>
    </row>
    <row r="15" spans="2:20" ht="12.75" customHeight="1">
      <c r="C15" s="60"/>
      <c r="D15" s="68" t="s">
        <v>81</v>
      </c>
      <c r="E15" s="86" t="s">
        <v>76</v>
      </c>
      <c r="F15" s="97">
        <f>SUM('C7'!$H16:$L16)</f>
        <v>9.9293219999999991</v>
      </c>
      <c r="G15" s="97">
        <f>'C7'!$F16</f>
        <v>0</v>
      </c>
      <c r="H15" s="97">
        <f>'C7'!$G16</f>
        <v>4.0392089999999996</v>
      </c>
      <c r="I15" s="97">
        <f t="shared" si="0"/>
        <v>13.968530999999999</v>
      </c>
      <c r="J15" s="97">
        <v>0.169019</v>
      </c>
      <c r="K15" s="97">
        <f>IFERROR(VLOOKUP(D15,'C13'!D$8:H$39,5,FALSE)/1000,"-")</f>
        <v>4.346171</v>
      </c>
      <c r="L15" s="97">
        <f>IFERROR('C3'!G15-SUM(I15,-J15,K15),"-")</f>
        <v>7.0750000000003865E-3</v>
      </c>
      <c r="M15" s="97">
        <f t="shared" si="1"/>
        <v>18.152757999999999</v>
      </c>
      <c r="N15" s="173">
        <f>IFERROR(M15-'C3'!G15,"-")</f>
        <v>0</v>
      </c>
      <c r="O15" s="157"/>
      <c r="P15" s="157"/>
      <c r="Q15" s="78"/>
      <c r="R15" s="78"/>
      <c r="S15" s="128"/>
      <c r="T15" s="76"/>
    </row>
    <row r="16" spans="2:20" ht="12.75" customHeight="1">
      <c r="C16" s="60"/>
      <c r="D16" s="68" t="s">
        <v>66</v>
      </c>
      <c r="E16" s="86" t="s">
        <v>56</v>
      </c>
      <c r="F16" s="97">
        <f>SUM('C7'!$H17:$L17)</f>
        <v>22.363089000000002</v>
      </c>
      <c r="G16" s="97">
        <f>'C7'!$F17</f>
        <v>0</v>
      </c>
      <c r="H16" s="97">
        <f>'C7'!$G17</f>
        <v>10.253114999999999</v>
      </c>
      <c r="I16" s="97">
        <f t="shared" si="0"/>
        <v>32.616204000000003</v>
      </c>
      <c r="J16" s="97">
        <v>0</v>
      </c>
      <c r="K16" s="97">
        <f>IFERROR(VLOOKUP(D16,'C13'!D$8:H$39,5,FALSE)/1000,"-")</f>
        <v>4.992569999999998</v>
      </c>
      <c r="L16" s="97">
        <f>IFERROR('C3'!G16-SUM(I16,-J16,K16),"-")</f>
        <v>-1.3159800000000033</v>
      </c>
      <c r="M16" s="97">
        <f t="shared" si="1"/>
        <v>36.292794000000001</v>
      </c>
      <c r="N16" s="173">
        <f>IFERROR(M16-'C3'!G16,"-")</f>
        <v>0</v>
      </c>
      <c r="O16" s="157"/>
      <c r="P16" s="157"/>
      <c r="Q16" s="78"/>
      <c r="R16" s="78"/>
      <c r="S16" s="128"/>
      <c r="T16" s="76"/>
    </row>
    <row r="17" spans="3:20" ht="12.75" customHeight="1">
      <c r="C17" s="60"/>
      <c r="D17" s="68" t="s">
        <v>35</v>
      </c>
      <c r="E17" s="86" t="s">
        <v>29</v>
      </c>
      <c r="F17" s="97">
        <f>SUM('C7'!$H18:$L18)</f>
        <v>6.3953559999999996</v>
      </c>
      <c r="G17" s="97">
        <f>'C7'!$F18</f>
        <v>15.701549999999999</v>
      </c>
      <c r="H17" s="97">
        <f>'C7'!$G18</f>
        <v>7.1185400000000003</v>
      </c>
      <c r="I17" s="97">
        <f t="shared" si="0"/>
        <v>29.215445999999996</v>
      </c>
      <c r="J17" s="97">
        <v>0.39039400000000002</v>
      </c>
      <c r="K17" s="97">
        <f>IFERROR(VLOOKUP(D17,'C13'!D$8:H$39,5,FALSE)/1000,"-")</f>
        <v>0.73107400000000233</v>
      </c>
      <c r="L17" s="97">
        <f>IFERROR('C3'!G17-SUM(I17,-J17,K17),"-")</f>
        <v>2.3790000000012412E-3</v>
      </c>
      <c r="M17" s="97">
        <f t="shared" si="1"/>
        <v>29.558505</v>
      </c>
      <c r="N17" s="173">
        <f>IFERROR(M17-'C3'!G17,"-")</f>
        <v>0</v>
      </c>
      <c r="O17" s="157"/>
      <c r="P17" s="157"/>
      <c r="Q17" s="78"/>
      <c r="R17" s="78"/>
      <c r="S17" s="128"/>
      <c r="T17" s="76"/>
    </row>
    <row r="18" spans="3:20" ht="12.75" customHeight="1">
      <c r="C18" s="60"/>
      <c r="D18" s="68" t="s">
        <v>36</v>
      </c>
      <c r="E18" s="86" t="s">
        <v>25</v>
      </c>
      <c r="F18" s="97">
        <f>SUM('C7'!$H19:$L19)</f>
        <v>5.1804740000000002</v>
      </c>
      <c r="G18" s="97">
        <f>'C7'!$F19</f>
        <v>5.4042130000000004</v>
      </c>
      <c r="H18" s="97">
        <f>'C7'!$G19</f>
        <v>4.0131839999999999</v>
      </c>
      <c r="I18" s="97">
        <f t="shared" si="0"/>
        <v>14.597871000000001</v>
      </c>
      <c r="J18" s="97">
        <v>0</v>
      </c>
      <c r="K18" s="97">
        <f>IFERROR(VLOOKUP(D18,'C13'!D$8:H$39,5,FALSE)/1000,"-")</f>
        <v>-0.26963875000000009</v>
      </c>
      <c r="L18" s="97">
        <f>IFERROR('C3'!G18-SUM(I18,-J18,K18),"-")</f>
        <v>-0.4354862500000003</v>
      </c>
      <c r="M18" s="97">
        <f t="shared" si="1"/>
        <v>13.892746000000001</v>
      </c>
      <c r="N18" s="173">
        <f>IFERROR(M18-'C3'!G18,"-")</f>
        <v>0</v>
      </c>
      <c r="O18" s="157"/>
      <c r="P18" s="157"/>
      <c r="Q18" s="78"/>
      <c r="R18" s="78"/>
      <c r="S18" s="128"/>
      <c r="T18" s="76"/>
    </row>
    <row r="19" spans="3:20" ht="12.75" customHeight="1">
      <c r="C19" s="60"/>
      <c r="D19" s="68" t="s">
        <v>37</v>
      </c>
      <c r="E19" s="184" t="s">
        <v>3</v>
      </c>
      <c r="F19" s="191">
        <f>SUM('C7'!$H20:$L20)</f>
        <v>122.05156599999999</v>
      </c>
      <c r="G19" s="191">
        <f>'C7'!$F20</f>
        <v>54.188583000000001</v>
      </c>
      <c r="H19" s="191">
        <f>'C7'!$G20</f>
        <v>70.993802000000002</v>
      </c>
      <c r="I19" s="191">
        <f t="shared" si="0"/>
        <v>247.23395099999999</v>
      </c>
      <c r="J19" s="191">
        <v>4.5809119999999997</v>
      </c>
      <c r="K19" s="191">
        <f>IFERROR(VLOOKUP(D19,'C13'!D$8:H$39,5,FALSE)/1000,"-")</f>
        <v>0.78513999999999939</v>
      </c>
      <c r="L19" s="191">
        <f>IFERROR('C3'!G19-SUM(I19,-J19,K19),"-")</f>
        <v>0.48074700000000803</v>
      </c>
      <c r="M19" s="191">
        <f t="shared" si="1"/>
        <v>243.918926</v>
      </c>
      <c r="N19" s="173">
        <f>IFERROR(M19-'C3'!G19,"-")</f>
        <v>0</v>
      </c>
      <c r="O19" s="157"/>
      <c r="P19" s="157"/>
      <c r="Q19" s="78"/>
      <c r="R19" s="78"/>
      <c r="S19" s="128"/>
      <c r="T19" s="76"/>
    </row>
    <row r="20" spans="3:20" ht="12.75" customHeight="1">
      <c r="C20" s="60"/>
      <c r="D20" s="68" t="s">
        <v>67</v>
      </c>
      <c r="E20" s="86" t="s">
        <v>57</v>
      </c>
      <c r="F20" s="97">
        <f>SUM('C7'!$H21:$L21)</f>
        <v>1.6339380000000001</v>
      </c>
      <c r="G20" s="97">
        <f>'C7'!$F21</f>
        <v>0</v>
      </c>
      <c r="H20" s="97">
        <f>'C7'!$G21</f>
        <v>4.3067640000000003</v>
      </c>
      <c r="I20" s="97">
        <f t="shared" si="0"/>
        <v>5.9407019999999999</v>
      </c>
      <c r="J20" s="97">
        <v>0</v>
      </c>
      <c r="K20" s="97">
        <f>IFERROR(VLOOKUP(D20,'C13'!D$8:H$39,5,FALSE)/1000,"-")</f>
        <v>2.6518540000000002</v>
      </c>
      <c r="L20" s="97">
        <f>IFERROR('C3'!G20-SUM(I20,-J20,K20),"-")</f>
        <v>-0.16704200000000036</v>
      </c>
      <c r="M20" s="97">
        <f t="shared" si="1"/>
        <v>8.4255139999999997</v>
      </c>
      <c r="N20" s="173">
        <f>IFERROR(M20-'C3'!G20,"-")</f>
        <v>0</v>
      </c>
      <c r="O20" s="157"/>
      <c r="P20" s="157"/>
      <c r="Q20" s="78"/>
      <c r="R20" s="78"/>
      <c r="S20" s="128"/>
      <c r="T20" s="76"/>
    </row>
    <row r="21" spans="3:20" ht="12.75" customHeight="1">
      <c r="C21" s="60"/>
      <c r="D21" s="68" t="s">
        <v>68</v>
      </c>
      <c r="E21" s="86" t="s">
        <v>22</v>
      </c>
      <c r="F21" s="97">
        <f>SUM('C7'!$H22:$L22)</f>
        <v>28.981131999999999</v>
      </c>
      <c r="G21" s="97">
        <f>'C7'!$F22</f>
        <v>22.608765999999999</v>
      </c>
      <c r="H21" s="97">
        <f>'C7'!$G22</f>
        <v>12.144515999999999</v>
      </c>
      <c r="I21" s="97">
        <f t="shared" si="0"/>
        <v>63.734414000000001</v>
      </c>
      <c r="J21" s="97">
        <v>0</v>
      </c>
      <c r="K21" s="97">
        <f>IFERROR(VLOOKUP(D21,'C13'!D$8:H$39,5,FALSE)/1000,"-")</f>
        <v>17.524642</v>
      </c>
      <c r="L21" s="97">
        <f>IFERROR('C3'!G21-SUM(I21,-J21,K21),"-")</f>
        <v>3.4479110000000048</v>
      </c>
      <c r="M21" s="97">
        <f t="shared" si="1"/>
        <v>84.706967000000006</v>
      </c>
      <c r="N21" s="173">
        <f>IFERROR(M21-'C3'!G21,"-")</f>
        <v>0</v>
      </c>
      <c r="O21" s="157"/>
      <c r="P21" s="157"/>
      <c r="Q21" s="78"/>
      <c r="R21" s="78"/>
      <c r="S21" s="128"/>
      <c r="T21" s="76"/>
    </row>
    <row r="22" spans="3:20" ht="12.75" customHeight="1">
      <c r="C22" s="60"/>
      <c r="D22" s="68" t="s">
        <v>38</v>
      </c>
      <c r="E22" s="86" t="s">
        <v>4</v>
      </c>
      <c r="F22" s="97">
        <f>SUM('C7'!$H23:$L23)</f>
        <v>112.85175700000001</v>
      </c>
      <c r="G22" s="97">
        <f>'C7'!$F23</f>
        <v>359.39830599999999</v>
      </c>
      <c r="H22" s="97">
        <f>'C7'!$G23</f>
        <v>39.939897000000002</v>
      </c>
      <c r="I22" s="97">
        <f t="shared" si="0"/>
        <v>512.18996000000004</v>
      </c>
      <c r="J22" s="97">
        <v>4.9267969999999996</v>
      </c>
      <c r="K22" s="97">
        <f>IFERROR(VLOOKUP(D22,'C13'!D$8:H$39,5,FALSE)/1000,"-")</f>
        <v>-42.810397999999999</v>
      </c>
      <c r="L22" s="97">
        <f>IFERROR('C3'!G22-SUM(I22,-J22,K22),"-")</f>
        <v>1.311821000000009</v>
      </c>
      <c r="M22" s="97">
        <f t="shared" si="1"/>
        <v>465.76458600000001</v>
      </c>
      <c r="N22" s="173">
        <f>IFERROR(M22-'C3'!G22,"-")</f>
        <v>0</v>
      </c>
      <c r="O22" s="157"/>
      <c r="P22" s="157"/>
      <c r="Q22" s="78"/>
      <c r="R22" s="78"/>
      <c r="S22" s="128"/>
      <c r="T22" s="76"/>
    </row>
    <row r="23" spans="3:20" ht="12.75" customHeight="1">
      <c r="C23" s="60"/>
      <c r="D23" s="68" t="s">
        <v>39</v>
      </c>
      <c r="E23" s="86" t="s">
        <v>5</v>
      </c>
      <c r="F23" s="97">
        <f>SUM('C7'!$H24:$L24)</f>
        <v>13.393008999999999</v>
      </c>
      <c r="G23" s="97">
        <f>'C7'!$F24</f>
        <v>0</v>
      </c>
      <c r="H23" s="97">
        <f>'C7'!$G24</f>
        <v>27.438704000000001</v>
      </c>
      <c r="I23" s="97">
        <f t="shared" si="0"/>
        <v>40.831713000000001</v>
      </c>
      <c r="J23" s="97">
        <v>0</v>
      </c>
      <c r="K23" s="97">
        <f>IFERROR(VLOOKUP(D23,'C13'!D$8:H$39,5,FALSE)/1000,"-")</f>
        <v>3.6708919999999998</v>
      </c>
      <c r="L23" s="97">
        <f>IFERROR('C3'!G23-SUM(I23,-J23,K23),"-")</f>
        <v>6.6532279999999986</v>
      </c>
      <c r="M23" s="97">
        <f t="shared" si="1"/>
        <v>51.155833000000001</v>
      </c>
      <c r="N23" s="173">
        <f>IFERROR(M23-'C3'!G23,"-")</f>
        <v>0</v>
      </c>
      <c r="O23" s="157"/>
      <c r="P23" s="157"/>
      <c r="Q23" s="78"/>
      <c r="R23" s="78"/>
      <c r="S23" s="128"/>
      <c r="T23" s="76"/>
    </row>
    <row r="24" spans="3:20" ht="12.75" customHeight="1">
      <c r="C24" s="60"/>
      <c r="D24" s="68" t="s">
        <v>40</v>
      </c>
      <c r="E24" s="86" t="s">
        <v>12</v>
      </c>
      <c r="F24" s="97">
        <f>SUM('C7'!$H25:$L25)</f>
        <v>13.025761500000002</v>
      </c>
      <c r="G24" s="97">
        <f>'C7'!$F25</f>
        <v>3.6185234999999998</v>
      </c>
      <c r="H24" s="97">
        <f>'C7'!$G25</f>
        <v>81.101220499999997</v>
      </c>
      <c r="I24" s="97">
        <f t="shared" si="0"/>
        <v>97.745505499999993</v>
      </c>
      <c r="J24" s="97">
        <v>0</v>
      </c>
      <c r="K24" s="97">
        <f>IFERROR(VLOOKUP(D24,'C13'!D$8:H$39,5,FALSE)/1000,"-")</f>
        <v>0.35531200000000535</v>
      </c>
      <c r="L24" s="97">
        <f>IFERROR('C3'!G24-SUM(I24,-J24,K24),"-")</f>
        <v>8.2636812499999905</v>
      </c>
      <c r="M24" s="97">
        <f t="shared" si="1"/>
        <v>106.36449875</v>
      </c>
      <c r="N24" s="173">
        <f>IFERROR(M24-'C3'!G24,"-")</f>
        <v>0</v>
      </c>
      <c r="O24" s="157"/>
      <c r="P24" s="157"/>
      <c r="Q24" s="78"/>
      <c r="R24" s="78"/>
      <c r="S24" s="128"/>
      <c r="T24" s="76"/>
    </row>
    <row r="25" spans="3:20" ht="12.75" customHeight="1">
      <c r="C25" s="60"/>
      <c r="D25" s="68" t="s">
        <v>41</v>
      </c>
      <c r="E25" s="86" t="s">
        <v>30</v>
      </c>
      <c r="F25" s="97">
        <f>SUM('C7'!$H26:$L26)</f>
        <v>4.4438882500000005</v>
      </c>
      <c r="G25" s="97">
        <f>'C7'!$F26</f>
        <v>15.08816625</v>
      </c>
      <c r="H25" s="97">
        <f>'C7'!$G26</f>
        <v>12.37002375</v>
      </c>
      <c r="I25" s="97">
        <f t="shared" si="0"/>
        <v>31.902078250000002</v>
      </c>
      <c r="J25" s="97">
        <v>0</v>
      </c>
      <c r="K25" s="97">
        <f>IFERROR(VLOOKUP(D25,'C13'!D$8:H$39,5,FALSE)/1000,"-")</f>
        <v>12.849326000000001</v>
      </c>
      <c r="L25" s="97">
        <f>IFERROR('C3'!G25-SUM(I25,-J25,K25),"-")</f>
        <v>-0.2242870000000039</v>
      </c>
      <c r="M25" s="97">
        <f t="shared" si="1"/>
        <v>44.527117250000003</v>
      </c>
      <c r="N25" s="173">
        <f>IFERROR(M25-'C3'!G25,"-")</f>
        <v>0</v>
      </c>
      <c r="O25" s="157"/>
      <c r="P25" s="157"/>
      <c r="Q25" s="78"/>
      <c r="R25" s="78"/>
      <c r="S25" s="128"/>
      <c r="T25" s="76"/>
    </row>
    <row r="26" spans="3:20" ht="12.75" customHeight="1">
      <c r="C26" s="60"/>
      <c r="D26" s="68" t="s">
        <v>70</v>
      </c>
      <c r="E26" s="86" t="s">
        <v>32</v>
      </c>
      <c r="F26" s="97">
        <f>SUM('C7'!$H27:$L27)</f>
        <v>10.399324500000001</v>
      </c>
      <c r="G26" s="97">
        <f>'C7'!$F27</f>
        <v>0</v>
      </c>
      <c r="H26" s="97">
        <f>'C7'!$G27</f>
        <v>12.989603499999999</v>
      </c>
      <c r="I26" s="97">
        <f t="shared" si="0"/>
        <v>23.388928</v>
      </c>
      <c r="J26" s="97">
        <v>0.50363650000000004</v>
      </c>
      <c r="K26" s="97">
        <f>IFERROR(VLOOKUP(D26,'C13'!D$8:H$39,5,FALSE)/1000,"-")</f>
        <v>0.49735800000000008</v>
      </c>
      <c r="L26" s="97">
        <f>IFERROR('C3'!G26-SUM(I26,-J26,K26),"-")</f>
        <v>6.9477225000000011</v>
      </c>
      <c r="M26" s="97">
        <f t="shared" si="1"/>
        <v>30.330372000000001</v>
      </c>
      <c r="N26" s="173">
        <f>IFERROR(M26-'C3'!G26,"-")</f>
        <v>0</v>
      </c>
      <c r="O26" s="157"/>
      <c r="P26" s="157"/>
      <c r="Q26" s="78"/>
      <c r="R26" s="78"/>
      <c r="S26" s="128"/>
      <c r="T26" s="76"/>
    </row>
    <row r="27" spans="3:20" ht="12.75" customHeight="1">
      <c r="C27" s="62"/>
      <c r="D27" s="68" t="s">
        <v>80</v>
      </c>
      <c r="E27" s="86" t="s">
        <v>116</v>
      </c>
      <c r="F27" s="178" t="s">
        <v>107</v>
      </c>
      <c r="G27" s="178" t="str">
        <f>'C7'!$F28</f>
        <v>-</v>
      </c>
      <c r="H27" s="178" t="str">
        <f>'C7'!$G28</f>
        <v>-</v>
      </c>
      <c r="I27" s="178" t="s">
        <v>107</v>
      </c>
      <c r="J27" s="178" t="s">
        <v>107</v>
      </c>
      <c r="K27" s="178" t="s">
        <v>107</v>
      </c>
      <c r="L27" s="178" t="s">
        <v>107</v>
      </c>
      <c r="M27" s="178" t="str">
        <f>IFERROR(SUM(I27,-J27,K27),"-")</f>
        <v>-</v>
      </c>
      <c r="N27" s="173" t="str">
        <f>IFERROR(M27-'C3'!G27,"-")</f>
        <v>-</v>
      </c>
      <c r="O27" s="157"/>
      <c r="P27" s="157"/>
      <c r="Q27" s="78"/>
      <c r="R27" s="78"/>
      <c r="S27" s="128"/>
      <c r="T27" s="76"/>
    </row>
    <row r="28" spans="3:20" ht="12.75" customHeight="1">
      <c r="C28" s="67"/>
      <c r="D28" s="68" t="s">
        <v>42</v>
      </c>
      <c r="E28" s="86" t="s">
        <v>6</v>
      </c>
      <c r="F28" s="97">
        <f>SUM('C7'!$H29:$L29)</f>
        <v>97.521948000000009</v>
      </c>
      <c r="G28" s="97">
        <f>'C7'!$F29</f>
        <v>0</v>
      </c>
      <c r="H28" s="97">
        <f>'C7'!$G29</f>
        <v>153.31338299999999</v>
      </c>
      <c r="I28" s="97">
        <f t="shared" si="0"/>
        <v>250.835331</v>
      </c>
      <c r="J28" s="97">
        <v>2.4397549999999999</v>
      </c>
      <c r="K28" s="97">
        <f>IFERROR(VLOOKUP(D28,'C13'!D$8:H$39,5,FALSE)/1000,"-")</f>
        <v>43.421207000000003</v>
      </c>
      <c r="L28" s="97">
        <f>IFERROR('C3'!G28-SUM(I28,-J28,K28),"-")</f>
        <v>-2.5341599999999858</v>
      </c>
      <c r="M28" s="97">
        <f t="shared" si="1"/>
        <v>289.282623</v>
      </c>
      <c r="N28" s="173">
        <f>IFERROR(M28-'C3'!G28,"-")</f>
        <v>0</v>
      </c>
      <c r="O28" s="157"/>
      <c r="P28" s="157"/>
      <c r="Q28" s="78"/>
      <c r="R28" s="78"/>
      <c r="S28" s="128"/>
      <c r="T28" s="76"/>
    </row>
    <row r="29" spans="3:20" ht="12.75" customHeight="1">
      <c r="C29" s="60"/>
      <c r="D29" s="68" t="s">
        <v>71</v>
      </c>
      <c r="E29" s="86" t="s">
        <v>58</v>
      </c>
      <c r="F29" s="97">
        <f>SUM('C7'!$H30:$L30)</f>
        <v>3.2559340000000003</v>
      </c>
      <c r="G29" s="97">
        <f>'C7'!$F30</f>
        <v>0</v>
      </c>
      <c r="H29" s="97">
        <f>'C7'!$G30</f>
        <v>2.3027090000000001</v>
      </c>
      <c r="I29" s="97">
        <f t="shared" si="0"/>
        <v>5.558643</v>
      </c>
      <c r="J29" s="97">
        <v>0</v>
      </c>
      <c r="K29" s="97">
        <f>IFERROR(VLOOKUP(D29,'C13'!D$8:H$39,5,FALSE)/1000,"-")</f>
        <v>1.7503470000000001</v>
      </c>
      <c r="L29" s="97">
        <f>IFERROR('C3'!G29-SUM(I29,-J29,K29),"-")</f>
        <v>-8.4999999999979536E-4</v>
      </c>
      <c r="M29" s="97">
        <f t="shared" si="1"/>
        <v>7.3081399999999999</v>
      </c>
      <c r="N29" s="173">
        <f>IFERROR(M29-'C3'!G29,"-")</f>
        <v>0</v>
      </c>
      <c r="O29" s="157"/>
      <c r="P29" s="157"/>
      <c r="Q29" s="78"/>
      <c r="R29" s="78"/>
      <c r="S29" s="128"/>
      <c r="T29" s="76"/>
    </row>
    <row r="30" spans="3:20" ht="12.75" customHeight="1">
      <c r="D30" s="68" t="s">
        <v>72</v>
      </c>
      <c r="E30" s="86" t="s">
        <v>33</v>
      </c>
      <c r="F30" s="97">
        <f>SUM('C7'!$H31:$L31)</f>
        <v>2.8170929999999994</v>
      </c>
      <c r="G30" s="97">
        <f>'C7'!$F31</f>
        <v>0</v>
      </c>
      <c r="H30" s="97">
        <f>'C7'!$G31</f>
        <v>1.3885449999999999</v>
      </c>
      <c r="I30" s="97">
        <f t="shared" si="0"/>
        <v>4.2056379999999995</v>
      </c>
      <c r="J30" s="97">
        <v>0</v>
      </c>
      <c r="K30" s="97">
        <f>IFERROR(VLOOKUP(D30,'C13'!D$8:H$39,5,FALSE)/1000,"-")</f>
        <v>9.1963059999999999</v>
      </c>
      <c r="L30" s="97">
        <f>IFERROR('C3'!G30-SUM(I30,-J30,K30),"-")</f>
        <v>-1.0278100000000006</v>
      </c>
      <c r="M30" s="97">
        <f>IFERROR(SUM(I30,-J30,K30,L30),"-")</f>
        <v>12.374134</v>
      </c>
      <c r="N30" s="173">
        <f>IFERROR(M30-'C3'!G30,"-")</f>
        <v>0</v>
      </c>
      <c r="O30" s="157"/>
      <c r="P30" s="157"/>
      <c r="Q30" s="78"/>
      <c r="R30" s="78"/>
      <c r="S30" s="128"/>
      <c r="T30" s="76"/>
    </row>
    <row r="31" spans="3:20" ht="12.75" customHeight="1">
      <c r="D31" s="68" t="s">
        <v>43</v>
      </c>
      <c r="E31" s="86" t="s">
        <v>7</v>
      </c>
      <c r="F31" s="97">
        <f>SUM('C7'!$H32:$L32)</f>
        <v>0</v>
      </c>
      <c r="G31" s="178" t="str">
        <f>'C7'!$F32</f>
        <v>-</v>
      </c>
      <c r="H31" s="178" t="str">
        <f>'C7'!$G32</f>
        <v>-</v>
      </c>
      <c r="I31" s="97">
        <f t="shared" ref="I31" si="2">SUM(F31:H31)</f>
        <v>0</v>
      </c>
      <c r="J31" s="97">
        <v>0</v>
      </c>
      <c r="K31" s="97">
        <f>IFERROR(VLOOKUP(D31,'C13'!D$8:H$39,5,FALSE)/1000,"-")</f>
        <v>3.945427</v>
      </c>
      <c r="L31" s="97">
        <f>IFERROR('C3'!G31-SUM(I31:K31),"-")</f>
        <v>-1.2597250000000226E-2</v>
      </c>
      <c r="M31" s="97">
        <f>IFERROR(SUM(I31:L31),"-")</f>
        <v>3.9328297499999998</v>
      </c>
      <c r="N31" s="173">
        <f>IFERROR(M31-'C3'!G31,"-")</f>
        <v>0</v>
      </c>
      <c r="O31" s="157"/>
      <c r="P31" s="157"/>
      <c r="Q31" s="78"/>
      <c r="R31" s="78"/>
      <c r="S31" s="128"/>
      <c r="T31" s="76"/>
    </row>
    <row r="32" spans="3:20" ht="12.75" customHeight="1">
      <c r="C32" s="6"/>
      <c r="D32" s="68" t="s">
        <v>69</v>
      </c>
      <c r="E32" s="86" t="s">
        <v>128</v>
      </c>
      <c r="F32" s="178" t="s">
        <v>107</v>
      </c>
      <c r="G32" s="178" t="str">
        <f>'C7'!$F33</f>
        <v>-</v>
      </c>
      <c r="H32" s="178" t="str">
        <f>'C7'!$G33</f>
        <v>-</v>
      </c>
      <c r="I32" s="178" t="s">
        <v>107</v>
      </c>
      <c r="J32" s="178" t="s">
        <v>107</v>
      </c>
      <c r="K32" s="178" t="s">
        <v>107</v>
      </c>
      <c r="L32" s="178" t="s">
        <v>107</v>
      </c>
      <c r="M32" s="178" t="str">
        <f>IFERROR(SUM(I32,-J32,K32),"-")</f>
        <v>-</v>
      </c>
      <c r="N32" s="173" t="str">
        <f>IFERROR(M32-'C3'!G32,"-")</f>
        <v>-</v>
      </c>
      <c r="O32" s="157"/>
      <c r="P32" s="157"/>
      <c r="Q32" s="78"/>
      <c r="R32" s="78"/>
      <c r="S32" s="128"/>
      <c r="T32" s="76"/>
    </row>
    <row r="33" spans="3:20" ht="12.75" customHeight="1">
      <c r="C33" s="41"/>
      <c r="D33" s="68" t="s">
        <v>85</v>
      </c>
      <c r="E33" s="86" t="s">
        <v>87</v>
      </c>
      <c r="F33" s="97">
        <f>SUM('C7'!$H34:$L34)</f>
        <v>2.148047</v>
      </c>
      <c r="G33" s="97">
        <f>'C7'!$F34</f>
        <v>0</v>
      </c>
      <c r="H33" s="97">
        <f>'C7'!$G34</f>
        <v>1.332586</v>
      </c>
      <c r="I33" s="97">
        <f t="shared" si="0"/>
        <v>3.4806330000000001</v>
      </c>
      <c r="J33" s="97">
        <v>0</v>
      </c>
      <c r="K33" s="97">
        <f>IFERROR(VLOOKUP(D33,'C13'!D$8:H$39,5,FALSE)/1000,"-")</f>
        <v>-0.46643699999999988</v>
      </c>
      <c r="L33" s="97">
        <f>IFERROR('C3'!G33-SUM(I33,-J33,K33),"-")</f>
        <v>0.25420599999999993</v>
      </c>
      <c r="M33" s="97">
        <f t="shared" si="1"/>
        <v>3.268402</v>
      </c>
      <c r="N33" s="173">
        <f>IFERROR(M33-'C3'!G33,"-")</f>
        <v>0</v>
      </c>
      <c r="O33" s="157"/>
      <c r="P33" s="157"/>
      <c r="Q33" s="78"/>
      <c r="R33" s="78"/>
      <c r="S33" s="128"/>
      <c r="T33" s="76"/>
    </row>
    <row r="34" spans="3:20" ht="12.75" customHeight="1">
      <c r="C34" s="37"/>
      <c r="D34" s="68" t="s">
        <v>73</v>
      </c>
      <c r="E34" s="86" t="s">
        <v>23</v>
      </c>
      <c r="F34" s="97">
        <f>SUM('C7'!$H35:$L35)</f>
        <v>154.046863</v>
      </c>
      <c r="G34" s="97">
        <f>'C7'!$F35</f>
        <v>0</v>
      </c>
      <c r="H34" s="97">
        <f>'C7'!$G35</f>
        <v>0.97442499999999999</v>
      </c>
      <c r="I34" s="97">
        <f t="shared" si="0"/>
        <v>155.021288</v>
      </c>
      <c r="J34" s="97">
        <v>0</v>
      </c>
      <c r="K34" s="97">
        <f>IFERROR(VLOOKUP(D34,'C13'!D$8:H$39,5,FALSE)/1000,"-")</f>
        <v>-17.081282999999996</v>
      </c>
      <c r="L34" s="97">
        <f>IFERROR('C3'!G34-SUM(I34,-J34,K34),"-")</f>
        <v>0.96934399999997822</v>
      </c>
      <c r="M34" s="97">
        <f t="shared" si="1"/>
        <v>138.90934899999999</v>
      </c>
      <c r="N34" s="173">
        <f>IFERROR(M34-'C3'!G34,"-")</f>
        <v>0</v>
      </c>
      <c r="O34" s="157"/>
      <c r="P34" s="157"/>
      <c r="Q34" s="78"/>
      <c r="R34" s="78"/>
      <c r="S34" s="128"/>
      <c r="T34" s="76"/>
    </row>
    <row r="35" spans="3:20" ht="12.75" customHeight="1">
      <c r="D35" s="68" t="s">
        <v>44</v>
      </c>
      <c r="E35" s="86" t="s">
        <v>24</v>
      </c>
      <c r="F35" s="97">
        <f>SUM('C7'!$H36:$L36)</f>
        <v>24.640532999999998</v>
      </c>
      <c r="G35" s="97">
        <f>'C7'!$F36</f>
        <v>0</v>
      </c>
      <c r="H35" s="97">
        <f>'C7'!$G36</f>
        <v>136.83408900000001</v>
      </c>
      <c r="I35" s="97">
        <f t="shared" si="0"/>
        <v>161.47462200000001</v>
      </c>
      <c r="J35" s="97">
        <v>0</v>
      </c>
      <c r="K35" s="97">
        <f>IFERROR(VLOOKUP(D35,'C13'!D$8:H$39,5,FALSE)/1000,"-")</f>
        <v>1.033802999999998</v>
      </c>
      <c r="L35" s="97">
        <f>IFERROR('C3'!G35-SUM(I35,-J35,K35),"-")</f>
        <v>12.125938999999988</v>
      </c>
      <c r="M35" s="97">
        <f t="shared" si="1"/>
        <v>174.63436400000001</v>
      </c>
      <c r="N35" s="173">
        <f>IFERROR(M35-'C3'!G35,"-")</f>
        <v>0</v>
      </c>
      <c r="O35" s="157"/>
      <c r="P35" s="157"/>
      <c r="Q35" s="78"/>
      <c r="R35" s="78"/>
      <c r="S35" s="128"/>
      <c r="T35" s="76"/>
    </row>
    <row r="36" spans="3:20" ht="12.75" customHeight="1">
      <c r="C36" s="6"/>
      <c r="D36" s="68" t="s">
        <v>45</v>
      </c>
      <c r="E36" s="86" t="s">
        <v>8</v>
      </c>
      <c r="F36" s="97">
        <f>SUM('C7'!$H37:$L37)</f>
        <v>31.192807999999999</v>
      </c>
      <c r="G36" s="97">
        <f>'C7'!$F37</f>
        <v>0</v>
      </c>
      <c r="H36" s="97">
        <f>'C7'!$G37</f>
        <v>15.683963</v>
      </c>
      <c r="I36" s="97">
        <f t="shared" si="0"/>
        <v>46.876770999999998</v>
      </c>
      <c r="J36" s="97">
        <v>2.0378599999999998</v>
      </c>
      <c r="K36" s="97">
        <f>IFERROR(VLOOKUP(D36,'C13'!D$8:H$39,5,FALSE)/1000,"-")</f>
        <v>4.7762170000000008</v>
      </c>
      <c r="L36" s="97">
        <f>IFERROR('C3'!G36-SUM(I36,-J36,K36),"-")</f>
        <v>-0.10049099999999811</v>
      </c>
      <c r="M36" s="97">
        <f t="shared" si="1"/>
        <v>49.514637</v>
      </c>
      <c r="N36" s="173">
        <f>IFERROR(M36-'C3'!G36,"-")</f>
        <v>0</v>
      </c>
      <c r="O36" s="157"/>
      <c r="P36" s="157"/>
      <c r="Q36" s="78"/>
      <c r="R36" s="78"/>
      <c r="S36" s="128"/>
      <c r="T36" s="76"/>
    </row>
    <row r="37" spans="3:20" ht="12.75" customHeight="1">
      <c r="D37" s="68" t="s">
        <v>46</v>
      </c>
      <c r="E37" s="86" t="s">
        <v>28</v>
      </c>
      <c r="F37" s="97">
        <f>SUM('C7'!$H38:$L38)</f>
        <v>11.257997</v>
      </c>
      <c r="G37" s="97">
        <f>'C7'!$F38</f>
        <v>29.055955999999998</v>
      </c>
      <c r="H37" s="97">
        <f>'C7'!$G38</f>
        <v>38.962969000000001</v>
      </c>
      <c r="I37" s="97">
        <f t="shared" si="0"/>
        <v>79.276921999999999</v>
      </c>
      <c r="J37" s="97">
        <v>1.5710329999999999</v>
      </c>
      <c r="K37" s="97">
        <f>IFERROR(VLOOKUP(D37,'C13'!D$8:H$39,5,FALSE)/1000,"-")</f>
        <v>-11.185147000000002</v>
      </c>
      <c r="L37" s="97">
        <f>IFERROR('C3'!G37-SUM(I37,-J37,K37),"-")</f>
        <v>0.11914500000000317</v>
      </c>
      <c r="M37" s="97">
        <f t="shared" si="1"/>
        <v>66.639887000000002</v>
      </c>
      <c r="N37" s="173">
        <f>IFERROR(M37-'C3'!G37,"-")</f>
        <v>0</v>
      </c>
      <c r="O37" s="157"/>
      <c r="P37" s="157"/>
      <c r="Q37" s="78"/>
      <c r="R37" s="78"/>
      <c r="S37" s="128"/>
      <c r="T37" s="76"/>
    </row>
    <row r="38" spans="3:20" ht="12.75" customHeight="1">
      <c r="D38" s="68" t="s">
        <v>52</v>
      </c>
      <c r="E38" s="86" t="s">
        <v>34</v>
      </c>
      <c r="F38" s="97">
        <f>SUM('C7'!$H39:$L39)</f>
        <v>25.193692749999997</v>
      </c>
      <c r="G38" s="97">
        <f>'C7'!$F39</f>
        <v>10.95987175</v>
      </c>
      <c r="H38" s="97">
        <f>'C7'!$G39</f>
        <v>21.04774875</v>
      </c>
      <c r="I38" s="97">
        <f t="shared" si="0"/>
        <v>57.201313249999998</v>
      </c>
      <c r="J38" s="97">
        <v>0</v>
      </c>
      <c r="K38" s="97">
        <f>IFERROR(VLOOKUP(D38,'C13'!D$8:H$39,5,FALSE)/1000,"-")</f>
        <v>2.1309412499999989</v>
      </c>
      <c r="L38" s="97">
        <f>IFERROR('C3'!G38-SUM(I38,-J38,K38),"-")</f>
        <v>-0.15162149999999741</v>
      </c>
      <c r="M38" s="97">
        <f t="shared" si="1"/>
        <v>59.180633</v>
      </c>
      <c r="N38" s="173">
        <f>IFERROR(M38-'C3'!G38,"-")</f>
        <v>0</v>
      </c>
      <c r="O38" s="157"/>
      <c r="P38" s="157"/>
      <c r="Q38" s="78"/>
      <c r="R38" s="78"/>
      <c r="S38" s="128"/>
      <c r="T38" s="76"/>
    </row>
    <row r="39" spans="3:20" ht="12.75" customHeight="1">
      <c r="D39" s="68" t="s">
        <v>83</v>
      </c>
      <c r="E39" s="86" t="s">
        <v>82</v>
      </c>
      <c r="F39" s="97">
        <f>SUM('C7'!$H40:$L40)</f>
        <v>12.08315</v>
      </c>
      <c r="G39" s="97">
        <f>'C7'!$F40</f>
        <v>0</v>
      </c>
      <c r="H39" s="97">
        <f>'C7'!$G40</f>
        <v>22.344477000000001</v>
      </c>
      <c r="I39" s="97">
        <f t="shared" si="0"/>
        <v>34.427627000000001</v>
      </c>
      <c r="J39" s="97">
        <v>0</v>
      </c>
      <c r="K39" s="97">
        <f>IFERROR(VLOOKUP(D39,'C13'!D$8:H$39,5,FALSE)/1000,"-")</f>
        <v>0.68946199999999958</v>
      </c>
      <c r="L39" s="97">
        <f>IFERROR('C3'!G39-SUM(I39,-J39,K39),"-")</f>
        <v>-0.43950999999999851</v>
      </c>
      <c r="M39" s="97">
        <f t="shared" si="1"/>
        <v>34.677579000000001</v>
      </c>
      <c r="N39" s="173">
        <f>IFERROR(M39-'C3'!G39,"-")</f>
        <v>0</v>
      </c>
      <c r="O39" s="157"/>
      <c r="P39" s="157"/>
      <c r="Q39" s="78"/>
      <c r="R39" s="78"/>
      <c r="S39" s="128"/>
      <c r="T39" s="76"/>
    </row>
    <row r="40" spans="3:20" ht="12.75" customHeight="1">
      <c r="D40" s="68" t="s">
        <v>74</v>
      </c>
      <c r="E40" s="86" t="s">
        <v>26</v>
      </c>
      <c r="F40" s="97">
        <f>SUM('C7'!$H41:$L41)</f>
        <v>102.50971</v>
      </c>
      <c r="G40" s="97">
        <f>'C7'!$F41</f>
        <v>51.710278000000002</v>
      </c>
      <c r="H40" s="97">
        <f>'C7'!$G41</f>
        <v>8.9497400000000003</v>
      </c>
      <c r="I40" s="97">
        <f t="shared" si="0"/>
        <v>163.16972799999999</v>
      </c>
      <c r="J40" s="97">
        <v>0</v>
      </c>
      <c r="K40" s="97">
        <f>IFERROR(VLOOKUP(D40,'C13'!D$8:H$39,5,FALSE)/1000,"-")</f>
        <v>-25.215330999999995</v>
      </c>
      <c r="L40" s="97">
        <f>IFERROR('C3'!G40-SUM(I40,-J40,K40),"-")</f>
        <v>1.4636800000000108</v>
      </c>
      <c r="M40" s="97">
        <f t="shared" si="1"/>
        <v>139.41807700000001</v>
      </c>
      <c r="N40" s="173">
        <f>IFERROR(M40-'C3'!G40,"-")</f>
        <v>0</v>
      </c>
      <c r="O40" s="157"/>
      <c r="P40" s="157"/>
      <c r="Q40" s="78"/>
      <c r="R40" s="78"/>
      <c r="S40" s="128"/>
      <c r="T40" s="76"/>
    </row>
    <row r="41" spans="3:20" ht="12.75" customHeight="1">
      <c r="D41" s="68" t="s">
        <v>75</v>
      </c>
      <c r="E41" s="86" t="s">
        <v>60</v>
      </c>
      <c r="F41" s="97">
        <f>SUM('C7'!$H42:$L42)</f>
        <v>21.901882000000001</v>
      </c>
      <c r="G41" s="97">
        <f>'C7'!$F42</f>
        <v>18.729405</v>
      </c>
      <c r="H41" s="97">
        <f>'C7'!$G42</f>
        <v>0</v>
      </c>
      <c r="I41" s="97">
        <f t="shared" si="0"/>
        <v>40.631287</v>
      </c>
      <c r="J41" s="97">
        <v>0</v>
      </c>
      <c r="K41" s="97">
        <f>IFERROR(VLOOKUP(D41,'C13'!D$8:H$39,5,FALSE)/1000,"-")</f>
        <v>3.5797282499999965</v>
      </c>
      <c r="L41" s="97">
        <f>IFERROR('C3'!G41-SUM(I41,-J41,K41),"-")</f>
        <v>19.315193750000006</v>
      </c>
      <c r="M41" s="97">
        <f t="shared" si="1"/>
        <v>63.526209000000001</v>
      </c>
      <c r="N41" s="173">
        <f>IFERROR(M41-'C3'!G41,"-")</f>
        <v>0</v>
      </c>
      <c r="O41" s="157"/>
      <c r="P41" s="157"/>
      <c r="Q41" s="78"/>
      <c r="R41" s="78"/>
    </row>
    <row r="42" spans="3:20" ht="12.75" customHeight="1">
      <c r="E42" s="88" t="s">
        <v>11</v>
      </c>
      <c r="F42" s="102">
        <f t="shared" ref="F42:K42" si="3">SUM(F8:F41)</f>
        <v>1142.4120430000003</v>
      </c>
      <c r="G42" s="102">
        <f t="shared" si="3"/>
        <v>716.31930200000011</v>
      </c>
      <c r="H42" s="102">
        <f t="shared" si="3"/>
        <v>974.52322875000004</v>
      </c>
      <c r="I42" s="102">
        <f t="shared" si="3"/>
        <v>2833.2545737500004</v>
      </c>
      <c r="J42" s="102">
        <f t="shared" si="3"/>
        <v>30.537695749999994</v>
      </c>
      <c r="K42" s="102">
        <f t="shared" si="3"/>
        <v>-10.552966999999985</v>
      </c>
      <c r="L42" s="102">
        <f>IFERROR('C3'!G42-SUM(I42,-J42,K42),"-")</f>
        <v>84.610709499999757</v>
      </c>
      <c r="M42" s="102">
        <f>SUM(M8:M41)</f>
        <v>2876.7746205000003</v>
      </c>
      <c r="N42" s="179"/>
      <c r="O42" s="78"/>
      <c r="P42" s="78"/>
      <c r="Q42" s="79"/>
      <c r="R42" s="79"/>
    </row>
    <row r="43" spans="3:20" ht="33.75" customHeight="1">
      <c r="E43" s="222" t="s">
        <v>138</v>
      </c>
      <c r="F43" s="222"/>
      <c r="G43" s="222"/>
      <c r="H43" s="222"/>
      <c r="I43" s="222"/>
      <c r="J43" s="222"/>
      <c r="K43" s="222"/>
      <c r="L43" s="222"/>
      <c r="M43" s="222"/>
      <c r="N43" s="172"/>
      <c r="O43" s="80"/>
      <c r="P43" s="79"/>
      <c r="Q43" s="79"/>
      <c r="R43" s="79"/>
    </row>
    <row r="44" spans="3:20">
      <c r="C44"/>
      <c r="D44"/>
      <c r="E44" s="6" t="s">
        <v>111</v>
      </c>
      <c r="F44" s="36"/>
      <c r="G44" s="36"/>
      <c r="H44" s="36"/>
      <c r="K44" s="49"/>
      <c r="L44" s="49"/>
      <c r="M44"/>
      <c r="N44" s="172"/>
      <c r="O44"/>
      <c r="P44"/>
    </row>
    <row r="45" spans="3:20">
      <c r="C45"/>
      <c r="D45"/>
      <c r="E45" s="6" t="s">
        <v>126</v>
      </c>
      <c r="F45"/>
      <c r="G45"/>
      <c r="H45"/>
      <c r="I45"/>
      <c r="J45"/>
      <c r="K45"/>
      <c r="L45"/>
      <c r="M45"/>
      <c r="N45" s="172"/>
      <c r="O45"/>
      <c r="P45"/>
    </row>
    <row r="46" spans="3:20">
      <c r="C46"/>
      <c r="D46"/>
      <c r="F46"/>
      <c r="G46"/>
      <c r="H46"/>
      <c r="I46"/>
      <c r="J46"/>
      <c r="M46"/>
      <c r="N46" s="172"/>
      <c r="O46"/>
      <c r="P46"/>
    </row>
    <row r="47" spans="3:20">
      <c r="C47"/>
      <c r="D47"/>
      <c r="F47"/>
      <c r="G47"/>
      <c r="H47"/>
      <c r="I47"/>
      <c r="J47"/>
      <c r="K47"/>
      <c r="L47"/>
      <c r="M47"/>
      <c r="N47" s="172"/>
      <c r="O47"/>
      <c r="P47"/>
    </row>
    <row r="48" spans="3:20">
      <c r="C48"/>
      <c r="D48"/>
      <c r="E48"/>
      <c r="F48"/>
      <c r="G48"/>
      <c r="H48"/>
      <c r="I48"/>
      <c r="J48"/>
      <c r="K48"/>
      <c r="L48"/>
      <c r="M48"/>
      <c r="N48" s="172"/>
      <c r="O48"/>
      <c r="P48"/>
    </row>
    <row r="49" spans="3:16">
      <c r="C49"/>
      <c r="D49"/>
      <c r="E49"/>
      <c r="F49"/>
      <c r="G49"/>
      <c r="H49"/>
      <c r="I49"/>
      <c r="J49"/>
      <c r="K49"/>
      <c r="L49"/>
      <c r="M49"/>
      <c r="N49" s="172"/>
      <c r="O49"/>
      <c r="P49"/>
    </row>
    <row r="50" spans="3:16">
      <c r="C50"/>
      <c r="D50"/>
      <c r="E50"/>
      <c r="F50"/>
      <c r="G50"/>
      <c r="H50"/>
      <c r="I50"/>
      <c r="J50"/>
      <c r="K50"/>
      <c r="L50"/>
      <c r="M50"/>
      <c r="N50" s="172"/>
      <c r="O50"/>
      <c r="P50"/>
    </row>
    <row r="51" spans="3:16">
      <c r="C51"/>
      <c r="D51"/>
      <c r="E51"/>
      <c r="F51"/>
      <c r="G51"/>
      <c r="H51"/>
      <c r="I51"/>
      <c r="J51"/>
      <c r="K51"/>
      <c r="L51"/>
      <c r="M51"/>
      <c r="N51" s="172"/>
      <c r="O51"/>
      <c r="P51"/>
    </row>
    <row r="52" spans="3:16">
      <c r="C52"/>
      <c r="D52"/>
      <c r="E52"/>
      <c r="F52"/>
      <c r="G52"/>
      <c r="H52"/>
      <c r="I52"/>
      <c r="J52"/>
      <c r="K52"/>
      <c r="L52"/>
      <c r="M52"/>
      <c r="N52" s="172"/>
      <c r="O52"/>
      <c r="P52"/>
    </row>
    <row r="53" spans="3:16">
      <c r="C53"/>
      <c r="D53"/>
      <c r="E53"/>
      <c r="F53"/>
      <c r="G53"/>
      <c r="H53"/>
      <c r="I53"/>
      <c r="J53"/>
      <c r="K53"/>
      <c r="L53"/>
      <c r="M53"/>
      <c r="N53" s="172"/>
      <c r="O53"/>
      <c r="P53"/>
    </row>
    <row r="54" spans="3:16">
      <c r="C54"/>
      <c r="D54"/>
      <c r="E54"/>
      <c r="F54"/>
      <c r="G54"/>
      <c r="H54"/>
      <c r="I54"/>
      <c r="J54"/>
      <c r="K54"/>
      <c r="L54"/>
      <c r="M54"/>
      <c r="N54" s="172"/>
      <c r="O54"/>
      <c r="P54"/>
    </row>
    <row r="55" spans="3:16">
      <c r="C55"/>
      <c r="D55"/>
      <c r="E55"/>
      <c r="F55"/>
      <c r="G55"/>
      <c r="H55"/>
      <c r="I55"/>
      <c r="J55"/>
      <c r="K55"/>
      <c r="L55"/>
      <c r="M55"/>
      <c r="N55" s="172"/>
      <c r="O55"/>
      <c r="P55"/>
    </row>
    <row r="56" spans="3:16">
      <c r="C56"/>
      <c r="D56"/>
      <c r="E56"/>
      <c r="F56"/>
      <c r="G56"/>
      <c r="H56"/>
      <c r="I56"/>
      <c r="J56"/>
      <c r="K56"/>
      <c r="L56"/>
      <c r="M56"/>
      <c r="N56" s="172"/>
      <c r="O56"/>
      <c r="P56"/>
    </row>
    <row r="57" spans="3:16">
      <c r="C57"/>
      <c r="D57"/>
      <c r="E57"/>
      <c r="F57"/>
      <c r="G57"/>
      <c r="H57"/>
      <c r="I57"/>
      <c r="J57"/>
      <c r="K57"/>
      <c r="L57"/>
      <c r="M57"/>
      <c r="N57" s="172"/>
      <c r="O57"/>
      <c r="P57"/>
    </row>
    <row r="58" spans="3:16">
      <c r="C58"/>
      <c r="D58"/>
      <c r="E58"/>
      <c r="F58"/>
      <c r="G58"/>
      <c r="H58"/>
      <c r="I58"/>
      <c r="J58"/>
      <c r="K58"/>
      <c r="L58"/>
      <c r="M58"/>
      <c r="N58" s="172"/>
      <c r="O58"/>
      <c r="P58"/>
    </row>
    <row r="59" spans="3:16">
      <c r="C59"/>
      <c r="D59"/>
      <c r="E59"/>
      <c r="F59"/>
      <c r="G59"/>
      <c r="H59"/>
      <c r="I59"/>
      <c r="J59"/>
      <c r="K59"/>
      <c r="L59"/>
      <c r="M59"/>
      <c r="N59" s="172"/>
      <c r="O59"/>
      <c r="P59"/>
    </row>
    <row r="60" spans="3:16">
      <c r="C60"/>
      <c r="D60"/>
      <c r="E60"/>
      <c r="F60"/>
      <c r="G60"/>
      <c r="H60"/>
      <c r="I60"/>
      <c r="J60"/>
      <c r="K60"/>
      <c r="L60"/>
      <c r="M60"/>
      <c r="N60" s="172"/>
      <c r="O60"/>
      <c r="P60"/>
    </row>
    <row r="61" spans="3:16">
      <c r="C61"/>
      <c r="D61"/>
      <c r="E61"/>
      <c r="F61"/>
      <c r="G61"/>
      <c r="H61"/>
      <c r="I61"/>
      <c r="J61"/>
      <c r="K61"/>
      <c r="L61"/>
      <c r="M61"/>
      <c r="N61" s="172"/>
      <c r="O61"/>
      <c r="P61"/>
    </row>
    <row r="62" spans="3:16">
      <c r="C62"/>
      <c r="D62"/>
      <c r="E62"/>
      <c r="F62"/>
      <c r="G62"/>
      <c r="H62"/>
      <c r="I62"/>
      <c r="J62"/>
      <c r="K62"/>
      <c r="L62"/>
      <c r="M62"/>
      <c r="N62" s="172"/>
      <c r="O62"/>
      <c r="P62"/>
    </row>
    <row r="63" spans="3:16">
      <c r="C63"/>
      <c r="D63"/>
      <c r="E63"/>
      <c r="F63"/>
      <c r="G63"/>
      <c r="H63"/>
      <c r="I63"/>
      <c r="J63"/>
      <c r="K63"/>
      <c r="L63"/>
      <c r="M63"/>
      <c r="N63" s="172"/>
      <c r="O63"/>
      <c r="P63"/>
    </row>
    <row r="64" spans="3:16">
      <c r="C64"/>
      <c r="D64"/>
      <c r="E64"/>
      <c r="F64"/>
      <c r="G64"/>
      <c r="H64"/>
      <c r="I64"/>
      <c r="J64"/>
      <c r="K64"/>
      <c r="L64"/>
      <c r="M64"/>
      <c r="N64" s="172"/>
      <c r="O64"/>
      <c r="P64"/>
    </row>
    <row r="65" spans="3:16">
      <c r="C65"/>
      <c r="D65"/>
      <c r="E65"/>
      <c r="F65"/>
      <c r="G65"/>
      <c r="H65"/>
      <c r="I65"/>
      <c r="J65"/>
      <c r="K65"/>
      <c r="L65"/>
      <c r="M65"/>
      <c r="N65" s="172"/>
      <c r="O65"/>
      <c r="P65"/>
    </row>
    <row r="66" spans="3:16">
      <c r="C66"/>
      <c r="D66"/>
      <c r="E66"/>
      <c r="F66"/>
      <c r="G66"/>
      <c r="H66"/>
      <c r="I66"/>
      <c r="J66"/>
      <c r="K66"/>
      <c r="L66"/>
      <c r="M66"/>
      <c r="N66" s="172"/>
      <c r="O66"/>
      <c r="P66"/>
    </row>
    <row r="67" spans="3:16">
      <c r="C67"/>
      <c r="D67"/>
      <c r="E67"/>
      <c r="F67"/>
      <c r="G67"/>
      <c r="H67"/>
      <c r="I67"/>
      <c r="J67"/>
      <c r="K67"/>
      <c r="L67"/>
      <c r="M67"/>
      <c r="N67" s="172"/>
      <c r="O67"/>
      <c r="P67"/>
    </row>
    <row r="68" spans="3:16">
      <c r="C68"/>
      <c r="D68"/>
      <c r="E68"/>
      <c r="F68"/>
      <c r="G68"/>
      <c r="H68"/>
      <c r="I68"/>
      <c r="J68"/>
      <c r="K68"/>
      <c r="L68"/>
      <c r="M68"/>
      <c r="N68" s="172"/>
      <c r="O68"/>
      <c r="P68"/>
    </row>
    <row r="69" spans="3:16">
      <c r="C69"/>
      <c r="D69"/>
      <c r="E69"/>
      <c r="F69"/>
      <c r="G69"/>
      <c r="H69"/>
      <c r="I69"/>
      <c r="J69"/>
      <c r="K69"/>
      <c r="L69"/>
      <c r="M69"/>
      <c r="N69" s="172"/>
      <c r="O69"/>
      <c r="P69"/>
    </row>
    <row r="70" spans="3:16">
      <c r="C70"/>
      <c r="D70"/>
      <c r="E70"/>
      <c r="F70"/>
      <c r="G70"/>
      <c r="H70"/>
      <c r="I70"/>
      <c r="J70"/>
      <c r="K70"/>
      <c r="L70"/>
      <c r="M70"/>
      <c r="N70" s="172"/>
      <c r="O70"/>
      <c r="P70"/>
    </row>
    <row r="71" spans="3:16">
      <c r="C71"/>
      <c r="D71"/>
      <c r="E71"/>
      <c r="F71"/>
      <c r="G71"/>
      <c r="H71"/>
      <c r="I71"/>
      <c r="J71"/>
      <c r="K71"/>
      <c r="L71"/>
      <c r="M71"/>
      <c r="N71" s="172"/>
      <c r="O71"/>
      <c r="P71"/>
    </row>
    <row r="72" spans="3:16">
      <c r="C72"/>
      <c r="D72"/>
      <c r="E72"/>
      <c r="F72"/>
      <c r="G72"/>
      <c r="H72"/>
      <c r="I72"/>
      <c r="J72"/>
      <c r="K72"/>
      <c r="L72"/>
      <c r="M72"/>
      <c r="N72" s="172"/>
      <c r="O72"/>
      <c r="P72"/>
    </row>
    <row r="73" spans="3:16">
      <c r="C73"/>
      <c r="D73"/>
      <c r="E73"/>
      <c r="F73"/>
      <c r="G73"/>
      <c r="H73"/>
      <c r="I73"/>
      <c r="J73"/>
      <c r="K73"/>
      <c r="L73"/>
      <c r="M73"/>
      <c r="N73" s="172"/>
      <c r="O73"/>
      <c r="P73"/>
    </row>
    <row r="74" spans="3:16">
      <c r="C74"/>
      <c r="D74"/>
      <c r="E74"/>
      <c r="F74"/>
      <c r="G74"/>
      <c r="H74"/>
      <c r="I74"/>
      <c r="J74"/>
      <c r="K74"/>
      <c r="L74"/>
      <c r="M74"/>
      <c r="N74" s="172"/>
      <c r="O74"/>
      <c r="P74"/>
    </row>
    <row r="75" spans="3:16">
      <c r="C75"/>
      <c r="D75"/>
      <c r="E75"/>
      <c r="F75"/>
      <c r="G75"/>
      <c r="H75"/>
      <c r="I75"/>
      <c r="J75"/>
      <c r="K75"/>
      <c r="L75"/>
      <c r="M75"/>
      <c r="N75" s="172"/>
      <c r="O75"/>
      <c r="P75"/>
    </row>
    <row r="76" spans="3:16">
      <c r="C76"/>
      <c r="D76"/>
      <c r="E76"/>
      <c r="F76"/>
      <c r="G76"/>
      <c r="H76"/>
      <c r="I76"/>
      <c r="J76"/>
      <c r="K76"/>
      <c r="L76"/>
      <c r="M76"/>
      <c r="N76" s="172"/>
      <c r="O76"/>
      <c r="P76"/>
    </row>
    <row r="77" spans="3:16">
      <c r="C77"/>
      <c r="D77"/>
      <c r="E77"/>
      <c r="F77"/>
      <c r="G77"/>
      <c r="H77"/>
      <c r="I77"/>
      <c r="J77"/>
      <c r="K77"/>
      <c r="L77"/>
      <c r="M77"/>
      <c r="N77" s="172"/>
      <c r="O77"/>
      <c r="P77"/>
    </row>
    <row r="78" spans="3:16">
      <c r="C78"/>
      <c r="D78"/>
      <c r="E78"/>
      <c r="F78"/>
      <c r="G78"/>
      <c r="H78"/>
      <c r="I78"/>
      <c r="J78"/>
      <c r="K78"/>
      <c r="L78"/>
      <c r="M78"/>
      <c r="N78" s="172"/>
      <c r="O78"/>
      <c r="P78"/>
    </row>
    <row r="79" spans="3:16">
      <c r="C79"/>
      <c r="D79"/>
      <c r="E79"/>
      <c r="F79"/>
      <c r="G79"/>
      <c r="H79"/>
      <c r="I79"/>
      <c r="J79"/>
      <c r="K79"/>
      <c r="L79"/>
      <c r="M79"/>
      <c r="N79" s="172"/>
      <c r="O79"/>
      <c r="P79"/>
    </row>
    <row r="80" spans="3:16">
      <c r="C80"/>
      <c r="D80"/>
      <c r="E80"/>
      <c r="F80"/>
      <c r="G80"/>
      <c r="H80"/>
      <c r="I80"/>
      <c r="J80"/>
      <c r="K80"/>
      <c r="L80"/>
      <c r="M80"/>
      <c r="N80" s="172"/>
      <c r="O80"/>
      <c r="P80"/>
    </row>
    <row r="81" spans="3:16">
      <c r="C81"/>
      <c r="D81"/>
      <c r="E81"/>
      <c r="F81"/>
      <c r="G81"/>
      <c r="H81"/>
      <c r="I81"/>
      <c r="J81"/>
      <c r="K81"/>
      <c r="L81"/>
      <c r="M81"/>
      <c r="N81" s="172"/>
      <c r="O81"/>
      <c r="P81"/>
    </row>
    <row r="82" spans="3:16">
      <c r="C82"/>
      <c r="D82"/>
      <c r="E82"/>
      <c r="F82"/>
      <c r="G82"/>
      <c r="H82"/>
      <c r="I82"/>
      <c r="J82"/>
      <c r="K82"/>
      <c r="L82"/>
      <c r="M82"/>
      <c r="N82" s="172"/>
      <c r="O82"/>
      <c r="P82"/>
    </row>
    <row r="83" spans="3:16">
      <c r="C83"/>
      <c r="D83"/>
      <c r="E83"/>
      <c r="F83"/>
      <c r="G83"/>
      <c r="H83"/>
      <c r="I83"/>
      <c r="J83"/>
      <c r="K83"/>
      <c r="L83"/>
      <c r="M83"/>
      <c r="N83" s="172"/>
      <c r="O83"/>
      <c r="P83"/>
    </row>
    <row r="84" spans="3:16">
      <c r="C84"/>
      <c r="D84"/>
      <c r="E84"/>
      <c r="F84"/>
      <c r="G84"/>
      <c r="H84"/>
      <c r="I84"/>
      <c r="J84"/>
      <c r="K84"/>
      <c r="L84"/>
      <c r="M84"/>
      <c r="N84" s="172"/>
      <c r="O84"/>
      <c r="P84"/>
    </row>
    <row r="85" spans="3:16">
      <c r="C85"/>
      <c r="D85"/>
      <c r="E85"/>
      <c r="F85"/>
      <c r="G85"/>
      <c r="H85"/>
      <c r="I85"/>
      <c r="J85"/>
      <c r="K85"/>
      <c r="L85"/>
      <c r="M85"/>
      <c r="N85" s="172"/>
      <c r="O85"/>
      <c r="P85"/>
    </row>
    <row r="86" spans="3:16">
      <c r="C86"/>
      <c r="D86"/>
      <c r="E86"/>
      <c r="F86"/>
      <c r="G86"/>
      <c r="H86"/>
      <c r="I86"/>
      <c r="J86"/>
      <c r="K86"/>
      <c r="L86"/>
      <c r="M86"/>
      <c r="N86" s="172"/>
      <c r="O86"/>
      <c r="P86"/>
    </row>
    <row r="87" spans="3:16">
      <c r="C87"/>
      <c r="D87"/>
      <c r="E87"/>
      <c r="F87"/>
      <c r="G87"/>
      <c r="H87"/>
      <c r="I87"/>
      <c r="J87"/>
      <c r="K87"/>
      <c r="L87"/>
      <c r="M87"/>
      <c r="N87" s="172"/>
      <c r="O87"/>
      <c r="P87"/>
    </row>
    <row r="88" spans="3:16">
      <c r="C88"/>
      <c r="D88"/>
      <c r="E88"/>
      <c r="F88"/>
      <c r="G88"/>
      <c r="H88"/>
      <c r="I88"/>
      <c r="J88"/>
      <c r="K88"/>
      <c r="L88"/>
      <c r="M88"/>
      <c r="N88" s="172"/>
      <c r="O88"/>
      <c r="P88"/>
    </row>
    <row r="89" spans="3:16">
      <c r="C89"/>
      <c r="D89"/>
      <c r="E89"/>
      <c r="F89"/>
      <c r="G89"/>
      <c r="H89"/>
      <c r="I89"/>
      <c r="J89"/>
      <c r="K89"/>
      <c r="L89"/>
      <c r="M89"/>
      <c r="N89" s="172"/>
      <c r="O89"/>
      <c r="P89"/>
    </row>
    <row r="90" spans="3:16">
      <c r="C90"/>
      <c r="D90"/>
      <c r="E90"/>
      <c r="F90"/>
      <c r="G90"/>
      <c r="H90"/>
      <c r="I90"/>
      <c r="J90"/>
      <c r="K90"/>
      <c r="L90"/>
      <c r="M90"/>
      <c r="N90" s="172"/>
      <c r="O90"/>
      <c r="P90"/>
    </row>
    <row r="91" spans="3:16">
      <c r="C91"/>
      <c r="D91"/>
      <c r="E91"/>
      <c r="F91"/>
      <c r="G91"/>
      <c r="H91"/>
      <c r="I91"/>
      <c r="J91"/>
      <c r="K91"/>
      <c r="L91"/>
      <c r="M91"/>
      <c r="N91" s="172"/>
      <c r="O91"/>
      <c r="P91"/>
    </row>
    <row r="92" spans="3:16">
      <c r="C92"/>
      <c r="D92"/>
      <c r="E92"/>
      <c r="F92"/>
      <c r="G92"/>
      <c r="H92"/>
      <c r="I92"/>
      <c r="J92"/>
      <c r="K92"/>
      <c r="L92"/>
      <c r="M92"/>
      <c r="N92" s="172"/>
      <c r="O92"/>
      <c r="P92"/>
    </row>
    <row r="93" spans="3:16">
      <c r="C93"/>
      <c r="D93"/>
      <c r="E93"/>
      <c r="F93"/>
      <c r="G93"/>
      <c r="H93"/>
      <c r="I93"/>
      <c r="J93"/>
      <c r="K93"/>
      <c r="L93"/>
      <c r="M93"/>
      <c r="N93" s="172"/>
      <c r="O93"/>
      <c r="P93"/>
    </row>
    <row r="94" spans="3:16">
      <c r="C94"/>
      <c r="D94"/>
      <c r="E94"/>
      <c r="F94"/>
      <c r="G94"/>
      <c r="H94"/>
      <c r="I94"/>
      <c r="J94"/>
      <c r="K94"/>
      <c r="L94"/>
      <c r="M94"/>
      <c r="N94" s="172"/>
      <c r="O94"/>
      <c r="P94"/>
    </row>
    <row r="95" spans="3:16">
      <c r="C95"/>
      <c r="D95"/>
      <c r="E95"/>
      <c r="F95"/>
      <c r="G95"/>
      <c r="H95"/>
      <c r="I95"/>
      <c r="J95"/>
      <c r="K95"/>
      <c r="L95"/>
      <c r="M95"/>
      <c r="N95" s="172"/>
      <c r="O95"/>
      <c r="P95"/>
    </row>
    <row r="96" spans="3:16">
      <c r="C96"/>
      <c r="D96"/>
      <c r="E96"/>
      <c r="F96"/>
      <c r="G96"/>
      <c r="H96"/>
      <c r="I96"/>
      <c r="J96"/>
      <c r="K96"/>
      <c r="L96"/>
      <c r="M96"/>
      <c r="N96" s="172"/>
      <c r="O96"/>
      <c r="P96"/>
    </row>
    <row r="97" spans="3:16">
      <c r="C97"/>
      <c r="D97"/>
      <c r="E97"/>
      <c r="F97"/>
      <c r="G97"/>
      <c r="H97"/>
      <c r="I97"/>
      <c r="J97"/>
      <c r="K97"/>
      <c r="L97"/>
      <c r="M97"/>
      <c r="N97" s="172"/>
      <c r="O97"/>
      <c r="P97"/>
    </row>
    <row r="98" spans="3:16">
      <c r="C98"/>
      <c r="D98"/>
      <c r="E98"/>
      <c r="F98"/>
      <c r="G98"/>
      <c r="H98"/>
      <c r="I98"/>
      <c r="J98"/>
      <c r="K98"/>
      <c r="L98"/>
      <c r="M98"/>
      <c r="N98" s="172"/>
      <c r="O98"/>
      <c r="P98"/>
    </row>
    <row r="99" spans="3:16">
      <c r="C99"/>
      <c r="D99"/>
      <c r="E99"/>
      <c r="F99"/>
      <c r="G99"/>
      <c r="H99"/>
      <c r="I99"/>
      <c r="J99"/>
      <c r="K99"/>
      <c r="L99"/>
      <c r="M99"/>
      <c r="N99" s="172"/>
      <c r="O99"/>
      <c r="P99"/>
    </row>
    <row r="100" spans="3:16">
      <c r="C100"/>
      <c r="D100"/>
      <c r="E100"/>
      <c r="F100"/>
      <c r="G100"/>
      <c r="H100"/>
      <c r="I100"/>
      <c r="J100"/>
      <c r="K100"/>
      <c r="L100"/>
      <c r="M100"/>
      <c r="N100" s="172"/>
      <c r="O100"/>
      <c r="P100"/>
    </row>
    <row r="101" spans="3:16">
      <c r="C101"/>
      <c r="D101"/>
      <c r="E101"/>
      <c r="F101"/>
      <c r="G101"/>
      <c r="H101"/>
      <c r="I101"/>
      <c r="J101"/>
      <c r="K101"/>
      <c r="L101"/>
      <c r="M101"/>
      <c r="N101" s="172"/>
      <c r="O101"/>
      <c r="P101"/>
    </row>
    <row r="102" spans="3:16">
      <c r="C102"/>
      <c r="D102"/>
      <c r="E102"/>
      <c r="F102"/>
      <c r="G102"/>
      <c r="H102"/>
      <c r="I102"/>
      <c r="J102"/>
      <c r="K102"/>
      <c r="L102"/>
      <c r="M102"/>
      <c r="N102" s="172"/>
      <c r="O102"/>
      <c r="P102"/>
    </row>
    <row r="103" spans="3:16">
      <c r="C103"/>
      <c r="D103"/>
      <c r="E103"/>
      <c r="F103"/>
      <c r="G103"/>
      <c r="H103"/>
      <c r="I103"/>
      <c r="J103"/>
      <c r="K103"/>
      <c r="L103"/>
      <c r="M103"/>
      <c r="N103" s="172"/>
      <c r="O103"/>
      <c r="P103"/>
    </row>
    <row r="104" spans="3:16">
      <c r="C104"/>
      <c r="D104"/>
      <c r="E104"/>
      <c r="F104"/>
      <c r="G104"/>
      <c r="H104"/>
      <c r="I104"/>
      <c r="J104"/>
      <c r="K104"/>
      <c r="L104"/>
      <c r="M104"/>
      <c r="N104" s="172"/>
      <c r="O104"/>
      <c r="P104"/>
    </row>
    <row r="105" spans="3:16">
      <c r="C105"/>
      <c r="D105"/>
      <c r="E105"/>
      <c r="F105"/>
      <c r="G105"/>
      <c r="H105"/>
      <c r="I105"/>
      <c r="J105"/>
      <c r="K105"/>
      <c r="L105"/>
      <c r="M105"/>
      <c r="N105" s="172"/>
      <c r="O105"/>
      <c r="P105"/>
    </row>
    <row r="106" spans="3:16">
      <c r="C106"/>
      <c r="D106"/>
      <c r="E106"/>
      <c r="F106"/>
      <c r="G106"/>
      <c r="H106"/>
      <c r="I106"/>
      <c r="J106"/>
      <c r="K106"/>
      <c r="L106"/>
      <c r="M106"/>
      <c r="N106" s="172"/>
      <c r="O106"/>
      <c r="P106"/>
    </row>
    <row r="107" spans="3:16">
      <c r="C107"/>
      <c r="D107"/>
      <c r="E107"/>
      <c r="F107"/>
      <c r="G107"/>
      <c r="H107"/>
      <c r="I107"/>
      <c r="J107"/>
      <c r="K107"/>
      <c r="L107"/>
      <c r="M107"/>
      <c r="N107" s="172"/>
      <c r="O107"/>
      <c r="P107"/>
    </row>
    <row r="108" spans="3:16">
      <c r="C108"/>
      <c r="D108"/>
      <c r="E108"/>
      <c r="F108"/>
      <c r="G108"/>
      <c r="H108"/>
      <c r="I108"/>
      <c r="J108"/>
      <c r="K108"/>
      <c r="L108"/>
      <c r="M108"/>
      <c r="N108" s="172"/>
      <c r="O108"/>
      <c r="P108"/>
    </row>
    <row r="109" spans="3:16">
      <c r="C109"/>
      <c r="D109"/>
      <c r="E109"/>
      <c r="F109"/>
      <c r="G109"/>
      <c r="H109"/>
      <c r="I109"/>
      <c r="J109"/>
      <c r="K109"/>
      <c r="L109"/>
      <c r="M109"/>
      <c r="N109" s="172"/>
      <c r="O109"/>
      <c r="P109"/>
    </row>
    <row r="110" spans="3:16">
      <c r="C110"/>
      <c r="D110"/>
      <c r="E110"/>
      <c r="F110"/>
      <c r="G110"/>
      <c r="H110"/>
      <c r="I110"/>
      <c r="J110"/>
      <c r="K110"/>
      <c r="L110"/>
      <c r="M110"/>
      <c r="N110" s="172"/>
      <c r="O110"/>
      <c r="P110"/>
    </row>
    <row r="111" spans="3:16">
      <c r="C111"/>
      <c r="D111"/>
      <c r="E111"/>
      <c r="F111"/>
      <c r="G111"/>
      <c r="H111"/>
      <c r="I111"/>
      <c r="J111"/>
      <c r="K111"/>
      <c r="L111"/>
      <c r="M111"/>
      <c r="N111" s="172"/>
      <c r="O111"/>
      <c r="P111"/>
    </row>
    <row r="112" spans="3:16">
      <c r="C112"/>
      <c r="D112"/>
      <c r="E112"/>
      <c r="F112"/>
      <c r="G112"/>
      <c r="H112"/>
      <c r="I112"/>
      <c r="J112"/>
      <c r="K112"/>
      <c r="L112"/>
      <c r="M112"/>
      <c r="N112" s="172"/>
      <c r="O112"/>
      <c r="P112"/>
    </row>
    <row r="113" spans="3:16">
      <c r="C113"/>
      <c r="D113"/>
      <c r="E113"/>
      <c r="F113"/>
      <c r="G113"/>
      <c r="H113"/>
      <c r="I113"/>
      <c r="J113"/>
      <c r="K113"/>
      <c r="L113"/>
      <c r="M113"/>
      <c r="N113" s="172"/>
      <c r="O113"/>
      <c r="P113"/>
    </row>
    <row r="114" spans="3:16">
      <c r="C114"/>
      <c r="D114"/>
      <c r="E114"/>
      <c r="F114"/>
      <c r="G114"/>
      <c r="H114"/>
      <c r="I114"/>
      <c r="J114"/>
      <c r="K114"/>
      <c r="L114"/>
      <c r="M114"/>
      <c r="N114" s="172"/>
      <c r="O114"/>
      <c r="P114"/>
    </row>
    <row r="115" spans="3:16">
      <c r="C115"/>
      <c r="D115"/>
      <c r="E115"/>
      <c r="F115"/>
      <c r="G115"/>
      <c r="H115"/>
      <c r="I115"/>
      <c r="J115"/>
      <c r="K115"/>
      <c r="L115"/>
      <c r="M115"/>
      <c r="N115" s="172"/>
      <c r="O115"/>
      <c r="P115"/>
    </row>
    <row r="116" spans="3:16">
      <c r="C116"/>
      <c r="D116"/>
      <c r="E116"/>
      <c r="F116"/>
      <c r="G116"/>
      <c r="H116"/>
      <c r="I116"/>
      <c r="J116"/>
      <c r="K116"/>
      <c r="L116"/>
      <c r="M116"/>
      <c r="N116" s="172"/>
      <c r="O116"/>
      <c r="P116"/>
    </row>
    <row r="117" spans="3:16">
      <c r="C117"/>
      <c r="D117"/>
      <c r="E117"/>
      <c r="F117"/>
      <c r="G117"/>
      <c r="H117"/>
      <c r="I117"/>
      <c r="J117"/>
      <c r="K117"/>
      <c r="L117"/>
      <c r="M117"/>
      <c r="N117" s="172"/>
      <c r="O117"/>
      <c r="P117"/>
    </row>
    <row r="118" spans="3:16">
      <c r="C118"/>
      <c r="D118"/>
      <c r="E118"/>
      <c r="F118"/>
      <c r="G118"/>
      <c r="H118"/>
      <c r="I118"/>
      <c r="J118"/>
      <c r="K118"/>
      <c r="L118"/>
      <c r="M118"/>
      <c r="N118" s="172"/>
      <c r="O118"/>
      <c r="P118"/>
    </row>
    <row r="119" spans="3:16">
      <c r="C119"/>
      <c r="D119"/>
      <c r="E119"/>
      <c r="F119"/>
      <c r="G119"/>
      <c r="H119"/>
      <c r="I119"/>
      <c r="J119"/>
      <c r="K119"/>
      <c r="L119"/>
      <c r="M119"/>
      <c r="N119" s="172"/>
      <c r="O119"/>
      <c r="P119"/>
    </row>
    <row r="120" spans="3:16">
      <c r="C120"/>
      <c r="D120"/>
      <c r="E120"/>
      <c r="F120"/>
      <c r="G120"/>
      <c r="H120"/>
      <c r="I120"/>
      <c r="J120"/>
      <c r="K120"/>
      <c r="L120"/>
      <c r="M120"/>
      <c r="N120" s="172"/>
      <c r="O120"/>
      <c r="P120"/>
    </row>
    <row r="121" spans="3:16">
      <c r="C121"/>
      <c r="D121"/>
      <c r="E121"/>
      <c r="F121"/>
      <c r="G121"/>
      <c r="H121"/>
      <c r="I121"/>
      <c r="J121"/>
      <c r="K121"/>
      <c r="L121"/>
      <c r="M121"/>
      <c r="N121" s="172"/>
      <c r="O121"/>
      <c r="P121"/>
    </row>
    <row r="122" spans="3:16">
      <c r="C122"/>
      <c r="D122"/>
      <c r="E122"/>
      <c r="F122"/>
      <c r="G122"/>
      <c r="H122"/>
      <c r="I122"/>
      <c r="J122"/>
      <c r="K122"/>
      <c r="L122"/>
      <c r="M122"/>
      <c r="N122" s="172"/>
      <c r="O122"/>
      <c r="P122"/>
    </row>
    <row r="123" spans="3:16">
      <c r="C123"/>
      <c r="D123"/>
      <c r="E123"/>
      <c r="F123"/>
      <c r="G123"/>
      <c r="H123"/>
      <c r="I123"/>
      <c r="J123"/>
      <c r="K123"/>
      <c r="L123"/>
      <c r="M123"/>
      <c r="N123" s="172"/>
      <c r="O123"/>
      <c r="P123"/>
    </row>
    <row r="124" spans="3:16">
      <c r="C124"/>
      <c r="D124"/>
      <c r="E124"/>
      <c r="F124"/>
      <c r="G124"/>
      <c r="H124"/>
      <c r="I124"/>
      <c r="J124"/>
      <c r="K124"/>
      <c r="L124"/>
      <c r="M124"/>
      <c r="N124" s="172"/>
      <c r="O124"/>
      <c r="P124"/>
    </row>
    <row r="125" spans="3:16">
      <c r="C125"/>
      <c r="D125"/>
      <c r="E125"/>
      <c r="F125"/>
      <c r="G125"/>
      <c r="H125"/>
      <c r="I125"/>
      <c r="J125"/>
      <c r="K125"/>
      <c r="L125"/>
      <c r="M125"/>
      <c r="N125" s="172"/>
      <c r="O125"/>
      <c r="P125"/>
    </row>
    <row r="126" spans="3:16">
      <c r="C126"/>
      <c r="D126"/>
      <c r="E126"/>
      <c r="F126"/>
      <c r="G126"/>
      <c r="H126"/>
      <c r="I126"/>
      <c r="J126"/>
      <c r="K126"/>
      <c r="L126"/>
      <c r="M126"/>
      <c r="N126" s="172"/>
      <c r="O126"/>
      <c r="P126"/>
    </row>
    <row r="127" spans="3:16">
      <c r="C127"/>
      <c r="D127"/>
      <c r="E127"/>
      <c r="F127"/>
      <c r="G127"/>
      <c r="H127"/>
      <c r="I127"/>
      <c r="J127"/>
      <c r="K127"/>
      <c r="L127"/>
      <c r="M127"/>
      <c r="N127" s="172"/>
      <c r="O127"/>
      <c r="P127"/>
    </row>
    <row r="128" spans="3:16">
      <c r="C128"/>
      <c r="D128"/>
      <c r="E128"/>
      <c r="F128"/>
      <c r="G128"/>
      <c r="H128"/>
      <c r="I128"/>
      <c r="J128"/>
      <c r="K128"/>
      <c r="L128"/>
      <c r="M128"/>
      <c r="N128" s="172"/>
      <c r="O128"/>
      <c r="P128"/>
    </row>
    <row r="129" spans="3:16">
      <c r="C129"/>
      <c r="D129"/>
      <c r="E129"/>
      <c r="F129"/>
      <c r="G129"/>
      <c r="H129"/>
      <c r="I129"/>
      <c r="J129"/>
      <c r="K129"/>
      <c r="L129"/>
      <c r="M129"/>
      <c r="N129" s="172"/>
      <c r="O129"/>
      <c r="P129"/>
    </row>
    <row r="130" spans="3:16">
      <c r="C130"/>
      <c r="D130"/>
      <c r="E130"/>
      <c r="F130"/>
      <c r="G130"/>
      <c r="H130"/>
      <c r="I130"/>
      <c r="J130"/>
      <c r="K130"/>
      <c r="L130"/>
      <c r="M130"/>
      <c r="N130" s="172"/>
      <c r="O130"/>
      <c r="P130"/>
    </row>
    <row r="131" spans="3:16">
      <c r="C131"/>
      <c r="D131"/>
      <c r="E131"/>
      <c r="F131"/>
      <c r="G131"/>
      <c r="H131"/>
      <c r="I131"/>
      <c r="J131"/>
      <c r="K131"/>
      <c r="L131"/>
      <c r="M131"/>
      <c r="N131" s="172"/>
      <c r="O131"/>
      <c r="P131"/>
    </row>
    <row r="132" spans="3:16">
      <c r="C132"/>
      <c r="D132"/>
      <c r="E132"/>
      <c r="F132"/>
      <c r="G132"/>
      <c r="H132"/>
      <c r="I132"/>
      <c r="J132"/>
      <c r="K132"/>
      <c r="L132"/>
      <c r="M132"/>
      <c r="N132" s="172"/>
      <c r="O132"/>
      <c r="P132"/>
    </row>
    <row r="133" spans="3:16">
      <c r="C133"/>
      <c r="D133"/>
      <c r="E133"/>
      <c r="F133"/>
      <c r="G133"/>
      <c r="H133"/>
      <c r="I133"/>
      <c r="J133"/>
      <c r="K133"/>
      <c r="L133"/>
      <c r="M133"/>
      <c r="N133" s="172"/>
      <c r="O133"/>
      <c r="P133"/>
    </row>
    <row r="134" spans="3:16">
      <c r="C134"/>
      <c r="D134"/>
      <c r="E134"/>
      <c r="F134"/>
      <c r="G134"/>
      <c r="H134"/>
      <c r="I134"/>
      <c r="J134"/>
      <c r="K134"/>
      <c r="L134"/>
      <c r="M134"/>
      <c r="N134" s="172"/>
      <c r="O134"/>
      <c r="P134"/>
    </row>
    <row r="135" spans="3:16">
      <c r="C135"/>
      <c r="D135"/>
      <c r="E135"/>
      <c r="F135"/>
      <c r="G135"/>
      <c r="H135"/>
      <c r="I135"/>
      <c r="J135"/>
      <c r="K135"/>
      <c r="L135"/>
      <c r="M135"/>
      <c r="N135" s="172"/>
      <c r="O135"/>
      <c r="P135"/>
    </row>
    <row r="136" spans="3:16">
      <c r="C136"/>
      <c r="D136"/>
      <c r="E136"/>
      <c r="F136"/>
      <c r="G136"/>
      <c r="H136"/>
      <c r="I136"/>
      <c r="J136"/>
      <c r="K136"/>
      <c r="L136"/>
      <c r="M136"/>
      <c r="N136" s="172"/>
      <c r="O136"/>
      <c r="P136"/>
    </row>
    <row r="137" spans="3:16">
      <c r="C137"/>
      <c r="D137"/>
      <c r="E137"/>
      <c r="F137"/>
      <c r="G137"/>
      <c r="H137"/>
      <c r="I137"/>
      <c r="J137"/>
      <c r="K137"/>
      <c r="L137"/>
      <c r="M137"/>
      <c r="N137" s="172"/>
      <c r="O137"/>
      <c r="P137"/>
    </row>
    <row r="138" spans="3:16">
      <c r="C138"/>
      <c r="D138"/>
      <c r="E138"/>
      <c r="F138"/>
      <c r="G138"/>
      <c r="H138"/>
      <c r="I138"/>
      <c r="J138"/>
      <c r="K138"/>
      <c r="L138"/>
      <c r="M138"/>
      <c r="N138" s="172"/>
      <c r="O138"/>
      <c r="P138"/>
    </row>
    <row r="139" spans="3:16">
      <c r="C139"/>
      <c r="D139"/>
      <c r="E139"/>
      <c r="F139"/>
      <c r="G139"/>
      <c r="H139"/>
      <c r="I139"/>
      <c r="J139"/>
      <c r="K139"/>
      <c r="L139"/>
      <c r="M139"/>
      <c r="N139" s="172"/>
      <c r="O139"/>
      <c r="P139"/>
    </row>
    <row r="140" spans="3:16">
      <c r="C140"/>
      <c r="D140"/>
      <c r="E140"/>
      <c r="F140"/>
      <c r="G140"/>
      <c r="H140"/>
      <c r="I140"/>
      <c r="J140"/>
      <c r="K140"/>
      <c r="L140"/>
      <c r="M140"/>
      <c r="N140" s="172"/>
      <c r="O140"/>
      <c r="P140"/>
    </row>
    <row r="141" spans="3:16">
      <c r="C141"/>
      <c r="D141"/>
      <c r="E141"/>
      <c r="F141"/>
      <c r="G141"/>
      <c r="H141"/>
      <c r="I141"/>
      <c r="J141"/>
      <c r="K141"/>
      <c r="L141"/>
      <c r="M141"/>
      <c r="N141" s="172"/>
      <c r="O141"/>
      <c r="P141"/>
    </row>
    <row r="142" spans="3:16">
      <c r="C142"/>
      <c r="D142"/>
      <c r="E142"/>
      <c r="F142"/>
      <c r="G142"/>
      <c r="H142"/>
      <c r="I142"/>
      <c r="J142"/>
      <c r="K142"/>
      <c r="L142"/>
      <c r="M142"/>
      <c r="N142" s="172"/>
      <c r="O142"/>
      <c r="P142"/>
    </row>
    <row r="143" spans="3:16">
      <c r="C143"/>
      <c r="D143"/>
      <c r="E143"/>
      <c r="F143"/>
      <c r="G143"/>
      <c r="H143"/>
      <c r="I143"/>
      <c r="J143"/>
      <c r="K143"/>
      <c r="L143"/>
      <c r="M143"/>
      <c r="N143" s="172"/>
      <c r="O143"/>
      <c r="P143"/>
    </row>
    <row r="144" spans="3:16">
      <c r="C144"/>
      <c r="D144"/>
      <c r="E144"/>
      <c r="F144"/>
      <c r="G144"/>
      <c r="H144"/>
      <c r="I144"/>
      <c r="J144"/>
      <c r="K144"/>
      <c r="L144"/>
      <c r="M144"/>
      <c r="N144" s="172"/>
      <c r="O144"/>
      <c r="P144"/>
    </row>
    <row r="145" spans="3:16">
      <c r="C145"/>
      <c r="D145"/>
      <c r="E145"/>
      <c r="F145"/>
      <c r="G145"/>
      <c r="H145"/>
      <c r="I145"/>
      <c r="J145"/>
      <c r="K145"/>
      <c r="L145"/>
      <c r="M145"/>
      <c r="N145" s="172"/>
      <c r="O145"/>
      <c r="P145"/>
    </row>
    <row r="146" spans="3:16">
      <c r="C146"/>
      <c r="D146"/>
      <c r="E146"/>
      <c r="F146"/>
      <c r="G146"/>
      <c r="H146"/>
      <c r="I146"/>
      <c r="J146"/>
      <c r="K146"/>
      <c r="L146"/>
      <c r="M146"/>
      <c r="N146" s="172"/>
      <c r="O146"/>
      <c r="P146"/>
    </row>
    <row r="147" spans="3:16">
      <c r="C147"/>
      <c r="D147"/>
      <c r="E147"/>
      <c r="F147"/>
      <c r="G147"/>
      <c r="H147"/>
      <c r="I147"/>
      <c r="J147"/>
      <c r="K147"/>
      <c r="L147"/>
      <c r="M147"/>
      <c r="N147" s="172"/>
      <c r="O147"/>
      <c r="P147"/>
    </row>
    <row r="148" spans="3:16">
      <c r="C148"/>
      <c r="D148"/>
      <c r="E148"/>
      <c r="F148"/>
      <c r="G148"/>
      <c r="H148"/>
      <c r="I148"/>
      <c r="J148"/>
      <c r="K148"/>
      <c r="L148"/>
      <c r="M148"/>
      <c r="N148" s="172"/>
      <c r="O148"/>
      <c r="P148"/>
    </row>
    <row r="149" spans="3:16">
      <c r="C149"/>
      <c r="D149"/>
      <c r="E149"/>
      <c r="F149"/>
      <c r="G149"/>
      <c r="H149"/>
      <c r="I149"/>
      <c r="J149"/>
      <c r="K149"/>
      <c r="L149"/>
      <c r="M149"/>
      <c r="N149" s="172"/>
      <c r="O149"/>
      <c r="P149"/>
    </row>
    <row r="150" spans="3:16">
      <c r="C150"/>
      <c r="D150"/>
      <c r="E150"/>
      <c r="F150"/>
      <c r="G150"/>
      <c r="H150"/>
      <c r="I150"/>
      <c r="J150"/>
      <c r="K150"/>
      <c r="L150"/>
      <c r="M150"/>
      <c r="N150" s="172"/>
      <c r="O150"/>
      <c r="P150"/>
    </row>
    <row r="151" spans="3:16">
      <c r="C151"/>
      <c r="D151"/>
      <c r="E151"/>
      <c r="F151"/>
      <c r="G151"/>
      <c r="H151"/>
      <c r="I151"/>
      <c r="J151"/>
      <c r="K151"/>
      <c r="L151"/>
      <c r="M151"/>
      <c r="N151" s="172"/>
      <c r="O151"/>
      <c r="P151"/>
    </row>
    <row r="152" spans="3:16">
      <c r="C152"/>
      <c r="D152"/>
      <c r="E152"/>
      <c r="F152"/>
      <c r="G152"/>
      <c r="H152"/>
      <c r="I152"/>
      <c r="J152"/>
      <c r="K152"/>
      <c r="L152"/>
      <c r="M152"/>
      <c r="N152" s="172"/>
      <c r="O152"/>
      <c r="P152"/>
    </row>
    <row r="153" spans="3:16">
      <c r="C153"/>
      <c r="D153"/>
      <c r="E153"/>
      <c r="F153"/>
      <c r="G153"/>
      <c r="H153"/>
      <c r="I153"/>
      <c r="J153"/>
      <c r="K153"/>
      <c r="L153"/>
      <c r="M153"/>
      <c r="N153" s="172"/>
      <c r="O153"/>
      <c r="P153"/>
    </row>
    <row r="154" spans="3:16">
      <c r="C154"/>
      <c r="D154"/>
      <c r="E154"/>
      <c r="F154"/>
      <c r="G154"/>
      <c r="H154"/>
      <c r="I154"/>
      <c r="J154"/>
      <c r="K154"/>
      <c r="L154"/>
      <c r="M154"/>
      <c r="N154" s="172"/>
      <c r="O154"/>
      <c r="P154"/>
    </row>
    <row r="155" spans="3:16">
      <c r="C155"/>
      <c r="D155"/>
      <c r="E155"/>
      <c r="F155"/>
      <c r="G155"/>
      <c r="H155"/>
      <c r="I155"/>
      <c r="J155"/>
      <c r="K155"/>
      <c r="L155"/>
      <c r="M155"/>
      <c r="N155" s="172"/>
      <c r="O155"/>
      <c r="P155"/>
    </row>
    <row r="156" spans="3:16">
      <c r="C156"/>
      <c r="D156"/>
      <c r="E156"/>
      <c r="F156"/>
      <c r="G156"/>
      <c r="H156"/>
      <c r="I156"/>
      <c r="J156"/>
      <c r="K156"/>
      <c r="L156"/>
      <c r="M156"/>
      <c r="N156" s="172"/>
      <c r="O156"/>
      <c r="P156"/>
    </row>
    <row r="157" spans="3:16">
      <c r="C157"/>
      <c r="D157"/>
      <c r="E157"/>
      <c r="F157"/>
      <c r="G157"/>
      <c r="H157"/>
      <c r="I157"/>
      <c r="J157"/>
      <c r="K157"/>
      <c r="L157"/>
      <c r="M157"/>
      <c r="N157" s="172"/>
      <c r="O157"/>
      <c r="P157"/>
    </row>
    <row r="158" spans="3:16">
      <c r="C158"/>
      <c r="D158"/>
      <c r="E158"/>
      <c r="F158"/>
      <c r="G158"/>
      <c r="H158"/>
      <c r="I158"/>
      <c r="J158"/>
      <c r="K158"/>
      <c r="L158"/>
      <c r="M158"/>
      <c r="N158" s="172"/>
      <c r="O158"/>
      <c r="P158"/>
    </row>
    <row r="159" spans="3:16">
      <c r="C159"/>
      <c r="D159"/>
      <c r="E159"/>
      <c r="F159"/>
      <c r="G159"/>
      <c r="H159"/>
      <c r="I159"/>
      <c r="J159"/>
      <c r="K159"/>
      <c r="L159"/>
      <c r="M159"/>
      <c r="N159" s="172"/>
      <c r="O159"/>
      <c r="P159"/>
    </row>
    <row r="160" spans="3:16">
      <c r="C160"/>
      <c r="D160"/>
      <c r="E160"/>
      <c r="F160"/>
      <c r="G160"/>
      <c r="H160"/>
      <c r="I160"/>
      <c r="J160"/>
      <c r="K160"/>
      <c r="L160"/>
      <c r="M160"/>
      <c r="N160" s="172"/>
      <c r="O160"/>
      <c r="P160"/>
    </row>
    <row r="161" spans="3:16">
      <c r="C161"/>
      <c r="D161"/>
      <c r="E161"/>
      <c r="F161"/>
      <c r="G161"/>
      <c r="H161"/>
      <c r="I161"/>
      <c r="J161"/>
      <c r="K161"/>
      <c r="L161"/>
      <c r="M161"/>
      <c r="N161" s="172"/>
      <c r="O161"/>
      <c r="P161"/>
    </row>
    <row r="162" spans="3:16">
      <c r="C162"/>
      <c r="D162"/>
      <c r="E162"/>
      <c r="F162"/>
      <c r="G162"/>
      <c r="H162"/>
      <c r="I162"/>
      <c r="J162"/>
      <c r="K162"/>
      <c r="L162"/>
      <c r="M162"/>
      <c r="N162" s="172"/>
      <c r="O162"/>
      <c r="P162"/>
    </row>
    <row r="163" spans="3:16">
      <c r="C163"/>
      <c r="D163"/>
      <c r="E163"/>
      <c r="F163"/>
      <c r="G163"/>
      <c r="H163"/>
      <c r="I163"/>
      <c r="J163"/>
      <c r="K163"/>
      <c r="L163"/>
      <c r="M163"/>
      <c r="N163" s="172"/>
      <c r="O163"/>
      <c r="P163"/>
    </row>
    <row r="164" spans="3:16">
      <c r="C164"/>
      <c r="D164"/>
      <c r="E164"/>
      <c r="F164"/>
      <c r="G164"/>
      <c r="H164"/>
      <c r="I164"/>
      <c r="J164"/>
      <c r="K164"/>
      <c r="L164"/>
      <c r="M164"/>
      <c r="N164" s="172"/>
      <c r="O164"/>
      <c r="P164"/>
    </row>
    <row r="165" spans="3:16">
      <c r="C165"/>
      <c r="D165"/>
      <c r="E165"/>
      <c r="F165"/>
      <c r="G165"/>
      <c r="H165"/>
      <c r="I165"/>
      <c r="J165"/>
      <c r="K165"/>
      <c r="L165"/>
      <c r="M165"/>
      <c r="N165" s="172"/>
      <c r="O165"/>
      <c r="P165"/>
    </row>
    <row r="166" spans="3:16">
      <c r="C166"/>
      <c r="D166"/>
      <c r="E166"/>
      <c r="F166"/>
      <c r="G166"/>
      <c r="H166"/>
      <c r="I166"/>
      <c r="J166"/>
      <c r="K166"/>
      <c r="L166"/>
      <c r="M166"/>
      <c r="N166" s="172"/>
      <c r="O166"/>
      <c r="P166"/>
    </row>
    <row r="167" spans="3:16">
      <c r="C167"/>
      <c r="D167"/>
      <c r="E167"/>
      <c r="F167"/>
      <c r="G167"/>
      <c r="H167"/>
      <c r="I167"/>
      <c r="J167"/>
      <c r="K167"/>
      <c r="L167"/>
      <c r="M167"/>
      <c r="N167" s="172"/>
      <c r="O167"/>
      <c r="P167"/>
    </row>
    <row r="168" spans="3:16">
      <c r="C168"/>
      <c r="D168"/>
      <c r="E168"/>
      <c r="F168"/>
      <c r="G168"/>
      <c r="H168"/>
      <c r="I168"/>
      <c r="J168"/>
      <c r="K168"/>
      <c r="L168"/>
      <c r="M168"/>
      <c r="N168" s="172"/>
      <c r="O168"/>
      <c r="P168"/>
    </row>
    <row r="169" spans="3:16">
      <c r="C169"/>
      <c r="D169"/>
      <c r="E169"/>
      <c r="F169"/>
      <c r="G169"/>
      <c r="H169"/>
      <c r="I169"/>
      <c r="J169"/>
      <c r="K169"/>
      <c r="L169"/>
      <c r="M169"/>
      <c r="N169" s="172"/>
      <c r="O169"/>
      <c r="P169"/>
    </row>
    <row r="170" spans="3:16">
      <c r="C170"/>
      <c r="D170"/>
      <c r="E170"/>
      <c r="F170"/>
      <c r="G170"/>
      <c r="H170"/>
      <c r="I170"/>
      <c r="J170"/>
      <c r="K170"/>
      <c r="L170"/>
      <c r="M170"/>
      <c r="N170" s="172"/>
      <c r="O170"/>
      <c r="P170"/>
    </row>
    <row r="171" spans="3:16">
      <c r="C171"/>
      <c r="D171"/>
      <c r="E171"/>
      <c r="F171"/>
      <c r="G171"/>
      <c r="H171"/>
      <c r="I171"/>
      <c r="J171"/>
      <c r="K171"/>
      <c r="L171"/>
      <c r="M171"/>
      <c r="N171" s="172"/>
      <c r="O171"/>
      <c r="P171"/>
    </row>
    <row r="172" spans="3:16">
      <c r="C172"/>
      <c r="D172"/>
      <c r="E172"/>
      <c r="F172"/>
      <c r="G172"/>
      <c r="H172"/>
      <c r="I172"/>
      <c r="J172"/>
      <c r="K172"/>
      <c r="L172"/>
      <c r="M172"/>
      <c r="N172" s="172"/>
      <c r="O172"/>
      <c r="P172"/>
    </row>
    <row r="173" spans="3:16">
      <c r="C173"/>
      <c r="D173"/>
      <c r="E173"/>
      <c r="F173"/>
      <c r="G173"/>
      <c r="H173"/>
      <c r="I173"/>
      <c r="J173"/>
      <c r="K173"/>
      <c r="L173"/>
      <c r="M173"/>
      <c r="N173" s="172"/>
      <c r="O173"/>
      <c r="P173"/>
    </row>
    <row r="174" spans="3:16">
      <c r="C174"/>
      <c r="D174"/>
      <c r="E174"/>
      <c r="F174"/>
      <c r="G174"/>
      <c r="H174"/>
      <c r="I174"/>
      <c r="J174"/>
      <c r="K174"/>
      <c r="L174"/>
      <c r="M174"/>
      <c r="N174" s="172"/>
      <c r="O174"/>
      <c r="P174"/>
    </row>
    <row r="175" spans="3:16">
      <c r="C175"/>
      <c r="D175"/>
      <c r="E175"/>
      <c r="F175"/>
      <c r="G175"/>
      <c r="H175"/>
      <c r="I175"/>
      <c r="J175"/>
      <c r="K175"/>
      <c r="L175"/>
      <c r="M175"/>
      <c r="N175" s="172"/>
      <c r="O175"/>
      <c r="P175"/>
    </row>
    <row r="176" spans="3:16">
      <c r="C176"/>
      <c r="D176"/>
      <c r="E176"/>
      <c r="F176"/>
      <c r="G176"/>
      <c r="H176"/>
      <c r="I176"/>
      <c r="J176"/>
      <c r="K176"/>
      <c r="L176"/>
      <c r="M176"/>
      <c r="N176" s="172"/>
      <c r="O176"/>
      <c r="P176"/>
    </row>
    <row r="177" spans="3:16">
      <c r="C177"/>
      <c r="D177"/>
      <c r="E177"/>
      <c r="F177"/>
      <c r="G177"/>
      <c r="H177"/>
      <c r="I177"/>
      <c r="J177"/>
      <c r="K177"/>
      <c r="L177"/>
      <c r="M177"/>
      <c r="N177" s="172"/>
      <c r="O177"/>
      <c r="P177"/>
    </row>
    <row r="178" spans="3:16">
      <c r="C178"/>
      <c r="D178"/>
      <c r="E178"/>
      <c r="F178"/>
      <c r="G178"/>
      <c r="H178"/>
      <c r="I178"/>
      <c r="J178"/>
      <c r="K178"/>
      <c r="L178"/>
      <c r="M178"/>
      <c r="N178" s="172"/>
      <c r="O178"/>
      <c r="P178"/>
    </row>
    <row r="179" spans="3:16">
      <c r="C179"/>
      <c r="D179"/>
      <c r="E179"/>
      <c r="F179"/>
      <c r="G179"/>
      <c r="H179"/>
      <c r="I179"/>
      <c r="J179"/>
      <c r="K179"/>
      <c r="L179"/>
      <c r="M179"/>
      <c r="N179" s="172"/>
      <c r="O179"/>
      <c r="P179"/>
    </row>
    <row r="180" spans="3:16">
      <c r="C180"/>
      <c r="D180"/>
      <c r="E180"/>
      <c r="F180"/>
      <c r="G180"/>
      <c r="H180"/>
      <c r="I180"/>
      <c r="J180"/>
      <c r="K180"/>
      <c r="L180"/>
      <c r="M180"/>
      <c r="N180" s="172"/>
      <c r="O180"/>
      <c r="P180"/>
    </row>
    <row r="181" spans="3:16">
      <c r="C181"/>
      <c r="D181"/>
      <c r="E181"/>
      <c r="F181"/>
      <c r="G181"/>
      <c r="H181"/>
      <c r="I181"/>
      <c r="J181"/>
      <c r="K181"/>
      <c r="L181"/>
      <c r="M181"/>
      <c r="N181" s="172"/>
      <c r="O181"/>
      <c r="P181"/>
    </row>
    <row r="182" spans="3:16">
      <c r="C182"/>
      <c r="D182"/>
      <c r="E182"/>
      <c r="F182"/>
      <c r="G182"/>
      <c r="H182"/>
      <c r="I182"/>
      <c r="J182"/>
      <c r="K182"/>
      <c r="L182"/>
      <c r="M182"/>
      <c r="N182" s="172"/>
      <c r="O182"/>
      <c r="P182"/>
    </row>
    <row r="183" spans="3:16">
      <c r="C183"/>
      <c r="D183"/>
      <c r="E183"/>
      <c r="F183"/>
      <c r="G183"/>
      <c r="H183"/>
      <c r="I183"/>
      <c r="J183"/>
      <c r="K183"/>
      <c r="L183"/>
      <c r="M183"/>
      <c r="N183" s="172"/>
      <c r="O183"/>
      <c r="P183"/>
    </row>
    <row r="184" spans="3:16">
      <c r="C184"/>
      <c r="D184"/>
      <c r="E184"/>
      <c r="F184"/>
      <c r="G184"/>
      <c r="H184"/>
      <c r="I184"/>
      <c r="J184"/>
      <c r="K184"/>
      <c r="L184"/>
      <c r="M184"/>
      <c r="N184" s="172"/>
      <c r="O184"/>
      <c r="P184"/>
    </row>
    <row r="185" spans="3:16">
      <c r="C185"/>
      <c r="D185"/>
      <c r="E185"/>
      <c r="F185"/>
      <c r="G185"/>
      <c r="H185"/>
      <c r="I185"/>
      <c r="J185"/>
      <c r="K185"/>
      <c r="L185"/>
      <c r="M185"/>
      <c r="N185" s="172"/>
      <c r="O185"/>
      <c r="P185"/>
    </row>
    <row r="186" spans="3:16">
      <c r="C186"/>
      <c r="D186"/>
      <c r="E186"/>
      <c r="F186"/>
      <c r="G186"/>
      <c r="H186"/>
      <c r="I186"/>
      <c r="J186"/>
      <c r="K186"/>
      <c r="L186"/>
      <c r="M186"/>
      <c r="N186" s="172"/>
      <c r="O186"/>
      <c r="P186"/>
    </row>
    <row r="187" spans="3:16">
      <c r="C187"/>
      <c r="D187"/>
      <c r="E187"/>
      <c r="F187"/>
      <c r="G187"/>
      <c r="H187"/>
      <c r="I187"/>
      <c r="J187"/>
      <c r="K187"/>
      <c r="L187"/>
      <c r="M187"/>
      <c r="N187" s="172"/>
      <c r="O187"/>
      <c r="P187"/>
    </row>
    <row r="188" spans="3:16">
      <c r="C188"/>
      <c r="D188"/>
      <c r="E188"/>
      <c r="F188"/>
      <c r="G188"/>
      <c r="H188"/>
      <c r="I188"/>
      <c r="J188"/>
      <c r="K188"/>
      <c r="L188"/>
      <c r="M188"/>
      <c r="N188" s="172"/>
      <c r="O188"/>
      <c r="P188"/>
    </row>
    <row r="189" spans="3:16">
      <c r="C189"/>
      <c r="D189"/>
      <c r="E189"/>
      <c r="F189"/>
      <c r="G189"/>
      <c r="H189"/>
      <c r="I189"/>
      <c r="J189"/>
      <c r="K189"/>
      <c r="L189"/>
      <c r="M189"/>
      <c r="N189" s="172"/>
      <c r="O189"/>
      <c r="P189"/>
    </row>
    <row r="190" spans="3:16">
      <c r="C190"/>
      <c r="D190"/>
      <c r="E190"/>
      <c r="F190"/>
      <c r="G190"/>
      <c r="H190"/>
      <c r="I190"/>
      <c r="J190"/>
      <c r="K190"/>
      <c r="L190"/>
      <c r="M190"/>
      <c r="N190" s="172"/>
      <c r="O190"/>
      <c r="P190"/>
    </row>
    <row r="191" spans="3:16">
      <c r="C191"/>
      <c r="D191"/>
      <c r="E191"/>
      <c r="F191"/>
      <c r="G191"/>
      <c r="H191"/>
      <c r="I191"/>
      <c r="J191"/>
      <c r="K191"/>
      <c r="L191"/>
      <c r="M191"/>
      <c r="N191" s="172"/>
      <c r="O191"/>
      <c r="P191"/>
    </row>
    <row r="192" spans="3:16">
      <c r="C192"/>
      <c r="D192"/>
      <c r="E192"/>
      <c r="F192"/>
      <c r="G192"/>
      <c r="H192"/>
      <c r="I192"/>
      <c r="J192"/>
      <c r="K192"/>
      <c r="L192"/>
      <c r="M192"/>
      <c r="N192" s="172"/>
      <c r="O192"/>
      <c r="P192"/>
    </row>
    <row r="193" spans="3:16">
      <c r="C193"/>
      <c r="D193"/>
      <c r="E193"/>
      <c r="F193"/>
      <c r="G193"/>
      <c r="H193"/>
      <c r="I193"/>
      <c r="J193"/>
      <c r="K193"/>
      <c r="L193"/>
      <c r="M193"/>
      <c r="N193" s="172"/>
      <c r="O193"/>
      <c r="P193"/>
    </row>
    <row r="194" spans="3:16">
      <c r="C194"/>
      <c r="D194"/>
      <c r="E194"/>
      <c r="F194"/>
      <c r="G194"/>
      <c r="H194"/>
      <c r="I194"/>
      <c r="J194"/>
      <c r="K194"/>
      <c r="L194"/>
      <c r="M194"/>
      <c r="N194" s="172"/>
      <c r="O194"/>
      <c r="P194"/>
    </row>
    <row r="195" spans="3:16">
      <c r="C195"/>
      <c r="D195"/>
      <c r="E195"/>
      <c r="F195"/>
      <c r="G195"/>
      <c r="H195"/>
      <c r="I195"/>
      <c r="J195"/>
      <c r="K195"/>
      <c r="L195"/>
      <c r="M195"/>
      <c r="N195" s="172"/>
      <c r="O195"/>
      <c r="P195"/>
    </row>
    <row r="196" spans="3:16">
      <c r="C196"/>
      <c r="D196"/>
      <c r="E196"/>
      <c r="F196"/>
      <c r="G196"/>
      <c r="H196"/>
      <c r="I196"/>
      <c r="J196"/>
      <c r="K196"/>
      <c r="L196"/>
      <c r="M196"/>
      <c r="N196" s="172"/>
      <c r="O196"/>
      <c r="P196"/>
    </row>
    <row r="197" spans="3:16">
      <c r="C197"/>
      <c r="D197"/>
      <c r="E197"/>
      <c r="F197"/>
      <c r="G197"/>
      <c r="H197"/>
      <c r="I197"/>
      <c r="J197"/>
      <c r="K197"/>
      <c r="L197"/>
      <c r="M197"/>
      <c r="N197" s="172"/>
      <c r="O197"/>
      <c r="P197"/>
    </row>
    <row r="198" spans="3:16">
      <c r="C198"/>
      <c r="D198"/>
      <c r="E198"/>
      <c r="F198"/>
      <c r="G198"/>
      <c r="H198"/>
      <c r="I198"/>
      <c r="J198"/>
      <c r="K198"/>
      <c r="L198"/>
      <c r="M198"/>
      <c r="N198" s="172"/>
      <c r="O198"/>
      <c r="P198"/>
    </row>
    <row r="199" spans="3:16">
      <c r="C199"/>
      <c r="D199"/>
      <c r="E199"/>
      <c r="F199"/>
      <c r="G199"/>
      <c r="H199"/>
      <c r="I199"/>
      <c r="J199"/>
      <c r="K199"/>
      <c r="L199"/>
      <c r="M199"/>
      <c r="N199" s="172"/>
      <c r="O199"/>
      <c r="P199"/>
    </row>
    <row r="200" spans="3:16">
      <c r="C200"/>
      <c r="D200"/>
      <c r="E200"/>
      <c r="F200"/>
      <c r="G200"/>
      <c r="H200"/>
      <c r="I200"/>
      <c r="J200"/>
      <c r="K200"/>
      <c r="L200"/>
      <c r="M200"/>
      <c r="N200" s="172"/>
      <c r="O200"/>
      <c r="P200"/>
    </row>
    <row r="201" spans="3:16">
      <c r="C201"/>
      <c r="D201"/>
      <c r="E201"/>
      <c r="F201"/>
      <c r="G201"/>
      <c r="H201"/>
      <c r="I201"/>
      <c r="J201"/>
      <c r="K201"/>
      <c r="L201"/>
      <c r="M201"/>
      <c r="N201" s="172"/>
      <c r="O201"/>
      <c r="P201"/>
    </row>
    <row r="202" spans="3:16">
      <c r="C202"/>
      <c r="D202"/>
      <c r="E202"/>
      <c r="F202"/>
      <c r="G202"/>
      <c r="H202"/>
      <c r="I202"/>
      <c r="J202"/>
      <c r="K202"/>
      <c r="L202"/>
      <c r="M202"/>
      <c r="N202" s="172"/>
      <c r="O202"/>
      <c r="P202"/>
    </row>
    <row r="203" spans="3:16">
      <c r="C203"/>
      <c r="D203"/>
      <c r="E203"/>
      <c r="F203"/>
      <c r="G203"/>
      <c r="H203"/>
      <c r="I203"/>
      <c r="J203"/>
      <c r="K203"/>
      <c r="L203"/>
      <c r="M203"/>
      <c r="N203" s="172"/>
      <c r="O203"/>
      <c r="P203"/>
    </row>
    <row r="204" spans="3:16">
      <c r="C204"/>
      <c r="D204"/>
      <c r="E204"/>
      <c r="F204"/>
      <c r="G204"/>
      <c r="H204"/>
      <c r="I204"/>
      <c r="J204"/>
      <c r="K204"/>
      <c r="L204"/>
      <c r="M204"/>
      <c r="N204" s="172"/>
      <c r="O204"/>
      <c r="P204"/>
    </row>
    <row r="205" spans="3:16">
      <c r="C205"/>
      <c r="D205"/>
      <c r="E205"/>
      <c r="F205"/>
      <c r="G205"/>
      <c r="H205"/>
      <c r="I205"/>
      <c r="J205"/>
      <c r="K205"/>
      <c r="L205"/>
      <c r="M205"/>
      <c r="N205" s="172"/>
      <c r="O205"/>
      <c r="P205"/>
    </row>
    <row r="206" spans="3:16">
      <c r="C206"/>
      <c r="D206"/>
      <c r="E206"/>
      <c r="F206"/>
      <c r="G206"/>
      <c r="H206"/>
      <c r="I206"/>
      <c r="J206"/>
      <c r="K206"/>
      <c r="L206"/>
      <c r="M206"/>
      <c r="N206" s="172"/>
      <c r="O206"/>
      <c r="P206"/>
    </row>
    <row r="207" spans="3:16">
      <c r="C207"/>
      <c r="D207"/>
      <c r="E207"/>
      <c r="F207"/>
      <c r="G207"/>
      <c r="H207"/>
      <c r="I207"/>
      <c r="J207"/>
      <c r="K207"/>
      <c r="L207"/>
      <c r="M207"/>
      <c r="N207" s="172"/>
      <c r="O207"/>
      <c r="P207"/>
    </row>
    <row r="208" spans="3:16">
      <c r="C208"/>
      <c r="D208"/>
      <c r="E208"/>
      <c r="F208"/>
      <c r="G208"/>
      <c r="H208"/>
      <c r="I208"/>
      <c r="J208"/>
      <c r="K208"/>
      <c r="L208"/>
      <c r="M208"/>
      <c r="N208" s="172"/>
      <c r="O208"/>
      <c r="P208"/>
    </row>
    <row r="209" spans="3:16">
      <c r="C209"/>
      <c r="D209"/>
      <c r="E209"/>
      <c r="F209"/>
      <c r="G209"/>
      <c r="H209"/>
      <c r="I209"/>
      <c r="J209"/>
      <c r="K209"/>
      <c r="L209"/>
      <c r="M209"/>
      <c r="N209" s="172"/>
      <c r="O209"/>
      <c r="P209"/>
    </row>
    <row r="210" spans="3:16">
      <c r="E210"/>
      <c r="F210"/>
      <c r="G210"/>
      <c r="H210"/>
      <c r="I210"/>
      <c r="J210"/>
      <c r="K210"/>
      <c r="L210"/>
      <c r="M210"/>
    </row>
    <row r="211" spans="3:16">
      <c r="E211"/>
      <c r="F211"/>
      <c r="G211"/>
      <c r="H211"/>
      <c r="I211"/>
      <c r="J211"/>
      <c r="K211"/>
      <c r="L211"/>
      <c r="M211"/>
    </row>
    <row r="212" spans="3:16">
      <c r="E212"/>
      <c r="F212"/>
      <c r="G212"/>
      <c r="H212"/>
      <c r="I212"/>
      <c r="J212"/>
      <c r="K212"/>
      <c r="L212"/>
      <c r="M212"/>
    </row>
    <row r="213" spans="3:16">
      <c r="E213"/>
      <c r="F213"/>
      <c r="G213"/>
      <c r="H213"/>
      <c r="I213"/>
      <c r="J213"/>
      <c r="K213"/>
      <c r="L213"/>
      <c r="M213"/>
    </row>
    <row r="214" spans="3:16">
      <c r="E214"/>
      <c r="F214"/>
      <c r="G214"/>
      <c r="H214"/>
      <c r="I214"/>
      <c r="J214"/>
      <c r="K214"/>
      <c r="L214"/>
      <c r="M214"/>
    </row>
    <row r="215" spans="3:16">
      <c r="E215"/>
      <c r="F215"/>
      <c r="G215"/>
      <c r="H215"/>
      <c r="I215"/>
      <c r="J215"/>
      <c r="K215"/>
      <c r="L215"/>
      <c r="M215"/>
    </row>
  </sheetData>
  <sortState xmlns:xlrd2="http://schemas.microsoft.com/office/spreadsheetml/2017/richdata2" ref="E8:M41">
    <sortCondition ref="E8:E41"/>
  </sortState>
  <dataConsolidate/>
  <mergeCells count="3">
    <mergeCell ref="E3:M3"/>
    <mergeCell ref="C7:C10"/>
    <mergeCell ref="E43:M43"/>
  </mergeCells>
  <phoneticPr fontId="0" type="noConversion"/>
  <hyperlinks>
    <hyperlink ref="C4" location="Indice!A1" display="Indice!A1" xr:uid="{00000000-0004-0000-0A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ignoredErrors>
    <ignoredError sqref="M9 M27:M29 M31 L42 M14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3">
    <pageSetUpPr autoPageBreaks="0" fitToPage="1"/>
  </sheetPr>
  <dimension ref="B1:O199"/>
  <sheetViews>
    <sheetView showGridLines="0" showRowColHeaders="0" showOutlineSymbols="0" zoomScaleNormal="100" workbookViewId="0">
      <selection activeCell="C7" sqref="C7:C11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.28515625" style="19" customWidth="1"/>
    <col min="4" max="4" width="1.28515625" style="19" customWidth="1"/>
    <col min="5" max="5" width="27.140625" style="19" customWidth="1"/>
    <col min="6" max="6" width="11.42578125" style="19" customWidth="1"/>
    <col min="7" max="12" width="11.140625" style="19" customWidth="1"/>
    <col min="13" max="13" width="5.140625" style="19" customWidth="1"/>
    <col min="14" max="14" width="7" style="19" bestFit="1" customWidth="1"/>
    <col min="15" max="16384" width="11.42578125" style="19"/>
  </cols>
  <sheetData>
    <row r="1" spans="2:15" s="9" customFormat="1" ht="0.75" customHeight="1"/>
    <row r="2" spans="2:15" s="9" customFormat="1" ht="21" customHeight="1">
      <c r="F2" s="72" t="s">
        <v>18</v>
      </c>
      <c r="K2" s="72"/>
    </row>
    <row r="3" spans="2:15" s="9" customFormat="1" ht="15" customHeight="1">
      <c r="F3" s="74" t="str">
        <f>Indice!E3</f>
        <v>Informe 2021</v>
      </c>
      <c r="G3" s="56"/>
      <c r="H3" s="56"/>
      <c r="I3" s="56"/>
      <c r="J3" s="56"/>
      <c r="K3" s="56"/>
      <c r="L3" s="56"/>
    </row>
    <row r="4" spans="2:15" s="11" customFormat="1" ht="20.25" customHeight="1">
      <c r="B4" s="12"/>
      <c r="C4" s="13" t="s">
        <v>88</v>
      </c>
    </row>
    <row r="5" spans="2:15" s="11" customFormat="1" ht="12.75" customHeight="1">
      <c r="B5" s="12"/>
      <c r="C5" s="14"/>
    </row>
    <row r="6" spans="2:15" s="11" customFormat="1" ht="13.5" customHeight="1">
      <c r="B6" s="12"/>
      <c r="C6" s="18"/>
      <c r="D6" s="28"/>
      <c r="E6" s="28"/>
      <c r="M6"/>
    </row>
    <row r="7" spans="2:15" ht="27.75" customHeight="1">
      <c r="C7" s="218" t="s">
        <v>100</v>
      </c>
      <c r="E7" s="27"/>
      <c r="F7" s="122" t="s">
        <v>92</v>
      </c>
      <c r="M7"/>
    </row>
    <row r="8" spans="2:15" ht="12.75" customHeight="1">
      <c r="C8" s="218"/>
      <c r="D8" s="137" t="s">
        <v>109</v>
      </c>
      <c r="E8" s="86" t="s">
        <v>110</v>
      </c>
      <c r="F8" s="103" t="s">
        <v>107</v>
      </c>
      <c r="G8" s="49"/>
      <c r="N8" s="57"/>
      <c r="O8" s="57"/>
    </row>
    <row r="9" spans="2:15" ht="12.75" customHeight="1">
      <c r="C9" s="218"/>
      <c r="D9" s="137" t="s">
        <v>47</v>
      </c>
      <c r="E9" s="86" t="s">
        <v>0</v>
      </c>
      <c r="F9" s="103">
        <f>SUM('C7'!I10:L10)/'C7'!N10*100</f>
        <v>42.607220151445667</v>
      </c>
      <c r="G9" s="49"/>
      <c r="N9" s="57"/>
      <c r="O9" s="57"/>
    </row>
    <row r="10" spans="2:15" ht="12.75" customHeight="1">
      <c r="C10" s="218"/>
      <c r="D10" s="137" t="s">
        <v>48</v>
      </c>
      <c r="E10" s="86" t="s">
        <v>1</v>
      </c>
      <c r="F10" s="103">
        <f>SUM('C7'!I11:L11)/'C7'!N11*100</f>
        <v>72.488730353139175</v>
      </c>
      <c r="G10" s="49"/>
      <c r="N10" s="57"/>
      <c r="O10" s="57"/>
    </row>
    <row r="11" spans="2:15" ht="12.75" customHeight="1">
      <c r="C11" s="218"/>
      <c r="D11" s="137" t="s">
        <v>49</v>
      </c>
      <c r="E11" s="86" t="s">
        <v>2</v>
      </c>
      <c r="F11" s="103">
        <f>SUM('C7'!I12:L12)/'C7'!N12*100</f>
        <v>19.08493659616618</v>
      </c>
      <c r="G11" s="49"/>
      <c r="N11" s="57"/>
      <c r="O11" s="57"/>
    </row>
    <row r="12" spans="2:15" ht="12.75" customHeight="1">
      <c r="C12" s="60"/>
      <c r="D12" s="137" t="s">
        <v>77</v>
      </c>
      <c r="E12" s="86" t="s">
        <v>61</v>
      </c>
      <c r="F12" s="103">
        <f>SUM('C7'!I13:L13)/'C7'!N13*100</f>
        <v>36.395638701325687</v>
      </c>
      <c r="G12" s="49"/>
      <c r="N12" s="57"/>
      <c r="O12" s="57"/>
    </row>
    <row r="13" spans="2:15" ht="12.75" customHeight="1">
      <c r="C13" s="73"/>
      <c r="D13" s="137" t="s">
        <v>51</v>
      </c>
      <c r="E13" s="86" t="s">
        <v>50</v>
      </c>
      <c r="F13" s="103">
        <f>SUM('C7'!I14:L14)/'C7'!N14*100</f>
        <v>16.927997398592911</v>
      </c>
      <c r="G13" s="49"/>
      <c r="N13" s="57"/>
      <c r="O13" s="57"/>
    </row>
    <row r="14" spans="2:15" ht="12.75" customHeight="1">
      <c r="C14" s="73"/>
      <c r="D14" s="137" t="s">
        <v>89</v>
      </c>
      <c r="E14" s="114" t="s">
        <v>130</v>
      </c>
      <c r="F14" s="103" t="s">
        <v>107</v>
      </c>
      <c r="G14" s="49"/>
      <c r="N14" s="57"/>
      <c r="O14" s="57"/>
    </row>
    <row r="15" spans="2:15" ht="12.75" customHeight="1">
      <c r="C15" s="60"/>
      <c r="D15" s="137" t="s">
        <v>81</v>
      </c>
      <c r="E15" s="86" t="s">
        <v>76</v>
      </c>
      <c r="F15" s="103">
        <f>SUM('C7'!I16:L16)/'C7'!N16*100</f>
        <v>67.841063602178338</v>
      </c>
      <c r="G15" s="49"/>
      <c r="N15" s="57"/>
      <c r="O15" s="57"/>
    </row>
    <row r="16" spans="2:15" ht="12.75" customHeight="1">
      <c r="D16" s="137" t="s">
        <v>66</v>
      </c>
      <c r="E16" s="86" t="s">
        <v>56</v>
      </c>
      <c r="F16" s="103">
        <f>SUM('C7'!I17:L17)/'C7'!N17*100</f>
        <v>68.564352246509145</v>
      </c>
      <c r="G16" s="49"/>
      <c r="N16" s="57"/>
      <c r="O16" s="57"/>
    </row>
    <row r="17" spans="3:15" ht="12.75" customHeight="1">
      <c r="D17" s="137" t="s">
        <v>35</v>
      </c>
      <c r="E17" s="86" t="s">
        <v>29</v>
      </c>
      <c r="F17" s="103">
        <f>SUM('C7'!I18:L18)/'C7'!N18*100</f>
        <v>20.97806756056368</v>
      </c>
      <c r="G17" s="49"/>
      <c r="N17" s="58"/>
      <c r="O17" s="57"/>
    </row>
    <row r="18" spans="3:15" ht="12.75" customHeight="1">
      <c r="C18" s="6"/>
      <c r="D18" s="137" t="s">
        <v>36</v>
      </c>
      <c r="E18" s="86" t="s">
        <v>25</v>
      </c>
      <c r="F18" s="103">
        <f>SUM('C7'!I19:L19)/'C7'!N19*100</f>
        <v>33.553283215066081</v>
      </c>
      <c r="G18" s="49"/>
      <c r="N18" s="57"/>
      <c r="O18" s="57"/>
    </row>
    <row r="19" spans="3:15" ht="12.75" customHeight="1">
      <c r="C19" s="41"/>
      <c r="D19" s="137" t="s">
        <v>37</v>
      </c>
      <c r="E19" s="184" t="s">
        <v>3</v>
      </c>
      <c r="F19" s="192">
        <f>SUM('C7'!I20:L20)/'C7'!N20*100</f>
        <v>49.366830690660279</v>
      </c>
      <c r="G19" s="49"/>
      <c r="N19" s="57"/>
      <c r="O19" s="57"/>
    </row>
    <row r="20" spans="3:15" ht="12.75" customHeight="1">
      <c r="C20" s="37"/>
      <c r="D20" s="137" t="s">
        <v>67</v>
      </c>
      <c r="E20" s="86" t="s">
        <v>57</v>
      </c>
      <c r="F20" s="103">
        <f>SUM('C7'!I21:L21)/'C7'!N21*100</f>
        <v>27.504123250080543</v>
      </c>
      <c r="G20" s="49"/>
      <c r="N20" s="57"/>
      <c r="O20" s="57"/>
    </row>
    <row r="21" spans="3:15" ht="12.75" customHeight="1">
      <c r="D21" s="137" t="s">
        <v>68</v>
      </c>
      <c r="E21" s="86" t="s">
        <v>22</v>
      </c>
      <c r="F21" s="103">
        <f>SUM('C7'!I22:L22)/'C7'!N22*100</f>
        <v>45.471716426230884</v>
      </c>
      <c r="G21" s="49"/>
      <c r="N21" s="57"/>
      <c r="O21" s="57"/>
    </row>
    <row r="22" spans="3:15" ht="12.75" customHeight="1">
      <c r="C22" s="6"/>
      <c r="D22" s="137" t="s">
        <v>38</v>
      </c>
      <c r="E22" s="86" t="s">
        <v>4</v>
      </c>
      <c r="F22" s="103">
        <f>SUM('C7'!I23:L23)/'C7'!N23*100</f>
        <v>21.143297498451552</v>
      </c>
      <c r="G22" s="49"/>
      <c r="N22" s="57"/>
      <c r="O22" s="57"/>
    </row>
    <row r="23" spans="3:15" ht="12.75" customHeight="1">
      <c r="D23" s="137" t="s">
        <v>39</v>
      </c>
      <c r="E23" s="86" t="s">
        <v>5</v>
      </c>
      <c r="F23" s="103">
        <f>SUM('C7'!I24:L24)/'C7'!N24*100</f>
        <v>32.800507291966909</v>
      </c>
      <c r="G23" s="49"/>
      <c r="N23" s="57"/>
      <c r="O23" s="57"/>
    </row>
    <row r="24" spans="3:15" ht="12.75" customHeight="1">
      <c r="D24" s="137" t="s">
        <v>40</v>
      </c>
      <c r="E24" s="86" t="s">
        <v>12</v>
      </c>
      <c r="F24" s="103">
        <f>SUM('C7'!I25:L25)/'C7'!N25*100</f>
        <v>13.326199944814856</v>
      </c>
      <c r="G24" s="49"/>
      <c r="N24" s="57"/>
      <c r="O24" s="57"/>
    </row>
    <row r="25" spans="3:15" ht="12.75" customHeight="1">
      <c r="D25" s="137" t="s">
        <v>41</v>
      </c>
      <c r="E25" s="86" t="s">
        <v>30</v>
      </c>
      <c r="F25" s="103">
        <f>SUM('C7'!I26:L26)/'C7'!N26*100</f>
        <v>13.929776659613077</v>
      </c>
      <c r="G25" s="49"/>
      <c r="N25" s="57"/>
      <c r="O25" s="57"/>
    </row>
    <row r="26" spans="3:15" ht="12.75" customHeight="1">
      <c r="D26" s="137" t="s">
        <v>70</v>
      </c>
      <c r="E26" s="86" t="s">
        <v>32</v>
      </c>
      <c r="F26" s="103">
        <f>SUM('C7'!I27:L27)/'C7'!N27*100</f>
        <v>43.248557608112691</v>
      </c>
      <c r="G26" s="49"/>
      <c r="N26" s="57"/>
      <c r="O26" s="57"/>
    </row>
    <row r="27" spans="3:15" ht="12.75" customHeight="1">
      <c r="D27" s="137" t="s">
        <v>80</v>
      </c>
      <c r="E27" s="86" t="s">
        <v>116</v>
      </c>
      <c r="F27" s="103" t="s">
        <v>107</v>
      </c>
      <c r="G27" s="49"/>
      <c r="N27" s="20"/>
      <c r="O27" s="20"/>
    </row>
    <row r="28" spans="3:15">
      <c r="D28" s="137" t="s">
        <v>42</v>
      </c>
      <c r="E28" s="86" t="s">
        <v>6</v>
      </c>
      <c r="F28" s="103">
        <f>SUM('C7'!I29:L29)/'C7'!N29*100</f>
        <v>37.202204979648592</v>
      </c>
      <c r="G28" s="49"/>
      <c r="H28" s="36"/>
      <c r="K28" s="49"/>
      <c r="L28"/>
      <c r="M28"/>
      <c r="N28"/>
    </row>
    <row r="29" spans="3:15">
      <c r="C29"/>
      <c r="D29" s="137" t="s">
        <v>71</v>
      </c>
      <c r="E29" s="86" t="s">
        <v>58</v>
      </c>
      <c r="F29" s="103">
        <f>SUM('C7'!I30:L30)/'C7'!N30*100</f>
        <v>58.574259940780514</v>
      </c>
      <c r="G29" s="49"/>
      <c r="H29"/>
      <c r="I29"/>
      <c r="J29"/>
      <c r="K29"/>
      <c r="L29"/>
      <c r="M29"/>
      <c r="N29"/>
      <c r="O29"/>
    </row>
    <row r="30" spans="3:15">
      <c r="C30"/>
      <c r="D30" s="137" t="s">
        <v>72</v>
      </c>
      <c r="E30" s="86" t="s">
        <v>33</v>
      </c>
      <c r="F30" s="103">
        <f>SUM('C7'!I31:L31)/'C7'!N31*100</f>
        <v>50.159904395004986</v>
      </c>
      <c r="G30" s="49"/>
      <c r="H30"/>
      <c r="I30"/>
      <c r="J30"/>
      <c r="L30"/>
      <c r="M30"/>
      <c r="N30"/>
      <c r="O30"/>
    </row>
    <row r="31" spans="3:15">
      <c r="C31"/>
      <c r="D31" s="137" t="s">
        <v>43</v>
      </c>
      <c r="E31" s="86" t="s">
        <v>145</v>
      </c>
      <c r="F31" s="103" t="s">
        <v>107</v>
      </c>
      <c r="G31" s="49"/>
      <c r="H31"/>
      <c r="I31"/>
      <c r="J31"/>
      <c r="K31"/>
      <c r="L31"/>
      <c r="M31"/>
      <c r="N31"/>
      <c r="O31"/>
    </row>
    <row r="32" spans="3:15">
      <c r="C32"/>
      <c r="D32" s="137" t="s">
        <v>69</v>
      </c>
      <c r="E32" s="86" t="s">
        <v>128</v>
      </c>
      <c r="F32" s="103" t="s">
        <v>107</v>
      </c>
      <c r="G32" s="49"/>
      <c r="H32"/>
      <c r="I32"/>
      <c r="J32"/>
      <c r="K32"/>
      <c r="L32"/>
      <c r="M32"/>
      <c r="N32"/>
      <c r="O32"/>
    </row>
    <row r="33" spans="3:15">
      <c r="C33"/>
      <c r="D33" s="137" t="s">
        <v>85</v>
      </c>
      <c r="E33" s="86" t="s">
        <v>87</v>
      </c>
      <c r="F33" s="103">
        <f>SUM('C7'!I34:L34)/'C7'!N34*100</f>
        <v>61.714262894134485</v>
      </c>
      <c r="G33" s="49"/>
      <c r="H33"/>
      <c r="I33"/>
      <c r="J33"/>
      <c r="K33"/>
      <c r="L33"/>
      <c r="M33"/>
      <c r="N33"/>
      <c r="O33"/>
    </row>
    <row r="34" spans="3:15">
      <c r="C34"/>
      <c r="D34" s="137" t="s">
        <v>73</v>
      </c>
      <c r="E34" s="86" t="s">
        <v>23</v>
      </c>
      <c r="F34" s="103">
        <f>SUM('C7'!I35:L35)/'C7'!N35*100</f>
        <v>94.800161897764639</v>
      </c>
      <c r="G34" s="49"/>
      <c r="H34"/>
      <c r="I34"/>
      <c r="J34"/>
      <c r="K34"/>
      <c r="L34"/>
      <c r="M34"/>
      <c r="N34"/>
      <c r="O34"/>
    </row>
    <row r="35" spans="3:15">
      <c r="C35"/>
      <c r="D35" s="137" t="s">
        <v>44</v>
      </c>
      <c r="E35" s="86" t="s">
        <v>24</v>
      </c>
      <c r="F35" s="103">
        <f>SUM('C7'!I36:L36)/'C7'!N36*100</f>
        <v>14.63021043641149</v>
      </c>
      <c r="G35" s="49"/>
      <c r="H35"/>
      <c r="I35"/>
      <c r="J35"/>
      <c r="K35"/>
      <c r="L35"/>
      <c r="M35"/>
      <c r="N35"/>
      <c r="O35"/>
    </row>
    <row r="36" spans="3:15">
      <c r="C36"/>
      <c r="D36" s="137" t="s">
        <v>45</v>
      </c>
      <c r="E36" s="86" t="s">
        <v>8</v>
      </c>
      <c r="F36" s="103">
        <f>SUM('C7'!I37:L37)/'C7'!N37*100</f>
        <v>59.148888476128192</v>
      </c>
      <c r="G36" s="49"/>
      <c r="H36"/>
      <c r="I36"/>
      <c r="J36"/>
      <c r="K36"/>
      <c r="L36"/>
      <c r="M36"/>
      <c r="N36"/>
      <c r="O36"/>
    </row>
    <row r="37" spans="3:15">
      <c r="C37"/>
      <c r="D37" s="137" t="s">
        <v>46</v>
      </c>
      <c r="E37" s="86" t="s">
        <v>28</v>
      </c>
      <c r="F37" s="103">
        <f>SUM('C7'!I38:L38)/'C7'!N38*100</f>
        <v>12.710916046917164</v>
      </c>
      <c r="G37" s="49"/>
      <c r="H37"/>
      <c r="I37"/>
      <c r="J37"/>
      <c r="K37"/>
      <c r="L37"/>
      <c r="M37"/>
      <c r="N37"/>
      <c r="O37"/>
    </row>
    <row r="38" spans="3:15">
      <c r="C38"/>
      <c r="D38" s="137" t="s">
        <v>52</v>
      </c>
      <c r="E38" s="86" t="s">
        <v>34</v>
      </c>
      <c r="F38" s="103">
        <f>SUM('C7'!I39:L39)/'C7'!N39*100</f>
        <v>44.043906194758556</v>
      </c>
      <c r="G38" s="49"/>
      <c r="H38"/>
      <c r="I38"/>
      <c r="J38"/>
      <c r="K38"/>
      <c r="L38"/>
      <c r="M38"/>
      <c r="N38"/>
      <c r="O38"/>
    </row>
    <row r="39" spans="3:15">
      <c r="C39"/>
      <c r="D39" s="137" t="s">
        <v>83</v>
      </c>
      <c r="E39" s="86" t="s">
        <v>82</v>
      </c>
      <c r="F39" s="103">
        <f>SUM('C7'!I40:L40)/'C7'!N40*100</f>
        <v>33.068578906120941</v>
      </c>
      <c r="G39" s="49"/>
      <c r="H39"/>
      <c r="I39"/>
      <c r="J39"/>
      <c r="K39"/>
      <c r="L39"/>
      <c r="M39"/>
      <c r="N39"/>
      <c r="O39"/>
    </row>
    <row r="40" spans="3:15">
      <c r="C40"/>
      <c r="D40" s="137" t="s">
        <v>74</v>
      </c>
      <c r="E40" s="86" t="s">
        <v>26</v>
      </c>
      <c r="F40" s="103">
        <f>SUM('C7'!I41:L41)/'C7'!N41*100</f>
        <v>62.823975535462061</v>
      </c>
      <c r="G40" s="49"/>
      <c r="H40"/>
      <c r="I40"/>
      <c r="J40"/>
      <c r="K40"/>
      <c r="L40"/>
      <c r="M40"/>
      <c r="N40"/>
      <c r="O40"/>
    </row>
    <row r="41" spans="3:15">
      <c r="C41"/>
      <c r="D41" s="137" t="s">
        <v>75</v>
      </c>
      <c r="E41" s="86" t="s">
        <v>60</v>
      </c>
      <c r="F41" s="103">
        <f>SUM('C7'!I42:L42)/'C7'!N42*100</f>
        <v>37.904543855576122</v>
      </c>
      <c r="G41" s="49"/>
      <c r="H41"/>
      <c r="I41"/>
      <c r="J41"/>
      <c r="K41"/>
      <c r="L41"/>
      <c r="M41"/>
      <c r="N41"/>
      <c r="O41"/>
    </row>
    <row r="42" spans="3:15">
      <c r="C42"/>
      <c r="D42" s="68"/>
      <c r="E42" s="88" t="s">
        <v>11</v>
      </c>
      <c r="F42" s="207">
        <f>SUM('C7'!I43:L43)/'C7'!N43*100</f>
        <v>38.686777872178489</v>
      </c>
      <c r="G42" s="49"/>
      <c r="H42"/>
      <c r="I42"/>
      <c r="J42"/>
      <c r="K42"/>
      <c r="L42"/>
      <c r="M42"/>
      <c r="N42"/>
      <c r="O42"/>
    </row>
    <row r="43" spans="3:15" ht="81" customHeight="1">
      <c r="C43"/>
      <c r="D43" s="68"/>
      <c r="E43" s="223" t="s">
        <v>138</v>
      </c>
      <c r="F43" s="223"/>
      <c r="G43" s="41"/>
      <c r="H43" s="41"/>
      <c r="I43" s="41"/>
      <c r="J43"/>
      <c r="K43"/>
      <c r="L43"/>
      <c r="M43"/>
      <c r="N43"/>
      <c r="O43"/>
    </row>
    <row r="44" spans="3:15">
      <c r="C44"/>
      <c r="D44"/>
      <c r="E44" s="6" t="s">
        <v>111</v>
      </c>
      <c r="F44"/>
      <c r="G44"/>
      <c r="H44"/>
      <c r="I44"/>
      <c r="J44"/>
      <c r="K44"/>
      <c r="L44"/>
      <c r="M44"/>
      <c r="N44"/>
      <c r="O44"/>
    </row>
    <row r="45" spans="3:15">
      <c r="C45"/>
      <c r="D45"/>
      <c r="E45" s="6"/>
      <c r="F45"/>
      <c r="G45"/>
      <c r="H45"/>
      <c r="I45"/>
      <c r="J45"/>
      <c r="K45"/>
      <c r="L45"/>
      <c r="M45"/>
      <c r="N45"/>
      <c r="O45"/>
    </row>
    <row r="46" spans="3:15"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3:15"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3:15"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3:15"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3:15"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3:15"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3:15"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3:15"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3:15"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3:15"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3:15"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3:15"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3:15"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3:15"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3:15"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3:15"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3:15"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3:15"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3:15"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3:15"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3:15"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3:15"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3:15"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3:15"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3:15"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3:15"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3:15"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3:15"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3:15"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3:15"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3:15"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3:15"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3:15"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3:15"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3:15"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3:15"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3:15"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3:15"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3:15"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3:15"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3:15"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3:15"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3:15"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3:15"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3:15"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3:15"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3:15"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3:15"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3:15"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3:15"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3:15"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3:15"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3:15"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3:15"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3:15"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3:15"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3:15"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3:15"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3:15"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3:15"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3:15"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3:15"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3:15"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3:15"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3:15"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3:15"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3:15"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3:15"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3:15"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3:15"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3:15"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3:15"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3:15"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3:15"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3:15"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3:15"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3:15"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3:15"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3:15"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3:15"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3:15"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3:15"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3:15"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3:15"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3:15"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3:15"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3:15"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3:15"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3:15"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3:15"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3:15"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3:15"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3:15"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3:15"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3:15"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3:15"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3:15"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3:15"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3:15"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3:15"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3:15"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3:15"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3:15"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3:15"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3:15"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3:15"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3:15"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3:15"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3:15"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3:15"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3:15"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3:15"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3:15"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3:15"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3:15"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3:15"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3:15"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3:15"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3:15"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3:15"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3:15"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3:15"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3:15"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3:15"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3:15"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3:15"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3:15"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3:15"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3:15"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3:15"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3:15"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3:15"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3:15"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3:15"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3:15"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3:15"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3:15"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3:15"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3:15"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3:15"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3:15"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3:15"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3:15"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3:15"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3:15"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3:15"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3:15"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3:15"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3:15"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3:15">
      <c r="E195"/>
      <c r="F195"/>
      <c r="G195"/>
      <c r="H195"/>
      <c r="I195"/>
      <c r="J195"/>
      <c r="K195"/>
      <c r="L195"/>
    </row>
    <row r="196" spans="3:15">
      <c r="E196"/>
      <c r="F196"/>
      <c r="G196"/>
      <c r="H196"/>
      <c r="I196"/>
      <c r="J196"/>
      <c r="K196"/>
      <c r="L196"/>
    </row>
    <row r="197" spans="3:15">
      <c r="E197"/>
      <c r="F197"/>
      <c r="G197"/>
      <c r="H197"/>
      <c r="I197"/>
      <c r="J197"/>
      <c r="K197"/>
      <c r="L197"/>
    </row>
    <row r="198" spans="3:15">
      <c r="E198"/>
      <c r="F198"/>
      <c r="G198"/>
      <c r="H198"/>
      <c r="I198"/>
      <c r="J198"/>
      <c r="K198"/>
      <c r="L198"/>
    </row>
    <row r="199" spans="3:15">
      <c r="G199"/>
      <c r="H199"/>
      <c r="I199"/>
      <c r="J199"/>
      <c r="K199"/>
      <c r="L199"/>
    </row>
  </sheetData>
  <sortState xmlns:xlrd2="http://schemas.microsoft.com/office/spreadsheetml/2017/richdata2" ref="E8:F42">
    <sortCondition ref="E8:E41"/>
  </sortState>
  <dataConsolidate/>
  <mergeCells count="2">
    <mergeCell ref="C7:C11"/>
    <mergeCell ref="E43:F43"/>
  </mergeCells>
  <hyperlinks>
    <hyperlink ref="C4" location="Indice!A1" display="Indice!A1" xr:uid="{00000000-0004-0000-0B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ignoredErrors>
    <ignoredError sqref="F9:F13 F23:F31 F15:F22 F33:F41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53">
    <pageSetUpPr autoPageBreaks="0"/>
  </sheetPr>
  <dimension ref="B1:O214"/>
  <sheetViews>
    <sheetView showGridLines="0" showRowColHeaders="0" showOutlineSymbols="0" zoomScaleNormal="100" workbookViewId="0">
      <selection activeCell="C7" sqref="C7:C10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.7109375" style="19" customWidth="1"/>
    <col min="4" max="4" width="3.85546875" style="19" bestFit="1" customWidth="1"/>
    <col min="5" max="5" width="14.42578125" style="19" customWidth="1"/>
    <col min="6" max="12" width="10.7109375" style="19" customWidth="1"/>
    <col min="13" max="13" width="8" style="19" customWidth="1"/>
    <col min="14" max="14" width="9.140625" style="19" bestFit="1" customWidth="1"/>
    <col min="15" max="16384" width="11.42578125" style="19"/>
  </cols>
  <sheetData>
    <row r="1" spans="2:15" s="9" customFormat="1" ht="0.75" customHeight="1"/>
    <row r="2" spans="2:15" s="9" customFormat="1" ht="21" customHeight="1">
      <c r="E2" s="10"/>
      <c r="L2" s="43" t="s">
        <v>18</v>
      </c>
    </row>
    <row r="3" spans="2:15" s="9" customFormat="1" ht="15" customHeight="1">
      <c r="E3" s="56"/>
      <c r="F3" s="56"/>
      <c r="G3" s="56"/>
      <c r="H3" s="56"/>
      <c r="I3" s="56"/>
      <c r="J3" s="56"/>
      <c r="K3" s="56"/>
      <c r="L3" s="10" t="str">
        <f>Indice!E3</f>
        <v>Informe 2021</v>
      </c>
    </row>
    <row r="4" spans="2:15" s="11" customFormat="1" ht="20.25" customHeight="1">
      <c r="B4" s="12"/>
      <c r="C4" s="13" t="s">
        <v>88</v>
      </c>
    </row>
    <row r="5" spans="2:15" s="11" customFormat="1" ht="12.75" customHeight="1">
      <c r="B5" s="12"/>
      <c r="C5" s="38"/>
      <c r="M5"/>
      <c r="N5"/>
    </row>
    <row r="6" spans="2:15" s="11" customFormat="1" ht="13.5" customHeight="1">
      <c r="B6" s="12"/>
      <c r="C6" s="18"/>
      <c r="D6" s="28"/>
      <c r="E6" s="28"/>
      <c r="G6" s="131"/>
      <c r="H6" s="131"/>
      <c r="I6" s="134"/>
      <c r="J6" s="134"/>
      <c r="K6" s="134"/>
      <c r="M6"/>
      <c r="N6"/>
    </row>
    <row r="7" spans="2:15" ht="12.75" customHeight="1">
      <c r="C7" s="218" t="s">
        <v>101</v>
      </c>
      <c r="E7" s="226"/>
      <c r="F7" s="224" t="s">
        <v>9</v>
      </c>
      <c r="G7" s="224" t="s">
        <v>84</v>
      </c>
      <c r="H7" s="224" t="s">
        <v>16</v>
      </c>
      <c r="I7" s="224" t="s">
        <v>62</v>
      </c>
      <c r="J7" s="224" t="s">
        <v>63</v>
      </c>
      <c r="K7" s="224" t="s">
        <v>64</v>
      </c>
      <c r="L7" s="224" t="s">
        <v>17</v>
      </c>
      <c r="M7"/>
      <c r="N7"/>
    </row>
    <row r="8" spans="2:15" ht="12.75" customHeight="1">
      <c r="C8" s="218"/>
      <c r="E8" s="227"/>
      <c r="F8" s="225"/>
      <c r="G8" s="225"/>
      <c r="H8" s="225"/>
      <c r="I8" s="225"/>
      <c r="J8" s="225"/>
      <c r="K8" s="225"/>
      <c r="L8" s="225"/>
      <c r="M8"/>
      <c r="N8"/>
    </row>
    <row r="9" spans="2:15" ht="12.75" customHeight="1">
      <c r="C9" s="218"/>
      <c r="D9" s="165" t="s">
        <v>109</v>
      </c>
      <c r="E9" s="86" t="s">
        <v>108</v>
      </c>
      <c r="F9" s="159">
        <v>0</v>
      </c>
      <c r="G9" s="159">
        <v>9.7000000000000003E-2</v>
      </c>
      <c r="H9" s="159">
        <v>2.2029999999999998</v>
      </c>
      <c r="I9" s="159">
        <v>0</v>
      </c>
      <c r="J9" s="159">
        <v>0</v>
      </c>
      <c r="K9" s="159">
        <v>0</v>
      </c>
      <c r="L9" s="159">
        <f>SUM(F9:K9)</f>
        <v>2.2999999999999998</v>
      </c>
      <c r="M9" s="77">
        <v>2.2999999999999998</v>
      </c>
      <c r="N9" s="170">
        <f>IFERROR(L9-M9,"-")</f>
        <v>0</v>
      </c>
      <c r="O9" s="202"/>
    </row>
    <row r="10" spans="2:15" ht="12.75" customHeight="1">
      <c r="C10" s="218"/>
      <c r="D10" s="165" t="s">
        <v>47</v>
      </c>
      <c r="E10" s="86" t="s">
        <v>0</v>
      </c>
      <c r="F10" s="159">
        <v>8.1140000000000008</v>
      </c>
      <c r="G10" s="159">
        <v>83.391000000000005</v>
      </c>
      <c r="H10" s="159">
        <v>14.534000000000001</v>
      </c>
      <c r="I10" s="159">
        <v>62.273000000000003</v>
      </c>
      <c r="J10" s="159">
        <v>53.302</v>
      </c>
      <c r="K10" s="159">
        <v>8.8640000000000008</v>
      </c>
      <c r="L10" s="159">
        <f t="shared" ref="L10:L42" si="0">SUM(F10:K10)</f>
        <v>230.47800000000001</v>
      </c>
      <c r="M10" s="77">
        <v>230.47800000000001</v>
      </c>
      <c r="N10" s="170">
        <f t="shared" ref="N10:N42" si="1">IFERROR(L10-M10,"-")</f>
        <v>0</v>
      </c>
      <c r="O10" s="202"/>
    </row>
    <row r="11" spans="2:15" ht="12.75" customHeight="1">
      <c r="C11" s="118"/>
      <c r="D11" s="165" t="s">
        <v>48</v>
      </c>
      <c r="E11" s="86" t="s">
        <v>1</v>
      </c>
      <c r="F11" s="159">
        <v>0</v>
      </c>
      <c r="G11" s="159">
        <v>5.673</v>
      </c>
      <c r="H11" s="159">
        <v>11.83</v>
      </c>
      <c r="I11" s="159">
        <v>3.198</v>
      </c>
      <c r="J11" s="159">
        <v>1.851</v>
      </c>
      <c r="K11" s="159">
        <v>0.498</v>
      </c>
      <c r="L11" s="159">
        <f t="shared" si="0"/>
        <v>23.05</v>
      </c>
      <c r="M11" s="77">
        <v>23.05</v>
      </c>
      <c r="N11" s="170">
        <f t="shared" si="1"/>
        <v>0</v>
      </c>
      <c r="O11" s="202"/>
    </row>
    <row r="12" spans="2:15" ht="12.75" customHeight="1">
      <c r="C12" s="60"/>
      <c r="D12" s="165" t="s">
        <v>49</v>
      </c>
      <c r="E12" s="86" t="s">
        <v>2</v>
      </c>
      <c r="F12" s="159">
        <v>5.9429999999999996</v>
      </c>
      <c r="G12" s="159">
        <v>7.9379999999999997</v>
      </c>
      <c r="H12" s="159">
        <v>1.484</v>
      </c>
      <c r="I12" s="159">
        <v>4.883</v>
      </c>
      <c r="J12" s="159">
        <v>4.7880000000000003</v>
      </c>
      <c r="K12" s="159">
        <v>0.67200000000000004</v>
      </c>
      <c r="L12" s="159">
        <f t="shared" si="0"/>
        <v>25.708000000000002</v>
      </c>
      <c r="M12" s="77">
        <v>25.707999999999998</v>
      </c>
      <c r="N12" s="170">
        <f t="shared" si="1"/>
        <v>3.5527136788005009E-15</v>
      </c>
      <c r="O12" s="202"/>
    </row>
    <row r="13" spans="2:15" ht="12.75" customHeight="1">
      <c r="C13" s="60"/>
      <c r="D13" s="165" t="s">
        <v>77</v>
      </c>
      <c r="E13" s="86" t="s">
        <v>61</v>
      </c>
      <c r="F13" s="159">
        <v>0</v>
      </c>
      <c r="G13" s="159">
        <v>1.875</v>
      </c>
      <c r="H13" s="159">
        <v>2.23</v>
      </c>
      <c r="I13" s="159">
        <v>0.14499999999999999</v>
      </c>
      <c r="J13" s="159">
        <v>0</v>
      </c>
      <c r="K13" s="159">
        <v>0</v>
      </c>
      <c r="L13" s="159">
        <f t="shared" si="0"/>
        <v>4.25</v>
      </c>
      <c r="M13" s="77">
        <v>4.25</v>
      </c>
      <c r="N13" s="170">
        <f t="shared" si="1"/>
        <v>0</v>
      </c>
      <c r="O13" s="202"/>
    </row>
    <row r="14" spans="2:15" ht="12.75" customHeight="1">
      <c r="C14" s="60"/>
      <c r="D14" s="165" t="s">
        <v>51</v>
      </c>
      <c r="E14" s="86" t="s">
        <v>50</v>
      </c>
      <c r="F14" s="159">
        <v>2</v>
      </c>
      <c r="G14" s="159">
        <v>5.742</v>
      </c>
      <c r="H14" s="159">
        <v>3.2130000000000001</v>
      </c>
      <c r="I14" s="159">
        <v>0.70099999999999996</v>
      </c>
      <c r="J14" s="159">
        <v>1.173</v>
      </c>
      <c r="K14" s="159">
        <v>7.4999999999999997E-2</v>
      </c>
      <c r="L14" s="159">
        <f t="shared" si="0"/>
        <v>12.904</v>
      </c>
      <c r="M14" s="77">
        <v>12.904</v>
      </c>
      <c r="N14" s="170">
        <f t="shared" si="1"/>
        <v>0</v>
      </c>
      <c r="O14" s="202"/>
    </row>
    <row r="15" spans="2:15" ht="12.75" customHeight="1">
      <c r="C15" s="60"/>
      <c r="D15" s="165" t="s">
        <v>89</v>
      </c>
      <c r="E15" s="86" t="s">
        <v>86</v>
      </c>
      <c r="F15" s="159">
        <v>0</v>
      </c>
      <c r="G15" s="159">
        <v>1.478</v>
      </c>
      <c r="H15" s="159">
        <v>0</v>
      </c>
      <c r="I15" s="159">
        <v>0.158</v>
      </c>
      <c r="J15" s="159">
        <v>0.252</v>
      </c>
      <c r="K15" s="159">
        <v>1.2E-2</v>
      </c>
      <c r="L15" s="159">
        <f t="shared" si="0"/>
        <v>1.9</v>
      </c>
      <c r="M15" s="77">
        <v>1.9</v>
      </c>
      <c r="N15" s="170">
        <f t="shared" si="1"/>
        <v>0</v>
      </c>
      <c r="O15" s="202"/>
    </row>
    <row r="16" spans="2:15" ht="12.75" customHeight="1">
      <c r="C16" s="6"/>
      <c r="D16" s="165" t="s">
        <v>81</v>
      </c>
      <c r="E16" s="86" t="s">
        <v>76</v>
      </c>
      <c r="F16" s="159">
        <v>0</v>
      </c>
      <c r="G16" s="159">
        <v>1.0429999999999999</v>
      </c>
      <c r="H16" s="159">
        <v>2.153</v>
      </c>
      <c r="I16" s="159">
        <v>0.79600000000000004</v>
      </c>
      <c r="J16" s="159">
        <v>8.5000000000000006E-2</v>
      </c>
      <c r="K16" s="159">
        <v>0.17199999999999999</v>
      </c>
      <c r="L16" s="159">
        <f t="shared" si="0"/>
        <v>4.2489999999999997</v>
      </c>
      <c r="M16" s="77">
        <v>4.2489999999999997</v>
      </c>
      <c r="N16" s="170">
        <f t="shared" si="1"/>
        <v>0</v>
      </c>
      <c r="O16" s="202"/>
    </row>
    <row r="17" spans="3:15" ht="12.75" customHeight="1">
      <c r="D17" s="165" t="s">
        <v>66</v>
      </c>
      <c r="E17" s="86" t="s">
        <v>56</v>
      </c>
      <c r="F17" s="159">
        <v>0</v>
      </c>
      <c r="G17" s="159">
        <v>6.4619999999999997</v>
      </c>
      <c r="H17" s="159">
        <v>7.0000000000000001E-3</v>
      </c>
      <c r="I17" s="159">
        <v>6.181</v>
      </c>
      <c r="J17" s="159">
        <v>1.3</v>
      </c>
      <c r="K17" s="159">
        <v>2.0139999999999998</v>
      </c>
      <c r="L17" s="159">
        <f t="shared" si="0"/>
        <v>15.963999999999999</v>
      </c>
      <c r="M17" s="77">
        <v>15.964</v>
      </c>
      <c r="N17" s="170">
        <f t="shared" si="1"/>
        <v>-1.7763568394002505E-15</v>
      </c>
      <c r="O17" s="202"/>
    </row>
    <row r="18" spans="3:15" ht="12.75" customHeight="1">
      <c r="C18" s="6"/>
      <c r="D18" s="165" t="s">
        <v>35</v>
      </c>
      <c r="E18" s="86" t="s">
        <v>117</v>
      </c>
      <c r="F18" s="159" t="s">
        <v>107</v>
      </c>
      <c r="G18" s="159" t="s">
        <v>107</v>
      </c>
      <c r="H18" s="159" t="s">
        <v>107</v>
      </c>
      <c r="I18" s="159" t="s">
        <v>107</v>
      </c>
      <c r="J18" s="159" t="s">
        <v>107</v>
      </c>
      <c r="K18" s="159" t="s">
        <v>107</v>
      </c>
      <c r="L18" s="159" t="s">
        <v>107</v>
      </c>
      <c r="M18" s="77">
        <v>0</v>
      </c>
      <c r="N18" s="170" t="str">
        <f>IFERROR(L18-M18,"-")</f>
        <v>-</v>
      </c>
      <c r="O18" s="202"/>
    </row>
    <row r="19" spans="3:15" ht="12.75" customHeight="1">
      <c r="C19" s="38"/>
      <c r="D19" s="165" t="s">
        <v>36</v>
      </c>
      <c r="E19" s="86" t="s">
        <v>25</v>
      </c>
      <c r="F19" s="159">
        <v>0.69599999999999995</v>
      </c>
      <c r="G19" s="159">
        <v>1.552</v>
      </c>
      <c r="H19" s="159">
        <v>1.3009999999999999</v>
      </c>
      <c r="I19" s="159">
        <v>3.0000000000000001E-3</v>
      </c>
      <c r="J19" s="159">
        <v>0.28899999999999998</v>
      </c>
      <c r="K19" s="159">
        <v>2.1000000000000001E-2</v>
      </c>
      <c r="L19" s="159">
        <f t="shared" si="0"/>
        <v>3.8620000000000005</v>
      </c>
      <c r="M19" s="77">
        <v>3.8620000000000001</v>
      </c>
      <c r="N19" s="170">
        <f t="shared" si="1"/>
        <v>4.4408920985006262E-16</v>
      </c>
      <c r="O19" s="202"/>
    </row>
    <row r="20" spans="3:15" ht="12.75" customHeight="1">
      <c r="D20" s="165" t="s">
        <v>37</v>
      </c>
      <c r="E20" s="184" t="s">
        <v>3</v>
      </c>
      <c r="F20" s="193">
        <v>7.117</v>
      </c>
      <c r="G20" s="193">
        <v>37.279000000000003</v>
      </c>
      <c r="H20" s="193">
        <v>25.986000000000001</v>
      </c>
      <c r="I20" s="193">
        <v>26.664000000000001</v>
      </c>
      <c r="J20" s="193">
        <v>11.39</v>
      </c>
      <c r="K20" s="193">
        <v>0.97299999999999998</v>
      </c>
      <c r="L20" s="193">
        <f t="shared" si="0"/>
        <v>109.40900000000001</v>
      </c>
      <c r="M20" s="77">
        <v>109.40900000000001</v>
      </c>
      <c r="N20" s="170">
        <f t="shared" si="1"/>
        <v>0</v>
      </c>
      <c r="O20" s="202"/>
    </row>
    <row r="21" spans="3:15" ht="12.75" customHeight="1">
      <c r="C21" s="21"/>
      <c r="D21" s="165" t="s">
        <v>67</v>
      </c>
      <c r="E21" s="86" t="s">
        <v>57</v>
      </c>
      <c r="F21" s="159">
        <v>0</v>
      </c>
      <c r="G21" s="159">
        <v>1.651</v>
      </c>
      <c r="H21" s="159">
        <v>8.0000000000000002E-3</v>
      </c>
      <c r="I21" s="159">
        <v>0.32900000000000001</v>
      </c>
      <c r="J21" s="159">
        <v>0.16400000000000001</v>
      </c>
      <c r="K21" s="159">
        <v>0.185</v>
      </c>
      <c r="L21" s="159">
        <f t="shared" si="0"/>
        <v>2.3370000000000002</v>
      </c>
      <c r="M21" s="77">
        <v>2.3370000000000002</v>
      </c>
      <c r="N21" s="170">
        <f t="shared" si="1"/>
        <v>0</v>
      </c>
      <c r="O21" s="202"/>
    </row>
    <row r="22" spans="3:15" ht="12.75" customHeight="1">
      <c r="C22" s="29"/>
      <c r="D22" s="165" t="s">
        <v>68</v>
      </c>
      <c r="E22" s="86" t="s">
        <v>22</v>
      </c>
      <c r="F22" s="159">
        <v>2.794</v>
      </c>
      <c r="G22" s="159">
        <v>6.3540000000000001</v>
      </c>
      <c r="H22" s="159">
        <v>3.153</v>
      </c>
      <c r="I22" s="159">
        <v>2.4220000000000002</v>
      </c>
      <c r="J22" s="159">
        <v>7.0000000000000001E-3</v>
      </c>
      <c r="K22" s="159">
        <v>2.133</v>
      </c>
      <c r="L22" s="159">
        <f t="shared" si="0"/>
        <v>16.863</v>
      </c>
      <c r="M22" s="77">
        <v>16.863</v>
      </c>
      <c r="N22" s="170">
        <f t="shared" si="1"/>
        <v>0</v>
      </c>
      <c r="O22" s="202"/>
    </row>
    <row r="23" spans="3:15" ht="12.75" customHeight="1">
      <c r="D23" s="165" t="s">
        <v>38</v>
      </c>
      <c r="E23" s="86" t="s">
        <v>4</v>
      </c>
      <c r="F23" s="159">
        <v>61.37</v>
      </c>
      <c r="G23" s="159">
        <v>19.061</v>
      </c>
      <c r="H23" s="159">
        <v>20.864000000000001</v>
      </c>
      <c r="I23" s="159">
        <v>17.227</v>
      </c>
      <c r="J23" s="159">
        <v>10.212999999999999</v>
      </c>
      <c r="K23" s="159">
        <v>1.825</v>
      </c>
      <c r="L23" s="159">
        <f t="shared" si="0"/>
        <v>130.56</v>
      </c>
      <c r="M23" s="77">
        <v>130.56</v>
      </c>
      <c r="N23" s="170">
        <f t="shared" si="1"/>
        <v>0</v>
      </c>
      <c r="O23" s="202"/>
    </row>
    <row r="24" spans="3:15" ht="12.75" customHeight="1">
      <c r="D24" s="165" t="s">
        <v>39</v>
      </c>
      <c r="E24" s="86" t="s">
        <v>5</v>
      </c>
      <c r="F24" s="159">
        <v>0</v>
      </c>
      <c r="G24" s="159">
        <v>7.4630000000000001</v>
      </c>
      <c r="H24" s="159">
        <v>3.4140000000000001</v>
      </c>
      <c r="I24" s="159">
        <v>3.7549999999999999</v>
      </c>
      <c r="J24" s="159">
        <v>3.0550000000000002</v>
      </c>
      <c r="K24" s="159">
        <v>0.20100000000000001</v>
      </c>
      <c r="L24" s="159">
        <f t="shared" si="0"/>
        <v>17.888000000000002</v>
      </c>
      <c r="M24" s="77">
        <v>17.888000000000002</v>
      </c>
      <c r="N24" s="170">
        <f t="shared" si="1"/>
        <v>0</v>
      </c>
      <c r="O24" s="202"/>
    </row>
    <row r="25" spans="3:15" ht="12.75" customHeight="1">
      <c r="D25" s="165" t="s">
        <v>40</v>
      </c>
      <c r="E25" s="86" t="s">
        <v>12</v>
      </c>
      <c r="F25" s="159">
        <v>0.48499999999999999</v>
      </c>
      <c r="G25" s="159">
        <v>23.292000000000002</v>
      </c>
      <c r="H25" s="159">
        <v>3.7999999999999999E-2</v>
      </c>
      <c r="I25" s="159">
        <v>6.8570000000000002</v>
      </c>
      <c r="J25" s="159">
        <v>7.9</v>
      </c>
      <c r="K25" s="159">
        <v>0.56000000000000005</v>
      </c>
      <c r="L25" s="159">
        <f t="shared" si="0"/>
        <v>39.132000000000005</v>
      </c>
      <c r="M25" s="77">
        <v>39.131999999999998</v>
      </c>
      <c r="N25" s="170">
        <f t="shared" si="1"/>
        <v>7.1054273576010019E-15</v>
      </c>
      <c r="O25" s="202"/>
    </row>
    <row r="26" spans="3:15" ht="12.75" customHeight="1">
      <c r="D26" s="165" t="s">
        <v>41</v>
      </c>
      <c r="E26" s="86" t="s">
        <v>30</v>
      </c>
      <c r="F26" s="159">
        <v>1.91</v>
      </c>
      <c r="G26" s="159">
        <v>5.5289999999999999</v>
      </c>
      <c r="H26" s="159">
        <v>5.8000000000000003E-2</v>
      </c>
      <c r="I26" s="159">
        <v>0.32300000000000001</v>
      </c>
      <c r="J26" s="159">
        <v>1.829</v>
      </c>
      <c r="K26" s="159">
        <v>0.28499999999999998</v>
      </c>
      <c r="L26" s="159">
        <f t="shared" si="0"/>
        <v>9.9340000000000011</v>
      </c>
      <c r="M26" s="77">
        <v>9.9339999999999993</v>
      </c>
      <c r="N26" s="170">
        <f t="shared" si="1"/>
        <v>1.7763568394002505E-15</v>
      </c>
      <c r="O26" s="202"/>
    </row>
    <row r="27" spans="3:15" ht="12.75" customHeight="1">
      <c r="D27" s="165" t="s">
        <v>70</v>
      </c>
      <c r="E27" s="86" t="s">
        <v>32</v>
      </c>
      <c r="F27" s="159">
        <v>0</v>
      </c>
      <c r="G27" s="159">
        <v>7.383</v>
      </c>
      <c r="H27" s="159">
        <v>0.50800000000000001</v>
      </c>
      <c r="I27" s="159">
        <v>1.919</v>
      </c>
      <c r="J27" s="159">
        <v>0</v>
      </c>
      <c r="K27" s="159">
        <v>1.7000000000000001E-2</v>
      </c>
      <c r="L27" s="159">
        <f t="shared" si="0"/>
        <v>9.827</v>
      </c>
      <c r="M27" s="77">
        <v>9.827</v>
      </c>
      <c r="N27" s="170">
        <f t="shared" si="1"/>
        <v>0</v>
      </c>
      <c r="O27" s="202"/>
    </row>
    <row r="28" spans="3:15" ht="12.75" customHeight="1">
      <c r="D28" s="165" t="s">
        <v>80</v>
      </c>
      <c r="E28" s="86" t="s">
        <v>116</v>
      </c>
      <c r="F28" s="159" t="s">
        <v>107</v>
      </c>
      <c r="G28" s="159" t="s">
        <v>107</v>
      </c>
      <c r="H28" s="159" t="s">
        <v>107</v>
      </c>
      <c r="I28" s="159" t="s">
        <v>107</v>
      </c>
      <c r="J28" s="159" t="s">
        <v>107</v>
      </c>
      <c r="K28" s="159" t="s">
        <v>107</v>
      </c>
      <c r="L28" s="159" t="s">
        <v>107</v>
      </c>
      <c r="M28" s="77">
        <v>0</v>
      </c>
      <c r="N28" s="170" t="str">
        <f t="shared" si="1"/>
        <v>-</v>
      </c>
      <c r="O28" s="202"/>
    </row>
    <row r="29" spans="3:15" ht="12.75" customHeight="1">
      <c r="C29"/>
      <c r="D29" s="165" t="s">
        <v>42</v>
      </c>
      <c r="E29" s="86" t="s">
        <v>6</v>
      </c>
      <c r="F29" s="159">
        <v>0</v>
      </c>
      <c r="G29" s="159">
        <v>53.417999999999999</v>
      </c>
      <c r="H29" s="159">
        <v>22.202000000000002</v>
      </c>
      <c r="I29" s="159">
        <v>10.302</v>
      </c>
      <c r="J29" s="159">
        <v>4.9790000000000001</v>
      </c>
      <c r="K29" s="159">
        <v>2.456</v>
      </c>
      <c r="L29" s="159">
        <f t="shared" si="0"/>
        <v>93.356999999999999</v>
      </c>
      <c r="M29" s="77">
        <v>93.356999999999999</v>
      </c>
      <c r="N29" s="170">
        <f t="shared" si="1"/>
        <v>0</v>
      </c>
      <c r="O29" s="202"/>
    </row>
    <row r="30" spans="3:15" ht="12.75" customHeight="1">
      <c r="C30"/>
      <c r="D30" s="165" t="s">
        <v>71</v>
      </c>
      <c r="E30" s="86" t="s">
        <v>58</v>
      </c>
      <c r="F30" s="159">
        <v>0</v>
      </c>
      <c r="G30" s="159">
        <v>1.0209999999999999</v>
      </c>
      <c r="H30" s="159">
        <v>1.5780000000000001</v>
      </c>
      <c r="I30" s="159">
        <v>8.4000000000000005E-2</v>
      </c>
      <c r="J30" s="159">
        <v>1.0999999999999999E-2</v>
      </c>
      <c r="K30" s="159">
        <v>0.14899999999999999</v>
      </c>
      <c r="L30" s="159">
        <f t="shared" si="0"/>
        <v>2.8430000000000004</v>
      </c>
      <c r="M30" s="77">
        <v>2.843</v>
      </c>
      <c r="N30" s="170">
        <f t="shared" si="1"/>
        <v>4.4408920985006262E-16</v>
      </c>
      <c r="O30" s="202"/>
    </row>
    <row r="31" spans="3:15">
      <c r="C31"/>
      <c r="D31" s="165" t="s">
        <v>72</v>
      </c>
      <c r="E31" s="86" t="s">
        <v>33</v>
      </c>
      <c r="F31" s="159">
        <v>0</v>
      </c>
      <c r="G31" s="159">
        <v>1.972</v>
      </c>
      <c r="H31" s="159">
        <v>1.028</v>
      </c>
      <c r="I31" s="159">
        <v>0.54</v>
      </c>
      <c r="J31" s="159">
        <v>0.16900000000000001</v>
      </c>
      <c r="K31" s="159">
        <v>9.9000000000000005E-2</v>
      </c>
      <c r="L31" s="159">
        <f t="shared" si="0"/>
        <v>3.8080000000000003</v>
      </c>
      <c r="M31" s="77">
        <v>3.8079999999999998</v>
      </c>
      <c r="N31" s="170">
        <f t="shared" si="1"/>
        <v>4.4408920985006262E-16</v>
      </c>
      <c r="O31" s="202"/>
    </row>
    <row r="32" spans="3:15">
      <c r="C32"/>
      <c r="D32" s="165" t="s">
        <v>43</v>
      </c>
      <c r="E32" s="86" t="s">
        <v>7</v>
      </c>
      <c r="F32" s="159">
        <v>0</v>
      </c>
      <c r="G32" s="159">
        <v>0.11700000000000001</v>
      </c>
      <c r="H32" s="159">
        <v>3.5999999999999997E-2</v>
      </c>
      <c r="I32" s="159">
        <v>0.16700000000000001</v>
      </c>
      <c r="J32" s="159">
        <v>0.23599999999999999</v>
      </c>
      <c r="K32" s="159">
        <v>4.7E-2</v>
      </c>
      <c r="L32" s="159">
        <f t="shared" si="0"/>
        <v>0.60300000000000009</v>
      </c>
      <c r="M32" s="77">
        <v>0.60299999999999998</v>
      </c>
      <c r="N32" s="170">
        <f t="shared" si="1"/>
        <v>1.1102230246251565E-16</v>
      </c>
      <c r="O32" s="202"/>
    </row>
    <row r="33" spans="3:15">
      <c r="C33"/>
      <c r="D33" s="165" t="s">
        <v>69</v>
      </c>
      <c r="E33" s="86" t="s">
        <v>114</v>
      </c>
      <c r="F33" s="159">
        <v>0</v>
      </c>
      <c r="G33" s="159">
        <v>1.075</v>
      </c>
      <c r="H33" s="159">
        <v>0.50600000000000001</v>
      </c>
      <c r="I33" s="159">
        <v>3.5000000000000003E-2</v>
      </c>
      <c r="J33" s="159">
        <v>0</v>
      </c>
      <c r="K33" s="159">
        <v>0</v>
      </c>
      <c r="L33" s="159">
        <f t="shared" si="0"/>
        <v>1.6159999999999999</v>
      </c>
      <c r="M33" s="77">
        <v>1.6160000000000001</v>
      </c>
      <c r="N33" s="170">
        <f t="shared" si="1"/>
        <v>-2.2204460492503131E-16</v>
      </c>
      <c r="O33" s="202"/>
    </row>
    <row r="34" spans="3:15">
      <c r="C34"/>
      <c r="D34" s="165" t="s">
        <v>85</v>
      </c>
      <c r="E34" s="86" t="s">
        <v>87</v>
      </c>
      <c r="F34" s="159">
        <v>0</v>
      </c>
      <c r="G34" s="159">
        <v>0.21</v>
      </c>
      <c r="H34" s="159">
        <v>0.64900000000000002</v>
      </c>
      <c r="I34" s="159">
        <v>0.11799999999999999</v>
      </c>
      <c r="J34" s="159">
        <v>0</v>
      </c>
      <c r="K34" s="159">
        <v>0</v>
      </c>
      <c r="L34" s="159">
        <f t="shared" si="0"/>
        <v>0.97699999999999998</v>
      </c>
      <c r="M34" s="77">
        <v>0.97699999999999998</v>
      </c>
      <c r="N34" s="170">
        <f t="shared" si="1"/>
        <v>0</v>
      </c>
      <c r="O34" s="202"/>
    </row>
    <row r="35" spans="3:15">
      <c r="C35"/>
      <c r="D35" s="165" t="s">
        <v>73</v>
      </c>
      <c r="E35" s="86" t="s">
        <v>144</v>
      </c>
      <c r="F35" s="159" t="s">
        <v>107</v>
      </c>
      <c r="G35" s="159" t="s">
        <v>107</v>
      </c>
      <c r="H35" s="159" t="s">
        <v>107</v>
      </c>
      <c r="I35" s="159" t="s">
        <v>107</v>
      </c>
      <c r="J35" s="159" t="s">
        <v>107</v>
      </c>
      <c r="K35" s="159" t="s">
        <v>107</v>
      </c>
      <c r="L35" s="159" t="s">
        <v>107</v>
      </c>
      <c r="M35" s="77">
        <v>0</v>
      </c>
      <c r="N35" s="170" t="str">
        <f t="shared" si="1"/>
        <v>-</v>
      </c>
      <c r="O35" s="202"/>
    </row>
    <row r="36" spans="3:15">
      <c r="C36"/>
      <c r="D36" s="165" t="s">
        <v>44</v>
      </c>
      <c r="E36" s="86" t="s">
        <v>24</v>
      </c>
      <c r="F36" s="159">
        <v>0</v>
      </c>
      <c r="G36" s="159">
        <v>31.707999999999998</v>
      </c>
      <c r="H36" s="159">
        <v>2.3980000000000001</v>
      </c>
      <c r="I36" s="159">
        <v>6.57</v>
      </c>
      <c r="J36" s="159">
        <v>3.4729999999999999</v>
      </c>
      <c r="K36" s="159">
        <v>0.88</v>
      </c>
      <c r="L36" s="159">
        <f t="shared" si="0"/>
        <v>45.029000000000003</v>
      </c>
      <c r="M36" s="77">
        <v>45.029000000000003</v>
      </c>
      <c r="N36" s="170">
        <f t="shared" si="1"/>
        <v>0</v>
      </c>
      <c r="O36" s="202"/>
    </row>
    <row r="37" spans="3:15">
      <c r="C37"/>
      <c r="D37" s="165" t="s">
        <v>45</v>
      </c>
      <c r="E37" s="86" t="s">
        <v>8</v>
      </c>
      <c r="F37" s="159">
        <v>0</v>
      </c>
      <c r="G37" s="159">
        <v>6.3689999999999998</v>
      </c>
      <c r="H37" s="159">
        <v>7.1920000000000002</v>
      </c>
      <c r="I37" s="159">
        <v>5.2080000000000002</v>
      </c>
      <c r="J37" s="159">
        <v>0.56899999999999995</v>
      </c>
      <c r="K37" s="159">
        <v>0.68400000000000005</v>
      </c>
      <c r="L37" s="159">
        <f t="shared" si="0"/>
        <v>20.021999999999998</v>
      </c>
      <c r="M37" s="77">
        <v>20.021999999999998</v>
      </c>
      <c r="N37" s="170">
        <f t="shared" si="1"/>
        <v>0</v>
      </c>
      <c r="O37" s="202"/>
    </row>
    <row r="38" spans="3:15">
      <c r="C38"/>
      <c r="D38" s="165" t="s">
        <v>46</v>
      </c>
      <c r="E38" s="86" t="s">
        <v>28</v>
      </c>
      <c r="F38" s="159">
        <v>4.04</v>
      </c>
      <c r="G38" s="159">
        <v>10.606</v>
      </c>
      <c r="H38" s="159">
        <v>2.2629999999999999</v>
      </c>
      <c r="I38" s="159">
        <v>0.33900000000000002</v>
      </c>
      <c r="J38" s="159">
        <v>2.0539999999999998</v>
      </c>
      <c r="K38" s="159">
        <v>0.82</v>
      </c>
      <c r="L38" s="159">
        <f t="shared" si="0"/>
        <v>20.121999999999996</v>
      </c>
      <c r="M38" s="77">
        <v>20.122</v>
      </c>
      <c r="N38" s="170">
        <f t="shared" si="1"/>
        <v>-3.5527136788005009E-15</v>
      </c>
      <c r="O38" s="202"/>
    </row>
    <row r="39" spans="3:15">
      <c r="C39"/>
      <c r="D39" s="165" t="s">
        <v>52</v>
      </c>
      <c r="E39" s="86" t="s">
        <v>34</v>
      </c>
      <c r="F39" s="159">
        <v>1.3</v>
      </c>
      <c r="G39" s="159">
        <v>5.6529999999999996</v>
      </c>
      <c r="H39" s="159">
        <v>6.1340000000000003</v>
      </c>
      <c r="I39" s="159">
        <v>2.9569999999999999</v>
      </c>
      <c r="J39" s="159">
        <v>1.145</v>
      </c>
      <c r="K39" s="159">
        <v>0.11700000000000001</v>
      </c>
      <c r="L39" s="159">
        <f t="shared" si="0"/>
        <v>17.306000000000001</v>
      </c>
      <c r="M39" s="77">
        <v>17.306000000000001</v>
      </c>
      <c r="N39" s="170">
        <f t="shared" si="1"/>
        <v>0</v>
      </c>
      <c r="O39" s="202"/>
    </row>
    <row r="40" spans="3:15">
      <c r="C40"/>
      <c r="D40" s="165" t="s">
        <v>83</v>
      </c>
      <c r="E40" s="86" t="s">
        <v>82</v>
      </c>
      <c r="F40" s="159">
        <v>0</v>
      </c>
      <c r="G40" s="159">
        <v>5.6050000000000004</v>
      </c>
      <c r="H40" s="159">
        <v>3.1179999999999999</v>
      </c>
      <c r="I40" s="159">
        <v>0.39700000000000002</v>
      </c>
      <c r="J40" s="159">
        <v>3.0000000000000001E-3</v>
      </c>
      <c r="K40" s="159">
        <v>2E-3</v>
      </c>
      <c r="L40" s="159">
        <f t="shared" si="0"/>
        <v>9.1250000000000018</v>
      </c>
      <c r="M40" s="77">
        <v>9.125</v>
      </c>
      <c r="N40" s="170">
        <f t="shared" si="1"/>
        <v>1.7763568394002505E-15</v>
      </c>
      <c r="O40" s="202"/>
    </row>
    <row r="41" spans="3:15">
      <c r="C41"/>
      <c r="D41" s="165" t="s">
        <v>74</v>
      </c>
      <c r="E41" s="86" t="s">
        <v>26</v>
      </c>
      <c r="F41" s="159">
        <v>6.8710000000000004</v>
      </c>
      <c r="G41" s="159">
        <v>7.9770000000000003</v>
      </c>
      <c r="H41" s="159">
        <v>16.334</v>
      </c>
      <c r="I41" s="159">
        <v>10.016999999999999</v>
      </c>
      <c r="J41" s="159">
        <v>0</v>
      </c>
      <c r="K41" s="159">
        <v>0</v>
      </c>
      <c r="L41" s="159">
        <f t="shared" si="0"/>
        <v>41.198999999999998</v>
      </c>
      <c r="M41" s="77">
        <v>41.198999999999998</v>
      </c>
      <c r="N41" s="170">
        <f t="shared" si="1"/>
        <v>0</v>
      </c>
      <c r="O41" s="202"/>
    </row>
    <row r="42" spans="3:15">
      <c r="C42"/>
      <c r="D42" s="165" t="s">
        <v>75</v>
      </c>
      <c r="E42" s="86" t="s">
        <v>60</v>
      </c>
      <c r="F42" s="159">
        <v>2.97</v>
      </c>
      <c r="G42" s="159">
        <v>0</v>
      </c>
      <c r="H42" s="159">
        <v>12.874000000000001</v>
      </c>
      <c r="I42" s="159">
        <v>0</v>
      </c>
      <c r="J42" s="159">
        <v>0</v>
      </c>
      <c r="K42" s="159">
        <v>0</v>
      </c>
      <c r="L42" s="159">
        <f t="shared" si="0"/>
        <v>15.844000000000001</v>
      </c>
      <c r="M42" s="77">
        <v>15.843999999999999</v>
      </c>
      <c r="N42" s="170">
        <f t="shared" si="1"/>
        <v>1.7763568394002505E-15</v>
      </c>
      <c r="O42" s="202"/>
    </row>
    <row r="43" spans="3:15">
      <c r="C43"/>
      <c r="D43" s="68" t="s">
        <v>151</v>
      </c>
      <c r="E43" s="88" t="s">
        <v>11</v>
      </c>
      <c r="F43" s="160">
        <f>SUM(F9:F42)</f>
        <v>105.61</v>
      </c>
      <c r="G43" s="160">
        <f t="shared" ref="G43:K43" si="2">SUM(G9:G42)</f>
        <v>348.99400000000003</v>
      </c>
      <c r="H43" s="160">
        <f t="shared" si="2"/>
        <v>169.29600000000002</v>
      </c>
      <c r="I43" s="160">
        <f t="shared" si="2"/>
        <v>174.56799999999996</v>
      </c>
      <c r="J43" s="160">
        <f t="shared" si="2"/>
        <v>110.23700000000001</v>
      </c>
      <c r="K43" s="160">
        <f t="shared" si="2"/>
        <v>23.761000000000003</v>
      </c>
      <c r="L43" s="160">
        <f>SUM(L9:L42)</f>
        <v>932.46599999999989</v>
      </c>
      <c r="M43" s="203"/>
      <c r="N43" s="80"/>
      <c r="O43" s="202"/>
    </row>
    <row r="44" spans="3:15" ht="36" customHeight="1">
      <c r="C44"/>
      <c r="E44" s="217" t="s">
        <v>139</v>
      </c>
      <c r="F44" s="217"/>
      <c r="G44" s="217"/>
      <c r="H44" s="217"/>
      <c r="I44" s="217"/>
      <c r="J44" s="217"/>
      <c r="K44" s="217"/>
      <c r="L44" s="217"/>
      <c r="M44" s="181"/>
      <c r="N44" s="181"/>
      <c r="O44" s="202"/>
    </row>
    <row r="45" spans="3:15">
      <c r="C45"/>
      <c r="D45"/>
      <c r="E45" s="6" t="s">
        <v>111</v>
      </c>
      <c r="F45" s="133"/>
      <c r="G45" s="133"/>
      <c r="H45" s="133"/>
      <c r="I45" s="35"/>
      <c r="J45" s="35"/>
      <c r="K45" s="35"/>
      <c r="L45" s="35"/>
      <c r="M45"/>
      <c r="N45"/>
      <c r="O45" s="202"/>
    </row>
    <row r="46" spans="3:15">
      <c r="C46"/>
      <c r="D46"/>
      <c r="E46" s="6"/>
      <c r="F46" s="35"/>
      <c r="G46" s="35"/>
      <c r="H46" s="35"/>
      <c r="I46" s="35"/>
      <c r="J46" s="35"/>
      <c r="K46" s="35"/>
      <c r="L46" s="35"/>
      <c r="M46"/>
      <c r="N46"/>
    </row>
    <row r="47" spans="3:15">
      <c r="C47"/>
      <c r="D47"/>
      <c r="E47" s="6"/>
      <c r="F47" s="35"/>
      <c r="G47" s="61"/>
      <c r="H47" s="35"/>
      <c r="I47" s="35"/>
      <c r="J47" s="35"/>
      <c r="K47" s="35"/>
      <c r="L47" s="35"/>
      <c r="M47"/>
      <c r="N47"/>
    </row>
    <row r="48" spans="3:15">
      <c r="C48"/>
      <c r="D48"/>
      <c r="E48"/>
      <c r="F48" s="35"/>
      <c r="G48" s="61"/>
      <c r="H48" s="35"/>
      <c r="I48" s="35"/>
      <c r="J48" s="35"/>
      <c r="K48" s="35"/>
      <c r="L48" s="35"/>
      <c r="M48"/>
      <c r="N48"/>
    </row>
    <row r="49" spans="3:14">
      <c r="C49"/>
      <c r="D49"/>
      <c r="E49"/>
      <c r="F49" s="35"/>
      <c r="G49" s="35"/>
      <c r="H49" s="35"/>
      <c r="I49" s="35"/>
      <c r="J49" s="35"/>
      <c r="K49" s="35"/>
      <c r="L49" s="35"/>
      <c r="M49"/>
      <c r="N49"/>
    </row>
    <row r="50" spans="3:14">
      <c r="C50"/>
      <c r="D50"/>
      <c r="E50"/>
      <c r="F50" s="35"/>
      <c r="G50" s="35"/>
      <c r="H50" s="35"/>
      <c r="I50" s="35"/>
      <c r="J50" s="35"/>
      <c r="K50" s="35"/>
      <c r="L50" s="35"/>
      <c r="M50"/>
      <c r="N50"/>
    </row>
    <row r="51" spans="3:14">
      <c r="C51"/>
      <c r="D51"/>
      <c r="E51"/>
      <c r="F51" s="35"/>
      <c r="G51" s="35"/>
      <c r="H51" s="35"/>
      <c r="I51" s="35"/>
      <c r="J51" s="35"/>
      <c r="K51" s="35"/>
      <c r="L51" s="35"/>
      <c r="M51"/>
      <c r="N51"/>
    </row>
    <row r="52" spans="3:14">
      <c r="C52"/>
      <c r="D52"/>
      <c r="E52"/>
      <c r="F52" s="35"/>
      <c r="G52" s="35"/>
      <c r="H52" s="35"/>
      <c r="I52" s="35"/>
      <c r="J52" s="35"/>
      <c r="K52" s="35"/>
      <c r="L52" s="35"/>
      <c r="M52"/>
      <c r="N52"/>
    </row>
    <row r="53" spans="3:14">
      <c r="C53"/>
      <c r="D53"/>
      <c r="E53"/>
      <c r="F53" s="35"/>
      <c r="G53" s="35"/>
      <c r="H53" s="35"/>
      <c r="I53" s="35"/>
      <c r="J53" s="35"/>
      <c r="K53" s="35"/>
      <c r="L53" s="35"/>
      <c r="M53"/>
      <c r="N53"/>
    </row>
    <row r="54" spans="3:14">
      <c r="C54"/>
      <c r="D54"/>
      <c r="E54"/>
      <c r="F54" s="35"/>
      <c r="G54" s="35"/>
      <c r="H54" s="35"/>
      <c r="I54" s="35"/>
      <c r="J54" s="35"/>
      <c r="K54" s="35"/>
      <c r="L54" s="35"/>
      <c r="M54"/>
      <c r="N54"/>
    </row>
    <row r="55" spans="3:14">
      <c r="C55"/>
      <c r="D55"/>
      <c r="E55"/>
      <c r="F55"/>
      <c r="G55"/>
      <c r="H55"/>
      <c r="I55"/>
      <c r="J55"/>
      <c r="K55"/>
      <c r="L55"/>
      <c r="M55"/>
      <c r="N55"/>
    </row>
    <row r="56" spans="3:14">
      <c r="C56"/>
      <c r="D56"/>
      <c r="E56"/>
      <c r="F56"/>
      <c r="G56"/>
      <c r="H56"/>
      <c r="I56"/>
      <c r="J56"/>
      <c r="K56"/>
      <c r="L56"/>
      <c r="M56"/>
      <c r="N56"/>
    </row>
    <row r="57" spans="3:14">
      <c r="C57"/>
      <c r="D57"/>
      <c r="E57"/>
      <c r="F57" s="36"/>
      <c r="G57" s="36"/>
      <c r="H57" s="36"/>
      <c r="I57" s="36"/>
      <c r="J57" s="36"/>
      <c r="K57" s="36"/>
      <c r="L57" s="36"/>
      <c r="M57"/>
      <c r="N57"/>
    </row>
    <row r="58" spans="3:14">
      <c r="C58"/>
      <c r="D58"/>
      <c r="E58"/>
      <c r="F58" s="36"/>
      <c r="G58" s="36"/>
      <c r="H58" s="36"/>
      <c r="I58" s="36"/>
      <c r="J58" s="36"/>
      <c r="K58" s="36"/>
      <c r="L58" s="36"/>
      <c r="M58"/>
      <c r="N58"/>
    </row>
    <row r="59" spans="3:14">
      <c r="C59"/>
      <c r="D59"/>
      <c r="E59"/>
      <c r="F59" s="36"/>
      <c r="G59" s="36"/>
      <c r="H59" s="36"/>
      <c r="I59" s="36"/>
      <c r="J59" s="36"/>
      <c r="K59" s="36"/>
      <c r="L59" s="36"/>
      <c r="M59"/>
      <c r="N59"/>
    </row>
    <row r="60" spans="3:14">
      <c r="C60"/>
      <c r="D60"/>
      <c r="E60"/>
      <c r="F60" s="36"/>
      <c r="G60" s="36"/>
      <c r="H60" s="36"/>
      <c r="I60" s="36"/>
      <c r="J60" s="36"/>
      <c r="K60" s="36"/>
      <c r="L60" s="36"/>
      <c r="M60"/>
      <c r="N60"/>
    </row>
    <row r="61" spans="3:14">
      <c r="C61"/>
      <c r="D61"/>
      <c r="E61"/>
      <c r="F61" s="36"/>
      <c r="G61" s="36"/>
      <c r="H61" s="36"/>
      <c r="I61" s="36"/>
      <c r="J61" s="36"/>
      <c r="K61" s="36"/>
      <c r="L61" s="36"/>
      <c r="M61"/>
      <c r="N61"/>
    </row>
    <row r="62" spans="3:14">
      <c r="C62"/>
      <c r="D62"/>
      <c r="E62"/>
      <c r="F62" s="36"/>
      <c r="G62" s="36"/>
      <c r="H62" s="36"/>
      <c r="I62" s="36"/>
      <c r="J62" s="36"/>
      <c r="K62" s="36"/>
      <c r="L62" s="36"/>
      <c r="M62"/>
      <c r="N62"/>
    </row>
    <row r="63" spans="3:14">
      <c r="C63"/>
      <c r="D63"/>
      <c r="E63"/>
      <c r="F63" s="36"/>
      <c r="G63" s="36"/>
      <c r="H63" s="36"/>
      <c r="I63" s="36"/>
      <c r="J63" s="36"/>
      <c r="K63" s="36"/>
      <c r="L63" s="36"/>
      <c r="M63"/>
      <c r="N63"/>
    </row>
    <row r="64" spans="3:14">
      <c r="C64"/>
      <c r="D64"/>
      <c r="E64"/>
      <c r="F64" s="36"/>
      <c r="G64" s="36"/>
      <c r="H64" s="36"/>
      <c r="I64" s="36"/>
      <c r="J64" s="36"/>
      <c r="K64" s="36"/>
      <c r="L64" s="36"/>
      <c r="M64"/>
      <c r="N64"/>
    </row>
    <row r="65" spans="3:14">
      <c r="C65"/>
      <c r="D65"/>
      <c r="E65"/>
      <c r="F65" s="36"/>
      <c r="G65" s="36"/>
      <c r="H65" s="36"/>
      <c r="I65" s="36"/>
      <c r="J65" s="36"/>
      <c r="K65" s="36"/>
      <c r="L65" s="36"/>
      <c r="M65"/>
      <c r="N65"/>
    </row>
    <row r="66" spans="3:14">
      <c r="C66"/>
      <c r="D66"/>
      <c r="E66"/>
      <c r="F66" s="36"/>
      <c r="G66" s="36"/>
      <c r="H66" s="36"/>
      <c r="I66" s="36"/>
      <c r="J66" s="36"/>
      <c r="K66" s="36"/>
      <c r="L66" s="36"/>
      <c r="M66"/>
      <c r="N66"/>
    </row>
    <row r="67" spans="3:14">
      <c r="C67"/>
      <c r="D67"/>
      <c r="E67"/>
      <c r="F67" s="36"/>
      <c r="G67" s="36"/>
      <c r="H67" s="36"/>
      <c r="I67" s="36"/>
      <c r="J67" s="36"/>
      <c r="K67" s="36"/>
      <c r="L67" s="36"/>
      <c r="M67"/>
      <c r="N67"/>
    </row>
    <row r="68" spans="3:14">
      <c r="C68"/>
      <c r="D68"/>
      <c r="E68"/>
      <c r="F68" s="36"/>
      <c r="G68"/>
      <c r="H68"/>
      <c r="I68"/>
      <c r="J68"/>
      <c r="K68"/>
      <c r="L68"/>
      <c r="M68"/>
      <c r="N68"/>
    </row>
    <row r="69" spans="3:14">
      <c r="C69"/>
      <c r="D69"/>
      <c r="E69"/>
      <c r="F69" s="36"/>
      <c r="G69"/>
      <c r="H69"/>
      <c r="I69"/>
      <c r="J69"/>
      <c r="K69"/>
      <c r="L69"/>
      <c r="M69"/>
      <c r="N69"/>
    </row>
    <row r="70" spans="3:14">
      <c r="C70"/>
      <c r="D70"/>
      <c r="E70"/>
      <c r="F70"/>
      <c r="G70"/>
      <c r="H70"/>
      <c r="I70"/>
      <c r="J70"/>
      <c r="K70"/>
      <c r="L70"/>
      <c r="M70"/>
      <c r="N70"/>
    </row>
    <row r="71" spans="3:14">
      <c r="C71"/>
      <c r="D71"/>
      <c r="E71"/>
      <c r="F71"/>
      <c r="G71"/>
      <c r="H71"/>
      <c r="I71"/>
      <c r="J71"/>
      <c r="K71"/>
      <c r="L71"/>
      <c r="M71"/>
      <c r="N71"/>
    </row>
    <row r="72" spans="3:14">
      <c r="C72"/>
      <c r="D72"/>
      <c r="E72"/>
      <c r="F72"/>
      <c r="G72"/>
      <c r="H72"/>
      <c r="I72"/>
      <c r="J72"/>
      <c r="K72"/>
      <c r="L72"/>
      <c r="M72"/>
      <c r="N72"/>
    </row>
    <row r="73" spans="3:14">
      <c r="C73"/>
      <c r="D73"/>
      <c r="E73"/>
      <c r="F73"/>
      <c r="G73"/>
      <c r="H73"/>
      <c r="I73"/>
      <c r="J73"/>
      <c r="K73"/>
      <c r="L73"/>
      <c r="M73"/>
      <c r="N73"/>
    </row>
    <row r="74" spans="3:14">
      <c r="C74"/>
      <c r="D74"/>
      <c r="E74"/>
      <c r="F74"/>
      <c r="G74"/>
      <c r="H74"/>
      <c r="I74"/>
      <c r="J74"/>
      <c r="K74"/>
      <c r="L74"/>
      <c r="M74"/>
      <c r="N74"/>
    </row>
    <row r="75" spans="3:14">
      <c r="C75"/>
      <c r="D75"/>
      <c r="E75"/>
      <c r="F75"/>
      <c r="G75"/>
      <c r="H75"/>
      <c r="I75"/>
      <c r="J75"/>
      <c r="K75"/>
      <c r="L75"/>
      <c r="M75"/>
      <c r="N75"/>
    </row>
    <row r="76" spans="3:14">
      <c r="C76"/>
      <c r="D76"/>
      <c r="E76"/>
      <c r="F76"/>
      <c r="G76"/>
      <c r="H76"/>
      <c r="I76"/>
      <c r="J76"/>
      <c r="K76"/>
      <c r="L76"/>
      <c r="M76"/>
      <c r="N76"/>
    </row>
    <row r="77" spans="3:14">
      <c r="C77"/>
      <c r="D77"/>
      <c r="E77"/>
      <c r="F77"/>
      <c r="G77"/>
      <c r="H77"/>
      <c r="I77"/>
      <c r="J77"/>
      <c r="K77"/>
      <c r="L77"/>
      <c r="M77"/>
      <c r="N77"/>
    </row>
    <row r="78" spans="3:14">
      <c r="C78"/>
      <c r="D78"/>
      <c r="E78"/>
      <c r="F78"/>
      <c r="G78"/>
      <c r="H78"/>
      <c r="I78"/>
      <c r="J78"/>
      <c r="K78"/>
      <c r="L78"/>
      <c r="M78"/>
      <c r="N78"/>
    </row>
    <row r="79" spans="3:14">
      <c r="C79"/>
      <c r="D79"/>
      <c r="E79"/>
      <c r="F79"/>
      <c r="G79"/>
      <c r="H79"/>
      <c r="I79"/>
      <c r="J79"/>
      <c r="K79"/>
      <c r="L79"/>
      <c r="M79"/>
      <c r="N79"/>
    </row>
    <row r="80" spans="3:14">
      <c r="C80"/>
      <c r="D80"/>
      <c r="E80"/>
      <c r="F80"/>
      <c r="G80"/>
      <c r="H80"/>
      <c r="I80"/>
      <c r="J80"/>
      <c r="K80"/>
      <c r="L80"/>
      <c r="M80"/>
      <c r="N80"/>
    </row>
    <row r="81" spans="3:14">
      <c r="C81"/>
      <c r="D81"/>
      <c r="E81"/>
      <c r="F81"/>
      <c r="G81"/>
      <c r="H81"/>
      <c r="I81"/>
      <c r="J81"/>
      <c r="K81"/>
      <c r="L81"/>
      <c r="M81"/>
      <c r="N81"/>
    </row>
    <row r="82" spans="3:14">
      <c r="C82"/>
      <c r="D82"/>
      <c r="E82"/>
      <c r="F82"/>
      <c r="G82"/>
      <c r="H82"/>
      <c r="I82"/>
      <c r="J82"/>
      <c r="K82"/>
      <c r="L82"/>
      <c r="M82"/>
      <c r="N82"/>
    </row>
    <row r="83" spans="3:14">
      <c r="C83"/>
      <c r="D83"/>
      <c r="E83"/>
      <c r="F83"/>
      <c r="G83"/>
      <c r="H83"/>
      <c r="I83"/>
      <c r="J83"/>
      <c r="K83"/>
      <c r="L83"/>
      <c r="M83"/>
      <c r="N83"/>
    </row>
    <row r="84" spans="3:14">
      <c r="C84"/>
      <c r="D84"/>
      <c r="E84"/>
      <c r="F84"/>
      <c r="G84"/>
      <c r="H84"/>
      <c r="I84"/>
      <c r="J84"/>
      <c r="K84"/>
      <c r="L84"/>
      <c r="M84"/>
      <c r="N84"/>
    </row>
    <row r="85" spans="3:14">
      <c r="C85"/>
      <c r="D85"/>
      <c r="E85"/>
      <c r="F85"/>
      <c r="G85"/>
      <c r="H85"/>
      <c r="I85"/>
      <c r="J85"/>
      <c r="K85"/>
      <c r="L85"/>
      <c r="M85"/>
      <c r="N85"/>
    </row>
    <row r="86" spans="3:14">
      <c r="C86"/>
      <c r="D86"/>
      <c r="E86"/>
      <c r="F86"/>
      <c r="G86"/>
      <c r="H86"/>
      <c r="I86"/>
      <c r="J86"/>
      <c r="K86"/>
      <c r="L86"/>
      <c r="M86"/>
      <c r="N86"/>
    </row>
    <row r="87" spans="3:14">
      <c r="C87"/>
      <c r="D87"/>
      <c r="E87"/>
      <c r="F87"/>
      <c r="G87"/>
      <c r="H87"/>
      <c r="I87"/>
      <c r="J87"/>
      <c r="K87"/>
      <c r="L87"/>
      <c r="M87"/>
      <c r="N87"/>
    </row>
    <row r="88" spans="3:14">
      <c r="C88"/>
      <c r="D88"/>
      <c r="E88"/>
      <c r="F88"/>
      <c r="G88"/>
      <c r="H88"/>
      <c r="I88"/>
      <c r="J88"/>
      <c r="K88"/>
      <c r="L88"/>
      <c r="M88"/>
      <c r="N88"/>
    </row>
    <row r="89" spans="3:14">
      <c r="C89"/>
      <c r="D89"/>
      <c r="E89"/>
      <c r="F89"/>
      <c r="G89"/>
      <c r="H89"/>
      <c r="I89"/>
      <c r="J89"/>
      <c r="K89"/>
      <c r="L89"/>
      <c r="M89"/>
      <c r="N89"/>
    </row>
    <row r="90" spans="3:14">
      <c r="C90"/>
      <c r="D90"/>
      <c r="E90"/>
      <c r="F90"/>
      <c r="G90"/>
      <c r="H90"/>
      <c r="I90"/>
      <c r="J90"/>
      <c r="K90"/>
      <c r="L90"/>
      <c r="M90"/>
      <c r="N90"/>
    </row>
    <row r="91" spans="3:14">
      <c r="C91"/>
      <c r="D91"/>
      <c r="E91"/>
      <c r="F91"/>
      <c r="G91"/>
      <c r="H91"/>
      <c r="I91"/>
      <c r="J91"/>
      <c r="K91"/>
      <c r="L91"/>
      <c r="M91"/>
      <c r="N91"/>
    </row>
    <row r="92" spans="3:14">
      <c r="C92"/>
      <c r="D92"/>
      <c r="E92"/>
      <c r="F92"/>
      <c r="G92"/>
      <c r="H92"/>
      <c r="I92"/>
      <c r="J92"/>
      <c r="K92"/>
      <c r="L92"/>
      <c r="M92"/>
      <c r="N92"/>
    </row>
    <row r="93" spans="3:14">
      <c r="C93"/>
      <c r="D93"/>
      <c r="E93"/>
      <c r="F93"/>
      <c r="G93"/>
      <c r="H93"/>
      <c r="I93"/>
      <c r="J93"/>
      <c r="K93"/>
      <c r="L93"/>
      <c r="M93"/>
      <c r="N93"/>
    </row>
    <row r="94" spans="3:14">
      <c r="C94"/>
      <c r="D94"/>
      <c r="E94"/>
      <c r="F94"/>
      <c r="G94"/>
      <c r="H94"/>
      <c r="I94"/>
      <c r="J94"/>
      <c r="K94"/>
      <c r="L94"/>
      <c r="M94"/>
      <c r="N94"/>
    </row>
    <row r="95" spans="3:14">
      <c r="C95"/>
      <c r="D95"/>
      <c r="E95"/>
      <c r="F95"/>
      <c r="G95"/>
      <c r="H95"/>
      <c r="I95"/>
      <c r="J95"/>
      <c r="K95"/>
      <c r="L95"/>
      <c r="M95"/>
      <c r="N95"/>
    </row>
    <row r="96" spans="3:14">
      <c r="C96"/>
      <c r="D96"/>
      <c r="E96"/>
      <c r="F96"/>
      <c r="G96"/>
      <c r="H96"/>
      <c r="I96"/>
      <c r="J96"/>
      <c r="K96"/>
      <c r="L96"/>
      <c r="M96"/>
      <c r="N96"/>
    </row>
    <row r="97" spans="3:14">
      <c r="C97"/>
      <c r="D97"/>
      <c r="E97"/>
      <c r="F97"/>
      <c r="G97"/>
      <c r="H97"/>
      <c r="I97"/>
      <c r="J97"/>
      <c r="K97"/>
      <c r="L97"/>
      <c r="M97"/>
      <c r="N97"/>
    </row>
    <row r="98" spans="3:14">
      <c r="C98"/>
      <c r="D98"/>
      <c r="E98"/>
      <c r="F98"/>
      <c r="G98"/>
      <c r="H98"/>
      <c r="I98"/>
      <c r="J98"/>
      <c r="K98"/>
      <c r="L98"/>
      <c r="M98"/>
      <c r="N98"/>
    </row>
    <row r="99" spans="3:14">
      <c r="C99"/>
      <c r="D99"/>
      <c r="E99"/>
      <c r="F99"/>
      <c r="G99"/>
      <c r="H99"/>
      <c r="I99"/>
      <c r="J99"/>
      <c r="K99"/>
      <c r="L99"/>
      <c r="M99"/>
      <c r="N99"/>
    </row>
    <row r="100" spans="3:14">
      <c r="C100"/>
      <c r="D100"/>
      <c r="E100"/>
      <c r="F100"/>
      <c r="G100"/>
      <c r="H100"/>
      <c r="I100"/>
      <c r="J100"/>
      <c r="K100"/>
      <c r="L100"/>
      <c r="M100"/>
      <c r="N100"/>
    </row>
    <row r="101" spans="3:14">
      <c r="C101"/>
      <c r="D101"/>
      <c r="E101"/>
      <c r="F101"/>
      <c r="G101"/>
      <c r="H101"/>
      <c r="I101"/>
      <c r="J101"/>
      <c r="K101"/>
      <c r="L101"/>
      <c r="M101"/>
      <c r="N101"/>
    </row>
    <row r="102" spans="3:14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C103"/>
      <c r="D103"/>
      <c r="E103"/>
      <c r="F103"/>
      <c r="G103"/>
      <c r="H103"/>
      <c r="I103"/>
      <c r="J103"/>
      <c r="K103"/>
      <c r="L103"/>
      <c r="M103"/>
      <c r="N103"/>
    </row>
    <row r="104" spans="3:14">
      <c r="C104"/>
      <c r="D104"/>
      <c r="E104"/>
      <c r="F104"/>
      <c r="G104"/>
      <c r="H104"/>
      <c r="I104"/>
      <c r="J104"/>
      <c r="K104"/>
      <c r="L104"/>
      <c r="M104"/>
      <c r="N104"/>
    </row>
    <row r="105" spans="3:14">
      <c r="C105"/>
      <c r="D105"/>
      <c r="E105"/>
      <c r="F105"/>
      <c r="G105"/>
      <c r="H105"/>
      <c r="I105"/>
      <c r="J105"/>
      <c r="K105"/>
      <c r="L105"/>
      <c r="M105"/>
      <c r="N105"/>
    </row>
    <row r="106" spans="3:14">
      <c r="C106"/>
      <c r="D106"/>
      <c r="E106"/>
      <c r="F106"/>
      <c r="G106"/>
      <c r="H106"/>
      <c r="I106"/>
      <c r="J106"/>
      <c r="K106"/>
      <c r="L106"/>
      <c r="M106"/>
      <c r="N106"/>
    </row>
    <row r="107" spans="3:14">
      <c r="C107"/>
      <c r="D107"/>
      <c r="E107"/>
      <c r="F107"/>
      <c r="G107"/>
      <c r="H107"/>
      <c r="I107"/>
      <c r="J107"/>
      <c r="K107"/>
      <c r="L107"/>
      <c r="M107"/>
      <c r="N107"/>
    </row>
    <row r="108" spans="3:14">
      <c r="C108"/>
      <c r="D108"/>
      <c r="E108"/>
      <c r="F108"/>
      <c r="G108"/>
      <c r="H108"/>
      <c r="I108"/>
      <c r="J108"/>
      <c r="K108"/>
      <c r="L108"/>
      <c r="M108"/>
      <c r="N108"/>
    </row>
    <row r="109" spans="3:14">
      <c r="C109"/>
      <c r="D109"/>
      <c r="E109"/>
      <c r="F109"/>
      <c r="G109"/>
      <c r="H109"/>
      <c r="I109"/>
      <c r="J109"/>
      <c r="K109"/>
      <c r="L109"/>
      <c r="M109"/>
      <c r="N109"/>
    </row>
    <row r="110" spans="3:14">
      <c r="C110"/>
      <c r="D110"/>
      <c r="E110"/>
      <c r="F110"/>
      <c r="G110"/>
      <c r="H110"/>
      <c r="I110"/>
      <c r="J110"/>
      <c r="K110"/>
      <c r="L110"/>
      <c r="M110"/>
      <c r="N110"/>
    </row>
    <row r="111" spans="3:14">
      <c r="C111"/>
      <c r="D111"/>
      <c r="E111"/>
      <c r="F111"/>
      <c r="G111"/>
      <c r="H111"/>
      <c r="I111"/>
      <c r="J111"/>
      <c r="K111"/>
      <c r="L111"/>
      <c r="M111"/>
      <c r="N111"/>
    </row>
    <row r="112" spans="3:14">
      <c r="C112"/>
      <c r="D112"/>
      <c r="E112"/>
      <c r="F112"/>
      <c r="G112"/>
      <c r="H112"/>
      <c r="I112"/>
      <c r="J112"/>
      <c r="K112"/>
      <c r="L112"/>
      <c r="M112"/>
      <c r="N112"/>
    </row>
    <row r="113" spans="3:14">
      <c r="C113"/>
      <c r="D113"/>
      <c r="E113"/>
      <c r="F113"/>
      <c r="G113"/>
      <c r="H113"/>
      <c r="I113"/>
      <c r="J113"/>
      <c r="K113"/>
      <c r="L113"/>
      <c r="M113"/>
      <c r="N113"/>
    </row>
    <row r="114" spans="3:14">
      <c r="C114"/>
      <c r="D114"/>
      <c r="E114"/>
      <c r="F114"/>
      <c r="G114"/>
      <c r="H114"/>
      <c r="I114"/>
      <c r="J114"/>
      <c r="K114"/>
      <c r="L114"/>
      <c r="M114"/>
      <c r="N114"/>
    </row>
    <row r="115" spans="3:14">
      <c r="C115"/>
      <c r="D115"/>
      <c r="E115"/>
      <c r="F115"/>
      <c r="G115"/>
      <c r="H115"/>
      <c r="I115"/>
      <c r="J115"/>
      <c r="K115"/>
      <c r="L115"/>
      <c r="M115"/>
      <c r="N115"/>
    </row>
    <row r="116" spans="3:14">
      <c r="C116"/>
      <c r="D116"/>
      <c r="E116"/>
      <c r="F116"/>
      <c r="G116"/>
      <c r="H116"/>
      <c r="I116"/>
      <c r="J116"/>
      <c r="K116"/>
      <c r="L116"/>
      <c r="M116"/>
      <c r="N116"/>
    </row>
    <row r="117" spans="3:14">
      <c r="C117"/>
      <c r="D117"/>
      <c r="E117"/>
      <c r="F117"/>
      <c r="G117"/>
      <c r="H117"/>
      <c r="I117"/>
      <c r="J117"/>
      <c r="K117"/>
      <c r="L117"/>
      <c r="M117"/>
      <c r="N117"/>
    </row>
    <row r="118" spans="3:14">
      <c r="C118"/>
      <c r="D118"/>
      <c r="E118"/>
      <c r="F118"/>
      <c r="G118"/>
      <c r="H118"/>
      <c r="I118"/>
      <c r="J118"/>
      <c r="K118"/>
      <c r="L118"/>
      <c r="M118"/>
      <c r="N118"/>
    </row>
    <row r="119" spans="3:14">
      <c r="C119"/>
      <c r="D119"/>
      <c r="E119"/>
      <c r="F119"/>
      <c r="G119"/>
      <c r="H119"/>
      <c r="I119"/>
      <c r="J119"/>
      <c r="K119"/>
      <c r="L119"/>
      <c r="M119"/>
      <c r="N119"/>
    </row>
    <row r="120" spans="3:14">
      <c r="C120"/>
      <c r="D120"/>
      <c r="E120"/>
      <c r="F120"/>
      <c r="G120"/>
      <c r="H120"/>
      <c r="I120"/>
      <c r="J120"/>
      <c r="K120"/>
      <c r="L120"/>
      <c r="M120"/>
      <c r="N120"/>
    </row>
    <row r="121" spans="3:14">
      <c r="C121"/>
      <c r="D121"/>
      <c r="E121"/>
      <c r="F121"/>
      <c r="G121"/>
      <c r="H121"/>
      <c r="I121"/>
      <c r="J121"/>
      <c r="K121"/>
      <c r="L121"/>
      <c r="M121"/>
      <c r="N121"/>
    </row>
    <row r="122" spans="3:14">
      <c r="C122"/>
      <c r="D122"/>
      <c r="E122"/>
      <c r="F122"/>
      <c r="G122"/>
      <c r="H122"/>
      <c r="I122"/>
      <c r="J122"/>
      <c r="K122"/>
      <c r="L122"/>
      <c r="M122"/>
      <c r="N122"/>
    </row>
    <row r="123" spans="3:14">
      <c r="C123"/>
      <c r="D123"/>
      <c r="E123"/>
      <c r="F123"/>
      <c r="G123"/>
      <c r="H123"/>
      <c r="I123"/>
      <c r="J123"/>
      <c r="K123"/>
      <c r="L123"/>
      <c r="M123"/>
      <c r="N123"/>
    </row>
    <row r="124" spans="3:14">
      <c r="C124"/>
      <c r="D124"/>
      <c r="E124"/>
      <c r="F124"/>
      <c r="G124"/>
      <c r="H124"/>
      <c r="I124"/>
      <c r="J124"/>
      <c r="K124"/>
      <c r="L124"/>
      <c r="M124"/>
      <c r="N124"/>
    </row>
    <row r="125" spans="3:14">
      <c r="C125"/>
      <c r="D125"/>
      <c r="E125"/>
      <c r="F125"/>
      <c r="G125"/>
      <c r="H125"/>
      <c r="I125"/>
      <c r="J125"/>
      <c r="K125"/>
      <c r="L125"/>
      <c r="M125"/>
      <c r="N125"/>
    </row>
    <row r="126" spans="3:14">
      <c r="C126"/>
      <c r="D126"/>
      <c r="E126"/>
      <c r="F126"/>
      <c r="G126"/>
      <c r="H126"/>
      <c r="I126"/>
      <c r="J126"/>
      <c r="K126"/>
      <c r="L126"/>
      <c r="M126"/>
      <c r="N126"/>
    </row>
    <row r="127" spans="3:14">
      <c r="C127"/>
      <c r="D127"/>
      <c r="E127"/>
      <c r="F127"/>
      <c r="G127"/>
      <c r="H127"/>
      <c r="I127"/>
      <c r="J127"/>
      <c r="K127"/>
      <c r="L127"/>
      <c r="M127"/>
      <c r="N127"/>
    </row>
    <row r="128" spans="3:14">
      <c r="C128"/>
      <c r="D128"/>
      <c r="E128"/>
      <c r="F128"/>
      <c r="G128"/>
      <c r="H128"/>
      <c r="I128"/>
      <c r="J128"/>
      <c r="K128"/>
      <c r="L128"/>
      <c r="M128"/>
      <c r="N128"/>
    </row>
    <row r="129" spans="3:14">
      <c r="C129"/>
      <c r="D129"/>
      <c r="E129"/>
      <c r="F129"/>
      <c r="G129"/>
      <c r="H129"/>
      <c r="I129"/>
      <c r="J129"/>
      <c r="K129"/>
      <c r="L129"/>
      <c r="M129"/>
      <c r="N129"/>
    </row>
    <row r="130" spans="3:14">
      <c r="C130"/>
      <c r="D130"/>
      <c r="E130"/>
      <c r="F130"/>
      <c r="G130"/>
      <c r="H130"/>
      <c r="I130"/>
      <c r="J130"/>
      <c r="K130"/>
      <c r="L130"/>
      <c r="M130"/>
      <c r="N130"/>
    </row>
    <row r="131" spans="3:14">
      <c r="C131"/>
      <c r="D131"/>
      <c r="E131"/>
      <c r="F131"/>
      <c r="G131"/>
      <c r="H131"/>
      <c r="I131"/>
      <c r="J131"/>
      <c r="K131"/>
      <c r="L131"/>
      <c r="M131"/>
      <c r="N131"/>
    </row>
    <row r="132" spans="3:14">
      <c r="C132"/>
      <c r="D132"/>
      <c r="E132"/>
      <c r="F132"/>
      <c r="G132"/>
      <c r="H132"/>
      <c r="I132"/>
      <c r="J132"/>
      <c r="K132"/>
      <c r="L132"/>
      <c r="M132"/>
      <c r="N132"/>
    </row>
    <row r="133" spans="3:14">
      <c r="C133"/>
      <c r="D133"/>
      <c r="E133"/>
      <c r="F133"/>
      <c r="G133"/>
      <c r="H133"/>
      <c r="I133"/>
      <c r="J133"/>
      <c r="K133"/>
      <c r="L133"/>
      <c r="M133"/>
      <c r="N133"/>
    </row>
    <row r="134" spans="3:14">
      <c r="C134"/>
      <c r="D134"/>
      <c r="E134"/>
      <c r="F134"/>
      <c r="G134"/>
      <c r="H134"/>
      <c r="I134"/>
      <c r="J134"/>
      <c r="K134"/>
      <c r="L134"/>
      <c r="M134"/>
      <c r="N134"/>
    </row>
    <row r="135" spans="3:14">
      <c r="C135"/>
      <c r="D135"/>
      <c r="E135"/>
      <c r="F135"/>
      <c r="G135"/>
      <c r="H135"/>
      <c r="I135"/>
      <c r="J135"/>
      <c r="K135"/>
      <c r="L135"/>
      <c r="M135"/>
      <c r="N135"/>
    </row>
    <row r="136" spans="3:14">
      <c r="C136"/>
      <c r="D136"/>
      <c r="E136"/>
      <c r="F136"/>
      <c r="G136"/>
      <c r="H136"/>
      <c r="I136"/>
      <c r="J136"/>
      <c r="K136"/>
      <c r="L136"/>
      <c r="M136"/>
      <c r="N136"/>
    </row>
    <row r="137" spans="3:14">
      <c r="C137"/>
      <c r="D137"/>
      <c r="E137"/>
      <c r="F137"/>
      <c r="G137"/>
      <c r="H137"/>
      <c r="I137"/>
      <c r="J137"/>
      <c r="K137"/>
      <c r="L137"/>
      <c r="M137"/>
      <c r="N137"/>
    </row>
    <row r="138" spans="3:14">
      <c r="C138"/>
      <c r="D138"/>
      <c r="E138"/>
      <c r="F138"/>
      <c r="G138"/>
      <c r="H138"/>
      <c r="I138"/>
      <c r="J138"/>
      <c r="K138"/>
      <c r="L138"/>
      <c r="M138"/>
      <c r="N138"/>
    </row>
    <row r="139" spans="3:14">
      <c r="C139"/>
      <c r="D139"/>
      <c r="E139"/>
      <c r="F139"/>
      <c r="G139"/>
      <c r="H139"/>
      <c r="I139"/>
      <c r="J139"/>
      <c r="K139"/>
      <c r="L139"/>
      <c r="M139"/>
      <c r="N139"/>
    </row>
    <row r="140" spans="3:14">
      <c r="C140"/>
      <c r="D140"/>
      <c r="E140"/>
      <c r="F140"/>
      <c r="G140"/>
      <c r="H140"/>
      <c r="I140"/>
      <c r="J140"/>
      <c r="K140"/>
      <c r="L140"/>
      <c r="M140"/>
      <c r="N140"/>
    </row>
    <row r="141" spans="3:14">
      <c r="C141"/>
      <c r="D141"/>
      <c r="E141"/>
      <c r="F141"/>
      <c r="G141"/>
      <c r="H141"/>
      <c r="I141"/>
      <c r="J141"/>
      <c r="K141"/>
      <c r="L141"/>
      <c r="M141"/>
      <c r="N141"/>
    </row>
    <row r="142" spans="3:14">
      <c r="C142"/>
      <c r="D142"/>
      <c r="E142"/>
      <c r="F142"/>
      <c r="G142"/>
      <c r="H142"/>
      <c r="I142"/>
      <c r="J142"/>
      <c r="K142"/>
      <c r="L142"/>
      <c r="M142"/>
      <c r="N142"/>
    </row>
    <row r="143" spans="3:14">
      <c r="C143"/>
      <c r="D143"/>
      <c r="E143"/>
      <c r="F143"/>
      <c r="G143"/>
      <c r="H143"/>
      <c r="I143"/>
      <c r="J143"/>
      <c r="K143"/>
      <c r="L143"/>
      <c r="M143"/>
      <c r="N143"/>
    </row>
    <row r="144" spans="3:14">
      <c r="C144"/>
      <c r="D144"/>
      <c r="E144"/>
      <c r="F144"/>
      <c r="G144"/>
      <c r="H144"/>
      <c r="I144"/>
      <c r="J144"/>
      <c r="K144"/>
      <c r="L144"/>
      <c r="M144"/>
      <c r="N144"/>
    </row>
    <row r="145" spans="3:14">
      <c r="C145"/>
      <c r="D145"/>
      <c r="E145"/>
      <c r="F145"/>
      <c r="G145"/>
      <c r="H145"/>
      <c r="I145"/>
      <c r="J145"/>
      <c r="K145"/>
      <c r="L145"/>
      <c r="M145"/>
      <c r="N145"/>
    </row>
    <row r="146" spans="3:14">
      <c r="C146"/>
      <c r="D146"/>
      <c r="E146"/>
      <c r="F146"/>
      <c r="G146"/>
      <c r="H146"/>
      <c r="I146"/>
      <c r="J146"/>
      <c r="K146"/>
      <c r="L146"/>
      <c r="M146"/>
      <c r="N146"/>
    </row>
    <row r="147" spans="3:14">
      <c r="C147"/>
      <c r="D147"/>
      <c r="E147"/>
      <c r="F147"/>
      <c r="G147"/>
      <c r="H147"/>
      <c r="I147"/>
      <c r="J147"/>
      <c r="K147"/>
      <c r="L147"/>
      <c r="M147"/>
      <c r="N147"/>
    </row>
    <row r="148" spans="3:14">
      <c r="C148"/>
      <c r="D148"/>
      <c r="E148"/>
      <c r="F148"/>
      <c r="G148"/>
      <c r="H148"/>
      <c r="I148"/>
      <c r="J148"/>
      <c r="K148"/>
      <c r="L148"/>
      <c r="M148"/>
      <c r="N148"/>
    </row>
    <row r="149" spans="3:14">
      <c r="C149"/>
      <c r="D149"/>
      <c r="E149"/>
      <c r="F149"/>
      <c r="G149"/>
      <c r="H149"/>
      <c r="I149"/>
      <c r="J149"/>
      <c r="K149"/>
      <c r="L149"/>
      <c r="M149"/>
      <c r="N149"/>
    </row>
    <row r="150" spans="3:14">
      <c r="C150"/>
      <c r="D150"/>
      <c r="E150"/>
      <c r="F150"/>
      <c r="G150"/>
      <c r="H150"/>
      <c r="I150"/>
      <c r="J150"/>
      <c r="K150"/>
      <c r="L150"/>
      <c r="M150"/>
      <c r="N150"/>
    </row>
    <row r="151" spans="3:14">
      <c r="C151"/>
      <c r="D151"/>
      <c r="E151"/>
      <c r="F151"/>
      <c r="G151"/>
      <c r="H151"/>
      <c r="I151"/>
      <c r="J151"/>
      <c r="K151"/>
      <c r="L151"/>
      <c r="M151"/>
      <c r="N151"/>
    </row>
    <row r="152" spans="3:14">
      <c r="C152"/>
      <c r="D152"/>
      <c r="E152"/>
      <c r="F152"/>
      <c r="G152"/>
      <c r="H152"/>
      <c r="I152"/>
      <c r="J152"/>
      <c r="K152"/>
      <c r="L152"/>
      <c r="M152"/>
      <c r="N152"/>
    </row>
    <row r="153" spans="3:14">
      <c r="C153"/>
      <c r="D153"/>
      <c r="E153"/>
      <c r="F153"/>
      <c r="G153"/>
      <c r="H153"/>
      <c r="I153"/>
      <c r="J153"/>
      <c r="K153"/>
      <c r="L153"/>
      <c r="M153"/>
      <c r="N153"/>
    </row>
    <row r="154" spans="3:14">
      <c r="C154"/>
      <c r="D154"/>
      <c r="E154"/>
      <c r="F154"/>
      <c r="G154"/>
      <c r="H154"/>
      <c r="I154"/>
      <c r="J154"/>
      <c r="K154"/>
      <c r="L154"/>
      <c r="M154"/>
      <c r="N154"/>
    </row>
    <row r="155" spans="3:14">
      <c r="C155"/>
      <c r="D155"/>
      <c r="E155"/>
      <c r="F155"/>
      <c r="G155"/>
      <c r="H155"/>
      <c r="I155"/>
      <c r="J155"/>
      <c r="K155"/>
      <c r="L155"/>
      <c r="M155"/>
      <c r="N155"/>
    </row>
    <row r="156" spans="3:14">
      <c r="C156"/>
      <c r="D156"/>
      <c r="E156"/>
      <c r="F156"/>
      <c r="G156"/>
      <c r="H156"/>
      <c r="I156"/>
      <c r="J156"/>
      <c r="K156"/>
      <c r="L156"/>
      <c r="M156"/>
      <c r="N156"/>
    </row>
    <row r="157" spans="3:14">
      <c r="C157"/>
      <c r="D157"/>
      <c r="E157"/>
      <c r="F157"/>
      <c r="G157"/>
      <c r="H157"/>
      <c r="I157"/>
      <c r="J157"/>
      <c r="K157"/>
      <c r="L157"/>
      <c r="M157"/>
      <c r="N157"/>
    </row>
    <row r="158" spans="3:14">
      <c r="C158"/>
      <c r="D158"/>
      <c r="E158"/>
      <c r="F158"/>
      <c r="G158"/>
      <c r="H158"/>
      <c r="I158"/>
      <c r="J158"/>
      <c r="K158"/>
      <c r="L158"/>
      <c r="M158"/>
      <c r="N158"/>
    </row>
    <row r="159" spans="3:14">
      <c r="C159"/>
      <c r="D159"/>
      <c r="E159"/>
      <c r="F159"/>
      <c r="G159"/>
      <c r="H159"/>
      <c r="I159"/>
      <c r="J159"/>
      <c r="K159"/>
      <c r="L159"/>
      <c r="M159"/>
      <c r="N159"/>
    </row>
    <row r="160" spans="3:14">
      <c r="C160"/>
      <c r="D160"/>
      <c r="E160"/>
      <c r="F160"/>
      <c r="G160"/>
      <c r="H160"/>
      <c r="I160"/>
      <c r="J160"/>
      <c r="K160"/>
      <c r="L160"/>
      <c r="M160"/>
      <c r="N160"/>
    </row>
    <row r="161" spans="3:14">
      <c r="C161"/>
      <c r="D161"/>
      <c r="E161"/>
      <c r="F161"/>
      <c r="G161"/>
      <c r="H161"/>
      <c r="I161"/>
      <c r="J161"/>
      <c r="K161"/>
      <c r="L161"/>
      <c r="M161"/>
      <c r="N161"/>
    </row>
    <row r="162" spans="3:14">
      <c r="C162"/>
      <c r="D162"/>
      <c r="E162"/>
      <c r="F162"/>
      <c r="G162"/>
      <c r="H162"/>
      <c r="I162"/>
      <c r="J162"/>
      <c r="K162"/>
      <c r="L162"/>
      <c r="M162"/>
      <c r="N162"/>
    </row>
    <row r="163" spans="3:14">
      <c r="C163"/>
      <c r="D163"/>
      <c r="E163"/>
      <c r="F163"/>
      <c r="G163"/>
      <c r="H163"/>
      <c r="I163"/>
      <c r="J163"/>
      <c r="K163"/>
      <c r="L163"/>
      <c r="M163"/>
      <c r="N163"/>
    </row>
    <row r="164" spans="3:14">
      <c r="C164"/>
      <c r="D164"/>
      <c r="E164"/>
      <c r="F164"/>
      <c r="G164"/>
      <c r="H164"/>
      <c r="I164"/>
      <c r="J164"/>
      <c r="K164"/>
      <c r="L164"/>
      <c r="M164"/>
      <c r="N164"/>
    </row>
    <row r="165" spans="3:14">
      <c r="C165"/>
      <c r="D165"/>
      <c r="E165"/>
      <c r="F165"/>
      <c r="G165"/>
      <c r="H165"/>
      <c r="I165"/>
      <c r="J165"/>
      <c r="K165"/>
      <c r="L165"/>
      <c r="M165"/>
      <c r="N165"/>
    </row>
    <row r="166" spans="3:14">
      <c r="C166"/>
      <c r="D166"/>
      <c r="E166"/>
      <c r="F166"/>
      <c r="G166"/>
      <c r="H166"/>
      <c r="I166"/>
      <c r="J166"/>
      <c r="K166"/>
      <c r="L166"/>
      <c r="M166"/>
      <c r="N166"/>
    </row>
    <row r="167" spans="3:14">
      <c r="C167"/>
      <c r="D167"/>
      <c r="E167"/>
      <c r="F167"/>
      <c r="G167"/>
      <c r="H167"/>
      <c r="I167"/>
      <c r="J167"/>
      <c r="K167"/>
      <c r="L167"/>
      <c r="M167"/>
      <c r="N167"/>
    </row>
    <row r="168" spans="3:14">
      <c r="C168"/>
      <c r="D168"/>
      <c r="E168"/>
      <c r="F168"/>
      <c r="G168"/>
      <c r="H168"/>
      <c r="I168"/>
      <c r="J168"/>
      <c r="K168"/>
      <c r="L168"/>
      <c r="M168"/>
      <c r="N168"/>
    </row>
    <row r="169" spans="3:14">
      <c r="C169"/>
      <c r="D169"/>
      <c r="E169"/>
      <c r="F169"/>
      <c r="G169"/>
      <c r="H169"/>
      <c r="I169"/>
      <c r="J169"/>
      <c r="K169"/>
      <c r="L169"/>
      <c r="M169"/>
      <c r="N169"/>
    </row>
    <row r="170" spans="3:14">
      <c r="C170"/>
      <c r="D170"/>
      <c r="E170"/>
      <c r="F170"/>
      <c r="G170"/>
      <c r="H170"/>
      <c r="I170"/>
      <c r="J170"/>
      <c r="K170"/>
      <c r="L170"/>
      <c r="M170"/>
      <c r="N170"/>
    </row>
    <row r="171" spans="3:14">
      <c r="C171"/>
      <c r="D171"/>
      <c r="E171"/>
      <c r="F171"/>
      <c r="G171"/>
      <c r="H171"/>
      <c r="I171"/>
      <c r="J171"/>
      <c r="K171"/>
      <c r="L171"/>
      <c r="M171"/>
      <c r="N171"/>
    </row>
    <row r="172" spans="3:14">
      <c r="C172"/>
      <c r="D172"/>
      <c r="E172"/>
      <c r="F172"/>
      <c r="G172"/>
      <c r="H172"/>
      <c r="I172"/>
      <c r="J172"/>
      <c r="K172"/>
      <c r="L172"/>
      <c r="M172"/>
      <c r="N172"/>
    </row>
    <row r="173" spans="3:14">
      <c r="C173"/>
      <c r="D173"/>
      <c r="E173"/>
      <c r="F173"/>
      <c r="G173"/>
      <c r="H173"/>
      <c r="I173"/>
      <c r="J173"/>
      <c r="K173"/>
      <c r="L173"/>
      <c r="M173"/>
      <c r="N173"/>
    </row>
    <row r="174" spans="3:14">
      <c r="C174"/>
      <c r="D174"/>
      <c r="E174"/>
      <c r="F174"/>
      <c r="G174"/>
      <c r="H174"/>
      <c r="I174"/>
      <c r="J174"/>
      <c r="K174"/>
      <c r="L174"/>
      <c r="M174"/>
      <c r="N174"/>
    </row>
    <row r="175" spans="3:14">
      <c r="C175"/>
      <c r="D175"/>
      <c r="E175"/>
      <c r="F175"/>
      <c r="G175"/>
      <c r="H175"/>
      <c r="I175"/>
      <c r="J175"/>
      <c r="K175"/>
      <c r="L175"/>
      <c r="M175"/>
      <c r="N175"/>
    </row>
    <row r="176" spans="3:14">
      <c r="C176"/>
      <c r="D176"/>
      <c r="E176"/>
      <c r="F176"/>
      <c r="G176"/>
      <c r="H176"/>
      <c r="I176"/>
      <c r="J176"/>
      <c r="K176"/>
      <c r="L176"/>
      <c r="M176"/>
      <c r="N176"/>
    </row>
    <row r="177" spans="3:14">
      <c r="C177"/>
      <c r="D177"/>
      <c r="E177"/>
      <c r="F177"/>
      <c r="G177"/>
      <c r="H177"/>
      <c r="I177"/>
      <c r="J177"/>
      <c r="K177"/>
      <c r="L177"/>
      <c r="M177"/>
      <c r="N177"/>
    </row>
    <row r="178" spans="3:14">
      <c r="C178"/>
      <c r="D178"/>
      <c r="E178"/>
      <c r="F178"/>
      <c r="G178"/>
      <c r="H178"/>
      <c r="I178"/>
      <c r="J178"/>
      <c r="K178"/>
      <c r="L178"/>
      <c r="M178"/>
      <c r="N178"/>
    </row>
    <row r="179" spans="3:14">
      <c r="C179"/>
      <c r="D179"/>
      <c r="E179"/>
      <c r="F179"/>
      <c r="G179"/>
      <c r="H179"/>
      <c r="I179"/>
      <c r="J179"/>
      <c r="K179"/>
      <c r="L179"/>
      <c r="M179"/>
      <c r="N179"/>
    </row>
    <row r="180" spans="3:14">
      <c r="C180"/>
      <c r="D180"/>
      <c r="E180"/>
      <c r="F180"/>
      <c r="G180"/>
      <c r="H180"/>
      <c r="I180"/>
      <c r="J180"/>
      <c r="K180"/>
      <c r="L180"/>
      <c r="M180"/>
      <c r="N180"/>
    </row>
    <row r="181" spans="3:14">
      <c r="C181"/>
      <c r="D181"/>
      <c r="E181"/>
      <c r="F181"/>
      <c r="G181"/>
      <c r="H181"/>
      <c r="I181"/>
      <c r="J181"/>
      <c r="K181"/>
      <c r="L181"/>
      <c r="M181"/>
      <c r="N181"/>
    </row>
    <row r="182" spans="3:14">
      <c r="C182"/>
      <c r="D182"/>
      <c r="E182"/>
      <c r="F182"/>
      <c r="G182"/>
      <c r="H182"/>
      <c r="I182"/>
      <c r="J182"/>
      <c r="K182"/>
      <c r="L182"/>
      <c r="M182"/>
      <c r="N182"/>
    </row>
    <row r="183" spans="3:14">
      <c r="C183"/>
      <c r="D183"/>
      <c r="E183"/>
      <c r="F183"/>
      <c r="G183"/>
      <c r="H183"/>
      <c r="I183"/>
      <c r="J183"/>
      <c r="K183"/>
      <c r="L183"/>
      <c r="M183"/>
      <c r="N183"/>
    </row>
    <row r="184" spans="3:14">
      <c r="C184"/>
      <c r="D184"/>
      <c r="E184"/>
      <c r="F184"/>
      <c r="G184"/>
      <c r="H184"/>
      <c r="I184"/>
      <c r="J184"/>
      <c r="K184"/>
      <c r="L184"/>
      <c r="M184"/>
      <c r="N184"/>
    </row>
    <row r="185" spans="3:14">
      <c r="C185"/>
      <c r="D185"/>
      <c r="E185"/>
      <c r="F185"/>
      <c r="G185"/>
      <c r="H185"/>
      <c r="I185"/>
      <c r="J185"/>
      <c r="K185"/>
      <c r="L185"/>
      <c r="M185"/>
      <c r="N185"/>
    </row>
    <row r="186" spans="3:14">
      <c r="C186"/>
      <c r="D186"/>
      <c r="E186"/>
      <c r="F186"/>
      <c r="G186"/>
      <c r="H186"/>
      <c r="I186"/>
      <c r="J186"/>
      <c r="K186"/>
      <c r="L186"/>
      <c r="M186"/>
      <c r="N186"/>
    </row>
    <row r="187" spans="3:14">
      <c r="C187"/>
      <c r="D187"/>
      <c r="E187"/>
      <c r="F187"/>
      <c r="G187"/>
      <c r="H187"/>
      <c r="I187"/>
      <c r="J187"/>
      <c r="K187"/>
      <c r="L187"/>
      <c r="M187"/>
      <c r="N187"/>
    </row>
    <row r="188" spans="3:14">
      <c r="C188"/>
      <c r="D188"/>
      <c r="E188"/>
      <c r="F188"/>
      <c r="G188"/>
      <c r="H188"/>
      <c r="I188"/>
      <c r="J188"/>
      <c r="K188"/>
      <c r="L188"/>
      <c r="M188"/>
      <c r="N188"/>
    </row>
    <row r="189" spans="3:14">
      <c r="C189"/>
      <c r="D189"/>
      <c r="E189"/>
      <c r="F189"/>
      <c r="G189"/>
      <c r="H189"/>
      <c r="I189"/>
      <c r="J189"/>
      <c r="K189"/>
      <c r="L189"/>
      <c r="M189"/>
      <c r="N189"/>
    </row>
    <row r="190" spans="3:14">
      <c r="C190"/>
      <c r="D190"/>
      <c r="E190"/>
      <c r="F190"/>
      <c r="G190"/>
      <c r="H190"/>
      <c r="I190"/>
      <c r="J190"/>
      <c r="K190"/>
      <c r="L190"/>
      <c r="M190"/>
      <c r="N190"/>
    </row>
    <row r="191" spans="3:14">
      <c r="C191"/>
      <c r="D191"/>
      <c r="E191"/>
      <c r="F191"/>
      <c r="G191"/>
      <c r="H191"/>
      <c r="I191"/>
      <c r="J191"/>
      <c r="K191"/>
      <c r="L191"/>
      <c r="M191"/>
      <c r="N191"/>
    </row>
    <row r="192" spans="3:14">
      <c r="C192"/>
      <c r="D192"/>
      <c r="E192"/>
      <c r="F192"/>
      <c r="G192"/>
      <c r="H192"/>
      <c r="I192"/>
      <c r="J192"/>
      <c r="K192"/>
      <c r="L192"/>
      <c r="M192"/>
      <c r="N192"/>
    </row>
    <row r="193" spans="4:14">
      <c r="D193"/>
      <c r="E193"/>
      <c r="F193"/>
      <c r="G193"/>
      <c r="H193"/>
      <c r="I193"/>
      <c r="J193"/>
      <c r="K193"/>
      <c r="L193"/>
      <c r="M193"/>
      <c r="N193"/>
    </row>
    <row r="194" spans="4:14">
      <c r="D194"/>
      <c r="E194"/>
      <c r="F194"/>
      <c r="G194"/>
      <c r="H194"/>
      <c r="I194"/>
      <c r="J194"/>
      <c r="K194"/>
      <c r="L194"/>
      <c r="M194"/>
      <c r="N194"/>
    </row>
    <row r="195" spans="4:14">
      <c r="D195"/>
      <c r="E195"/>
      <c r="F195"/>
      <c r="G195"/>
      <c r="H195"/>
      <c r="I195"/>
      <c r="J195"/>
      <c r="K195"/>
      <c r="L195"/>
      <c r="M195"/>
      <c r="N195"/>
    </row>
    <row r="196" spans="4:14">
      <c r="D196"/>
      <c r="E196"/>
      <c r="F196"/>
      <c r="G196"/>
      <c r="H196"/>
      <c r="I196"/>
      <c r="J196"/>
      <c r="K196"/>
      <c r="L196"/>
      <c r="M196"/>
      <c r="N196"/>
    </row>
    <row r="197" spans="4:14">
      <c r="D197"/>
      <c r="E197"/>
      <c r="F197"/>
      <c r="G197"/>
      <c r="H197"/>
      <c r="I197"/>
      <c r="J197"/>
      <c r="K197"/>
      <c r="L197"/>
      <c r="M197"/>
      <c r="N197"/>
    </row>
    <row r="198" spans="4:14">
      <c r="D198"/>
      <c r="E198"/>
      <c r="F198"/>
      <c r="G198"/>
      <c r="H198"/>
      <c r="I198"/>
      <c r="J198"/>
      <c r="K198"/>
      <c r="L198"/>
      <c r="M198"/>
      <c r="N198"/>
    </row>
    <row r="199" spans="4:14">
      <c r="D199"/>
      <c r="E199"/>
      <c r="F199"/>
      <c r="G199"/>
      <c r="H199"/>
      <c r="I199"/>
      <c r="J199"/>
      <c r="K199"/>
      <c r="L199"/>
      <c r="M199"/>
      <c r="N199"/>
    </row>
    <row r="200" spans="4:14">
      <c r="D200"/>
      <c r="E200"/>
      <c r="F200"/>
      <c r="G200"/>
      <c r="H200"/>
      <c r="I200"/>
      <c r="J200"/>
      <c r="K200"/>
      <c r="L200"/>
      <c r="M200"/>
      <c r="N200"/>
    </row>
    <row r="201" spans="4:14">
      <c r="D201"/>
      <c r="E201"/>
      <c r="F201"/>
      <c r="G201"/>
      <c r="H201"/>
      <c r="I201"/>
      <c r="J201"/>
      <c r="K201"/>
      <c r="L201"/>
      <c r="M201"/>
      <c r="N201"/>
    </row>
    <row r="202" spans="4:14">
      <c r="D202"/>
      <c r="E202"/>
      <c r="F202"/>
      <c r="G202"/>
      <c r="H202"/>
      <c r="I202"/>
      <c r="J202"/>
      <c r="K202"/>
      <c r="L202"/>
      <c r="M202"/>
      <c r="N202"/>
    </row>
    <row r="203" spans="4:14">
      <c r="D203"/>
      <c r="E203"/>
      <c r="F203"/>
      <c r="G203"/>
      <c r="H203"/>
      <c r="I203"/>
      <c r="J203"/>
      <c r="K203"/>
      <c r="L203"/>
      <c r="M203"/>
      <c r="N203"/>
    </row>
    <row r="204" spans="4:14">
      <c r="D204"/>
      <c r="E204"/>
      <c r="F204"/>
      <c r="G204"/>
      <c r="H204"/>
      <c r="I204"/>
      <c r="J204"/>
      <c r="K204"/>
      <c r="L204"/>
      <c r="M204"/>
      <c r="N204"/>
    </row>
    <row r="205" spans="4:14">
      <c r="D205"/>
      <c r="E205"/>
      <c r="F205"/>
      <c r="G205"/>
      <c r="H205"/>
      <c r="I205"/>
      <c r="J205"/>
      <c r="K205"/>
      <c r="L205"/>
      <c r="M205"/>
      <c r="N205"/>
    </row>
    <row r="206" spans="4:14">
      <c r="D206"/>
      <c r="E206"/>
      <c r="F206"/>
      <c r="G206"/>
      <c r="H206"/>
      <c r="I206"/>
      <c r="J206"/>
      <c r="K206"/>
      <c r="L206"/>
      <c r="M206"/>
      <c r="N206"/>
    </row>
    <row r="207" spans="4:14">
      <c r="D207"/>
      <c r="E207"/>
      <c r="F207"/>
      <c r="G207"/>
      <c r="H207"/>
      <c r="I207"/>
      <c r="J207"/>
      <c r="K207"/>
      <c r="L207"/>
      <c r="M207"/>
      <c r="N207"/>
    </row>
    <row r="208" spans="4:14">
      <c r="D208"/>
      <c r="E208"/>
      <c r="F208"/>
      <c r="G208"/>
      <c r="H208"/>
      <c r="I208"/>
      <c r="J208"/>
      <c r="K208"/>
      <c r="L208"/>
      <c r="M208"/>
      <c r="N208"/>
    </row>
    <row r="209" spans="4:14">
      <c r="D209"/>
      <c r="E209"/>
      <c r="F209"/>
      <c r="G209"/>
      <c r="H209"/>
      <c r="I209"/>
      <c r="J209"/>
      <c r="K209"/>
      <c r="L209"/>
      <c r="M209"/>
      <c r="N209"/>
    </row>
    <row r="210" spans="4:14">
      <c r="D210"/>
      <c r="E210"/>
      <c r="F210"/>
      <c r="G210"/>
      <c r="H210"/>
      <c r="I210"/>
      <c r="J210"/>
      <c r="K210"/>
      <c r="L210"/>
      <c r="M210"/>
      <c r="N210"/>
    </row>
    <row r="211" spans="4:14">
      <c r="E211"/>
      <c r="F211"/>
      <c r="G211"/>
      <c r="H211"/>
      <c r="I211"/>
      <c r="J211"/>
      <c r="K211"/>
      <c r="L211"/>
    </row>
    <row r="212" spans="4:14">
      <c r="E212"/>
      <c r="F212"/>
      <c r="G212"/>
      <c r="H212"/>
      <c r="I212"/>
      <c r="J212"/>
      <c r="K212"/>
      <c r="L212"/>
    </row>
    <row r="213" spans="4:14">
      <c r="E213"/>
      <c r="F213"/>
      <c r="G213"/>
      <c r="H213"/>
      <c r="I213"/>
      <c r="J213"/>
      <c r="K213"/>
      <c r="L213"/>
    </row>
    <row r="214" spans="4:14">
      <c r="E214"/>
      <c r="F214"/>
      <c r="G214"/>
      <c r="H214"/>
      <c r="I214"/>
      <c r="J214"/>
      <c r="K214"/>
      <c r="L214"/>
    </row>
  </sheetData>
  <sortState xmlns:xlrd2="http://schemas.microsoft.com/office/spreadsheetml/2017/richdata2" ref="D9:L42">
    <sortCondition ref="E9:E42"/>
  </sortState>
  <dataConsolidate/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10">
    <mergeCell ref="E44:L44"/>
    <mergeCell ref="C7:C10"/>
    <mergeCell ref="K7:K8"/>
    <mergeCell ref="L7:L8"/>
    <mergeCell ref="E7:E8"/>
    <mergeCell ref="F7:F8"/>
    <mergeCell ref="G7:G8"/>
    <mergeCell ref="H7:H8"/>
    <mergeCell ref="I7:I8"/>
    <mergeCell ref="J7:J8"/>
  </mergeCells>
  <phoneticPr fontId="0" type="noConversion"/>
  <hyperlinks>
    <hyperlink ref="C4" location="Indice!A1" display="Indice!A1" xr:uid="{00000000-0004-0000-0C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54">
    <pageSetUpPr autoPageBreaks="0"/>
  </sheetPr>
  <dimension ref="B1:E30"/>
  <sheetViews>
    <sheetView showGridLines="0" showRowColHeaders="0" showOutlineSymbols="0" zoomScaleNormal="100" workbookViewId="0">
      <selection activeCell="C7" sqref="C7:C9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24.140625" style="9" customWidth="1"/>
    <col min="4" max="4" width="1.28515625" style="9" customWidth="1"/>
    <col min="5" max="5" width="105.7109375" style="9" customWidth="1"/>
    <col min="6" max="16384" width="11.42578125" style="9"/>
  </cols>
  <sheetData>
    <row r="1" spans="2:5" ht="0.75" customHeight="1"/>
    <row r="2" spans="2:5" ht="21" customHeight="1">
      <c r="E2" s="43" t="s">
        <v>18</v>
      </c>
    </row>
    <row r="3" spans="2:5" ht="15" customHeight="1">
      <c r="E3" s="10" t="str">
        <f>Indice!E3</f>
        <v>Informe 2021</v>
      </c>
    </row>
    <row r="4" spans="2:5" s="11" customFormat="1" ht="20.25" customHeight="1">
      <c r="B4" s="12"/>
      <c r="C4" s="13" t="s">
        <v>88</v>
      </c>
    </row>
    <row r="5" spans="2:5" s="11" customFormat="1" ht="12.75" customHeight="1">
      <c r="B5" s="12"/>
      <c r="C5" s="44"/>
    </row>
    <row r="6" spans="2:5" s="11" customFormat="1" ht="13.5" customHeight="1">
      <c r="B6" s="12"/>
      <c r="C6" s="18"/>
      <c r="D6" s="28"/>
      <c r="E6" s="28"/>
    </row>
    <row r="7" spans="2:5" s="11" customFormat="1" ht="12.75" customHeight="1">
      <c r="B7" s="12"/>
      <c r="C7" s="216" t="s">
        <v>91</v>
      </c>
      <c r="D7" s="28"/>
      <c r="E7" s="90"/>
    </row>
    <row r="8" spans="2:5" s="11" customFormat="1" ht="12.75" customHeight="1">
      <c r="B8" s="12"/>
      <c r="C8" s="216"/>
      <c r="D8" s="28"/>
      <c r="E8" s="90"/>
    </row>
    <row r="9" spans="2:5" s="11" customFormat="1" ht="12.75" customHeight="1">
      <c r="B9" s="12"/>
      <c r="C9" s="216"/>
      <c r="D9" s="28"/>
      <c r="E9" s="90"/>
    </row>
    <row r="10" spans="2:5" s="11" customFormat="1" ht="12.75" customHeight="1">
      <c r="B10" s="12"/>
      <c r="C10" s="216"/>
      <c r="D10" s="28"/>
      <c r="E10" s="90"/>
    </row>
    <row r="11" spans="2:5" s="11" customFormat="1" ht="12.75" customHeight="1">
      <c r="B11" s="12"/>
      <c r="C11" s="216"/>
      <c r="D11" s="28"/>
      <c r="E11" s="82"/>
    </row>
    <row r="12" spans="2:5" s="11" customFormat="1" ht="12.75" customHeight="1">
      <c r="B12" s="12"/>
      <c r="C12" s="216"/>
      <c r="D12" s="28"/>
      <c r="E12" s="82"/>
    </row>
    <row r="13" spans="2:5" s="11" customFormat="1" ht="12.75" customHeight="1">
      <c r="B13" s="12"/>
      <c r="D13" s="28"/>
      <c r="E13" s="82"/>
    </row>
    <row r="14" spans="2:5" s="11" customFormat="1" ht="12.75" customHeight="1">
      <c r="B14" s="12"/>
      <c r="D14" s="28"/>
      <c r="E14" s="82"/>
    </row>
    <row r="15" spans="2:5" s="11" customFormat="1" ht="12.75" customHeight="1">
      <c r="B15" s="12"/>
      <c r="D15" s="28"/>
      <c r="E15" s="82"/>
    </row>
    <row r="16" spans="2:5" s="11" customFormat="1" ht="12.75" customHeight="1">
      <c r="B16" s="12"/>
      <c r="C16" s="6"/>
      <c r="D16" s="28"/>
      <c r="E16" s="82"/>
    </row>
    <row r="17" spans="2:5" s="11" customFormat="1" ht="12.75" customHeight="1">
      <c r="B17" s="12"/>
      <c r="C17" s="6"/>
      <c r="D17" s="28"/>
      <c r="E17" s="82"/>
    </row>
    <row r="18" spans="2:5" s="11" customFormat="1" ht="12.75" customHeight="1">
      <c r="B18" s="12"/>
      <c r="C18" s="21"/>
      <c r="D18" s="28"/>
      <c r="E18" s="82"/>
    </row>
    <row r="19" spans="2:5" s="11" customFormat="1" ht="12.75" customHeight="1">
      <c r="B19" s="12"/>
      <c r="C19" s="18"/>
      <c r="D19" s="28"/>
      <c r="E19" s="82"/>
    </row>
    <row r="20" spans="2:5" s="11" customFormat="1" ht="12.75" customHeight="1">
      <c r="B20" s="12"/>
      <c r="C20" s="18"/>
      <c r="D20" s="28"/>
      <c r="E20" s="82"/>
    </row>
    <row r="21" spans="2:5" s="11" customFormat="1" ht="12.75" customHeight="1">
      <c r="B21" s="12"/>
      <c r="C21" s="18"/>
      <c r="D21" s="28"/>
      <c r="E21" s="82"/>
    </row>
    <row r="22" spans="2:5" ht="12.75" customHeight="1">
      <c r="E22" s="85"/>
    </row>
    <row r="23" spans="2:5" ht="12.75" customHeight="1">
      <c r="E23" s="85"/>
    </row>
    <row r="24" spans="2:5" ht="12.75" customHeight="1">
      <c r="E24" s="85"/>
    </row>
    <row r="25" spans="2:5">
      <c r="E25" s="85"/>
    </row>
    <row r="26" spans="2:5">
      <c r="E26" s="85"/>
    </row>
    <row r="27" spans="2:5" ht="33" customHeight="1">
      <c r="E27" s="181" t="s">
        <v>139</v>
      </c>
    </row>
    <row r="28" spans="2:5">
      <c r="E28" s="6" t="s">
        <v>111</v>
      </c>
    </row>
    <row r="29" spans="2:5">
      <c r="E29" s="6"/>
    </row>
    <row r="30" spans="2:5">
      <c r="E30" s="6"/>
    </row>
  </sheetData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2">
    <mergeCell ref="C7:C9"/>
    <mergeCell ref="C10:C12"/>
  </mergeCells>
  <phoneticPr fontId="0" type="noConversion"/>
  <hyperlinks>
    <hyperlink ref="C4" location="Indice!A1" display="Indice!A1" xr:uid="{00000000-0004-0000-0D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56">
    <pageSetUpPr autoPageBreaks="0" fitToPage="1"/>
  </sheetPr>
  <dimension ref="B1:AI64"/>
  <sheetViews>
    <sheetView showGridLines="0" showRowColHeaders="0" showOutlineSymbols="0" zoomScaleNormal="100" workbookViewId="0">
      <selection activeCell="J44" sqref="J44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.85546875" style="19" customWidth="1"/>
    <col min="4" max="4" width="3.85546875" style="19" bestFit="1" customWidth="1"/>
    <col min="5" max="5" width="20.7109375" style="19" customWidth="1"/>
    <col min="6" max="8" width="12.7109375" style="19" customWidth="1"/>
    <col min="9" max="9" width="9.140625" style="68" bestFit="1" customWidth="1"/>
    <col min="10" max="11" width="12.140625" style="19" bestFit="1" customWidth="1"/>
    <col min="12" max="12" width="6.5703125" style="19" bestFit="1" customWidth="1"/>
    <col min="13" max="13" width="4.85546875" style="19" bestFit="1" customWidth="1"/>
    <col min="14" max="14" width="3.85546875" style="19" bestFit="1" customWidth="1"/>
    <col min="15" max="18" width="5.7109375" style="19" bestFit="1" customWidth="1"/>
    <col min="19" max="19" width="5.42578125" style="19" bestFit="1" customWidth="1"/>
    <col min="20" max="20" width="5.7109375" style="19" bestFit="1" customWidth="1"/>
    <col min="21" max="21" width="6.28515625" style="19" bestFit="1" customWidth="1"/>
    <col min="22" max="22" width="5.7109375" style="19" bestFit="1" customWidth="1"/>
    <col min="23" max="29" width="5.42578125" style="19" bestFit="1" customWidth="1"/>
    <col min="30" max="30" width="4.85546875" style="19" bestFit="1" customWidth="1"/>
    <col min="31" max="33" width="5.42578125" style="19" bestFit="1" customWidth="1"/>
    <col min="34" max="34" width="10.5703125" style="19" customWidth="1"/>
    <col min="35" max="16384" width="11.42578125" style="19"/>
  </cols>
  <sheetData>
    <row r="1" spans="2:34" s="9" customFormat="1" ht="0.75" customHeight="1">
      <c r="I1" s="68"/>
    </row>
    <row r="2" spans="2:34" s="9" customFormat="1" ht="21" customHeight="1">
      <c r="E2" s="10"/>
      <c r="H2" s="43" t="s">
        <v>18</v>
      </c>
      <c r="I2" s="68"/>
    </row>
    <row r="3" spans="2:34" s="9" customFormat="1" ht="15" customHeight="1">
      <c r="E3" s="214" t="str">
        <f>Indice!E3</f>
        <v>Informe 2021</v>
      </c>
      <c r="F3" s="214"/>
      <c r="G3" s="214"/>
      <c r="H3" s="214"/>
      <c r="I3" s="68"/>
    </row>
    <row r="4" spans="2:34" s="11" customFormat="1" ht="20.25" customHeight="1">
      <c r="B4" s="12"/>
      <c r="C4" s="13" t="s">
        <v>88</v>
      </c>
      <c r="I4" s="163"/>
      <c r="K4"/>
      <c r="L4"/>
      <c r="M4"/>
    </row>
    <row r="5" spans="2:34" s="11" customFormat="1" ht="12.75" customHeight="1">
      <c r="B5" s="12"/>
      <c r="C5" s="14"/>
      <c r="I5" s="163"/>
    </row>
    <row r="6" spans="2:34" s="11" customFormat="1" ht="13.5" customHeight="1">
      <c r="B6" s="12"/>
      <c r="C6" s="18"/>
      <c r="D6" s="28"/>
      <c r="E6" s="28"/>
      <c r="I6" s="163"/>
    </row>
    <row r="7" spans="2:34" ht="15.75" customHeight="1">
      <c r="C7" s="228" t="s">
        <v>102</v>
      </c>
      <c r="E7" s="26"/>
      <c r="F7" s="27" t="s">
        <v>20</v>
      </c>
      <c r="G7" s="27" t="s">
        <v>21</v>
      </c>
      <c r="H7" s="46" t="s">
        <v>19</v>
      </c>
      <c r="I7" s="69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2:34" ht="12.75" customHeight="1">
      <c r="C8" s="228"/>
      <c r="D8" s="68" t="s">
        <v>109</v>
      </c>
      <c r="E8" s="104" t="s">
        <v>108</v>
      </c>
      <c r="F8" s="105">
        <v>2075.0459999999998</v>
      </c>
      <c r="G8" s="105">
        <v>2118.3150000000001</v>
      </c>
      <c r="H8" s="105">
        <f>F8-G8</f>
        <v>-43.269000000000233</v>
      </c>
      <c r="I8" s="213" t="s">
        <v>107</v>
      </c>
      <c r="J8" s="209"/>
      <c r="K8" s="149"/>
      <c r="L8" s="145"/>
      <c r="M8"/>
      <c r="N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2:34" ht="12.75" customHeight="1">
      <c r="C9" s="228"/>
      <c r="D9" s="68" t="s">
        <v>47</v>
      </c>
      <c r="E9" s="104" t="s">
        <v>0</v>
      </c>
      <c r="F9" s="105">
        <v>46060.286</v>
      </c>
      <c r="G9" s="105">
        <v>65614.054749999996</v>
      </c>
      <c r="H9" s="105">
        <f t="shared" ref="H9:H39" si="0">F9-G9</f>
        <v>-19553.768749999996</v>
      </c>
      <c r="I9" s="213">
        <f>H9-'C9'!K9*1000</f>
        <v>0</v>
      </c>
      <c r="J9" s="209"/>
      <c r="K9" s="149"/>
      <c r="L9" s="145"/>
      <c r="M9"/>
      <c r="N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2:34" ht="12.75" customHeight="1">
      <c r="C10" s="228"/>
      <c r="D10" s="68" t="s">
        <v>48</v>
      </c>
      <c r="E10" s="104" t="s">
        <v>1</v>
      </c>
      <c r="F10" s="105">
        <v>25204.84475</v>
      </c>
      <c r="G10" s="105">
        <v>16946.659249999997</v>
      </c>
      <c r="H10" s="105">
        <f t="shared" si="0"/>
        <v>8258.1855000000032</v>
      </c>
      <c r="I10" s="213">
        <f>H10-'C9'!K10*1000</f>
        <v>0</v>
      </c>
      <c r="J10" s="209"/>
      <c r="K10" s="149"/>
      <c r="L10" s="145"/>
      <c r="M10"/>
      <c r="N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2:34" ht="12.75" customHeight="1">
      <c r="D11" s="68" t="s">
        <v>49</v>
      </c>
      <c r="E11" s="104" t="s">
        <v>2</v>
      </c>
      <c r="F11" s="105">
        <v>12464.801249999999</v>
      </c>
      <c r="G11" s="105">
        <v>20046.820749999999</v>
      </c>
      <c r="H11" s="105">
        <f t="shared" si="0"/>
        <v>-7582.0195000000003</v>
      </c>
      <c r="I11" s="213">
        <f>H11-'C9'!K11*1000</f>
        <v>0</v>
      </c>
      <c r="J11" s="209"/>
      <c r="K11" s="149"/>
      <c r="L11" s="145"/>
      <c r="M11"/>
      <c r="N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2:34" ht="12.75" customHeight="1">
      <c r="D12" s="68" t="s">
        <v>77</v>
      </c>
      <c r="E12" s="104" t="s">
        <v>61</v>
      </c>
      <c r="F12" s="105">
        <v>1596.5329999999999</v>
      </c>
      <c r="G12" s="105">
        <v>6558.2780000000002</v>
      </c>
      <c r="H12" s="105">
        <f t="shared" si="0"/>
        <v>-4961.7450000000008</v>
      </c>
      <c r="I12" s="213">
        <f>H12-'C9'!K12*1000</f>
        <v>0</v>
      </c>
      <c r="J12" s="209"/>
      <c r="K12" s="149"/>
      <c r="L12" s="145"/>
      <c r="M12"/>
      <c r="N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2:34" ht="12.75" customHeight="1">
      <c r="D13" s="68" t="s">
        <v>51</v>
      </c>
      <c r="E13" s="104" t="s">
        <v>50</v>
      </c>
      <c r="F13" s="105">
        <v>1838.3730000000003</v>
      </c>
      <c r="G13" s="105">
        <v>10451.535</v>
      </c>
      <c r="H13" s="105">
        <f t="shared" si="0"/>
        <v>-8613.1620000000003</v>
      </c>
      <c r="I13" s="213">
        <f>H13-'C9'!K13*1000</f>
        <v>0</v>
      </c>
      <c r="J13" s="209"/>
      <c r="K13" s="149"/>
      <c r="L13" s="145"/>
      <c r="M13"/>
      <c r="N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2:34" ht="12.75" customHeight="1">
      <c r="C14" s="6"/>
      <c r="D14" s="68" t="s">
        <v>81</v>
      </c>
      <c r="E14" s="104" t="s">
        <v>76</v>
      </c>
      <c r="F14" s="105">
        <v>8971.8580000000002</v>
      </c>
      <c r="G14" s="105">
        <v>4625.6869999999999</v>
      </c>
      <c r="H14" s="105">
        <f t="shared" si="0"/>
        <v>4346.1710000000003</v>
      </c>
      <c r="I14" s="213">
        <f>H14-'C9'!K15*1000</f>
        <v>0</v>
      </c>
      <c r="J14" s="209"/>
      <c r="K14" s="149"/>
      <c r="L14" s="145"/>
      <c r="M14"/>
      <c r="N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2:34" ht="12.75" customHeight="1">
      <c r="C15" s="6"/>
      <c r="D15" s="68" t="s">
        <v>66</v>
      </c>
      <c r="E15" s="104" t="s">
        <v>56</v>
      </c>
      <c r="F15" s="105">
        <v>19764.528749999998</v>
      </c>
      <c r="G15" s="105">
        <v>14771.95875</v>
      </c>
      <c r="H15" s="105">
        <f t="shared" si="0"/>
        <v>4992.5699999999979</v>
      </c>
      <c r="I15" s="213">
        <f>H15-'C9'!K16*1000</f>
        <v>0</v>
      </c>
      <c r="J15" s="209"/>
      <c r="K15" s="149"/>
      <c r="L15" s="145"/>
      <c r="M15"/>
      <c r="N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2:34" ht="12.75" customHeight="1">
      <c r="D16" s="68" t="s">
        <v>35</v>
      </c>
      <c r="E16" s="104" t="s">
        <v>29</v>
      </c>
      <c r="F16" s="105">
        <v>13696.696000000002</v>
      </c>
      <c r="G16" s="105">
        <v>12965.621999999999</v>
      </c>
      <c r="H16" s="105">
        <f t="shared" si="0"/>
        <v>731.07400000000234</v>
      </c>
      <c r="I16" s="213">
        <f>H16-'C9'!K17*1000</f>
        <v>0</v>
      </c>
      <c r="J16" s="209"/>
      <c r="K16" s="149"/>
      <c r="L16" s="145"/>
      <c r="M16"/>
      <c r="N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3:34" ht="12.75" customHeight="1">
      <c r="C17" s="6"/>
      <c r="D17" s="68" t="s">
        <v>36</v>
      </c>
      <c r="E17" s="104" t="s">
        <v>25</v>
      </c>
      <c r="F17" s="105">
        <v>7205.5069999999996</v>
      </c>
      <c r="G17" s="105">
        <v>7475.1457499999997</v>
      </c>
      <c r="H17" s="105">
        <f t="shared" si="0"/>
        <v>-269.63875000000007</v>
      </c>
      <c r="I17" s="213">
        <f>H17-'C9'!K18*1000</f>
        <v>0</v>
      </c>
      <c r="J17" s="209"/>
      <c r="K17" s="149"/>
      <c r="L17" s="145"/>
      <c r="M17"/>
      <c r="N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3:34" ht="12.75" customHeight="1">
      <c r="C18" s="6"/>
      <c r="D18" s="68" t="s">
        <v>37</v>
      </c>
      <c r="E18" s="194" t="s">
        <v>3</v>
      </c>
      <c r="F18" s="195">
        <v>14801.195</v>
      </c>
      <c r="G18" s="195">
        <v>14016.055</v>
      </c>
      <c r="H18" s="195">
        <f t="shared" si="0"/>
        <v>785.13999999999942</v>
      </c>
      <c r="I18" s="213">
        <f>H18-'C9'!K19*1000</f>
        <v>0</v>
      </c>
      <c r="J18" s="209"/>
      <c r="K18" s="149"/>
      <c r="L18" s="145"/>
      <c r="M18"/>
      <c r="N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3:34" ht="12.75" customHeight="1">
      <c r="D19" s="68" t="s">
        <v>67</v>
      </c>
      <c r="E19" s="104" t="s">
        <v>57</v>
      </c>
      <c r="F19" s="105">
        <v>7170.13</v>
      </c>
      <c r="G19" s="105">
        <v>4518.2759999999998</v>
      </c>
      <c r="H19" s="105">
        <f t="shared" si="0"/>
        <v>2651.8540000000003</v>
      </c>
      <c r="I19" s="213">
        <f>H19-'C9'!K20*1000</f>
        <v>0</v>
      </c>
      <c r="J19" s="209"/>
      <c r="K19" s="149"/>
      <c r="L19" s="145"/>
      <c r="M19"/>
      <c r="N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3:34" ht="12.75" customHeight="1">
      <c r="C20" s="6"/>
      <c r="D20" s="68" t="s">
        <v>68</v>
      </c>
      <c r="E20" s="104" t="s">
        <v>22</v>
      </c>
      <c r="F20" s="105">
        <v>24458.531999999999</v>
      </c>
      <c r="G20" s="105">
        <v>6933.89</v>
      </c>
      <c r="H20" s="105">
        <f t="shared" si="0"/>
        <v>17524.642</v>
      </c>
      <c r="I20" s="213">
        <f>H20-'C9'!K21*1000</f>
        <v>0</v>
      </c>
      <c r="J20" s="209"/>
      <c r="K20" s="149"/>
      <c r="L20" s="145"/>
      <c r="M20"/>
      <c r="N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3:34" ht="12.75" customHeight="1">
      <c r="D21" s="68" t="s">
        <v>38</v>
      </c>
      <c r="E21" s="104" t="s">
        <v>4</v>
      </c>
      <c r="F21" s="105">
        <v>20529.686000000002</v>
      </c>
      <c r="G21" s="105">
        <v>63340.084000000003</v>
      </c>
      <c r="H21" s="105">
        <f t="shared" si="0"/>
        <v>-42810.398000000001</v>
      </c>
      <c r="I21" s="213">
        <f>H21-'C9'!K22*1000</f>
        <v>0</v>
      </c>
      <c r="J21" s="209"/>
      <c r="K21" s="149"/>
      <c r="L21" s="145"/>
      <c r="M21"/>
      <c r="N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3:34" ht="12.75" customHeight="1">
      <c r="C22" s="6"/>
      <c r="D22" s="68" t="s">
        <v>39</v>
      </c>
      <c r="E22" s="104" t="s">
        <v>5</v>
      </c>
      <c r="F22" s="105">
        <v>7495.5509999999995</v>
      </c>
      <c r="G22" s="105">
        <v>3824.6589999999997</v>
      </c>
      <c r="H22" s="105">
        <f t="shared" si="0"/>
        <v>3670.8919999999998</v>
      </c>
      <c r="I22" s="213">
        <f>H22-'C9'!K23*1000</f>
        <v>0</v>
      </c>
      <c r="J22" s="209"/>
      <c r="K22" s="149"/>
      <c r="L22" s="145"/>
      <c r="M22"/>
      <c r="N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3:34" ht="12.75" customHeight="1">
      <c r="C23" s="6"/>
      <c r="D23" s="68" t="s">
        <v>40</v>
      </c>
      <c r="E23" s="104" t="s">
        <v>12</v>
      </c>
      <c r="F23" s="105">
        <v>18042.687250000003</v>
      </c>
      <c r="G23" s="105">
        <v>17687.375249999997</v>
      </c>
      <c r="H23" s="105">
        <f t="shared" si="0"/>
        <v>355.31200000000536</v>
      </c>
      <c r="I23" s="213">
        <f>H23-'C9'!K24*1000</f>
        <v>0</v>
      </c>
      <c r="J23" s="209"/>
      <c r="K23" s="149"/>
      <c r="L23" s="145"/>
      <c r="M23"/>
      <c r="N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pans="3:34" ht="12.75" customHeight="1">
      <c r="C24" s="6"/>
      <c r="D24" s="68" t="s">
        <v>41</v>
      </c>
      <c r="E24" s="104" t="s">
        <v>30</v>
      </c>
      <c r="F24" s="105">
        <v>18808.135750000001</v>
      </c>
      <c r="G24" s="105">
        <v>5958.8097500000003</v>
      </c>
      <c r="H24" s="105">
        <f t="shared" si="0"/>
        <v>12849.326000000001</v>
      </c>
      <c r="I24" s="213">
        <f>H24-'C9'!K25*1000</f>
        <v>0</v>
      </c>
      <c r="J24" s="209"/>
      <c r="K24" s="149"/>
      <c r="L24" s="145"/>
      <c r="M24"/>
      <c r="N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3:34" ht="12.75" customHeight="1">
      <c r="C25" s="6"/>
      <c r="D25" s="68" t="s">
        <v>70</v>
      </c>
      <c r="E25" s="104" t="s">
        <v>32</v>
      </c>
      <c r="F25" s="105">
        <v>1030.4860000000001</v>
      </c>
      <c r="G25" s="105">
        <v>533.12800000000004</v>
      </c>
      <c r="H25" s="105">
        <f t="shared" si="0"/>
        <v>497.35800000000006</v>
      </c>
      <c r="I25" s="213">
        <f>H25-'C9'!K26*1000</f>
        <v>0</v>
      </c>
      <c r="J25" s="209"/>
      <c r="K25" s="149"/>
      <c r="L25" s="145"/>
      <c r="M25"/>
      <c r="N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3:34" ht="12.75" customHeight="1">
      <c r="C26" s="6"/>
      <c r="D26" s="68" t="s">
        <v>42</v>
      </c>
      <c r="E26" s="104" t="s">
        <v>6</v>
      </c>
      <c r="F26" s="105">
        <v>45477.502</v>
      </c>
      <c r="G26" s="105">
        <v>2056.2950000000001</v>
      </c>
      <c r="H26" s="105">
        <f t="shared" si="0"/>
        <v>43421.207000000002</v>
      </c>
      <c r="I26" s="213">
        <f>H26-'C9'!K28*1000</f>
        <v>0</v>
      </c>
      <c r="J26" s="209"/>
      <c r="K26" s="149"/>
      <c r="L26" s="145"/>
      <c r="M26"/>
      <c r="N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</row>
    <row r="27" spans="3:34" ht="12.75" customHeight="1">
      <c r="C27" s="6"/>
      <c r="D27" s="68" t="s">
        <v>71</v>
      </c>
      <c r="E27" s="104" t="s">
        <v>58</v>
      </c>
      <c r="F27" s="105">
        <v>3966.9560000000001</v>
      </c>
      <c r="G27" s="105">
        <v>2216.6089999999999</v>
      </c>
      <c r="H27" s="105">
        <f t="shared" si="0"/>
        <v>1750.3470000000002</v>
      </c>
      <c r="I27" s="213">
        <f>H27-'C9'!K29*1000</f>
        <v>0</v>
      </c>
      <c r="J27" s="209"/>
      <c r="K27" s="149"/>
      <c r="L27" s="145"/>
      <c r="M27"/>
      <c r="N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8" spans="3:34" ht="12.75" customHeight="1">
      <c r="C28" s="6"/>
      <c r="D28" s="68" t="s">
        <v>72</v>
      </c>
      <c r="E28" s="104" t="s">
        <v>33</v>
      </c>
      <c r="F28" s="105">
        <v>11590.624</v>
      </c>
      <c r="G28" s="105">
        <v>2394.3179999999998</v>
      </c>
      <c r="H28" s="105">
        <f t="shared" si="0"/>
        <v>9196.3060000000005</v>
      </c>
      <c r="I28" s="213">
        <f>H28-'C9'!K30*1000</f>
        <v>0</v>
      </c>
      <c r="J28" s="209"/>
      <c r="K28" s="149"/>
      <c r="L28" s="145"/>
      <c r="M28"/>
      <c r="N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pans="3:34" ht="12.75" customHeight="1">
      <c r="C29" s="6"/>
      <c r="D29" s="68" t="s">
        <v>43</v>
      </c>
      <c r="E29" s="104" t="s">
        <v>7</v>
      </c>
      <c r="F29" s="105">
        <v>4001.9027500000002</v>
      </c>
      <c r="G29" s="105">
        <v>56.475749999999998</v>
      </c>
      <c r="H29" s="105">
        <f t="shared" si="0"/>
        <v>3945.4270000000001</v>
      </c>
      <c r="I29" s="213" t="s">
        <v>107</v>
      </c>
      <c r="J29" s="209"/>
      <c r="K29" s="149"/>
      <c r="L29" s="145"/>
      <c r="M29"/>
      <c r="N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pans="3:34" ht="12.75" customHeight="1">
      <c r="C30" s="6"/>
      <c r="D30" s="68" t="s">
        <v>69</v>
      </c>
      <c r="E30" s="104" t="s">
        <v>114</v>
      </c>
      <c r="F30" s="105">
        <v>4511.558</v>
      </c>
      <c r="G30" s="105">
        <v>2049.2449999999999</v>
      </c>
      <c r="H30" s="105">
        <f t="shared" si="0"/>
        <v>2462.3130000000001</v>
      </c>
      <c r="I30" s="213" t="s">
        <v>107</v>
      </c>
      <c r="J30" s="209"/>
      <c r="K30" s="149"/>
      <c r="L30" s="145"/>
      <c r="M30"/>
      <c r="N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</row>
    <row r="31" spans="3:34" ht="12.75" customHeight="1">
      <c r="C31" s="6"/>
      <c r="D31" s="68" t="s">
        <v>85</v>
      </c>
      <c r="E31" s="104" t="s">
        <v>87</v>
      </c>
      <c r="F31" s="105">
        <v>4737.982</v>
      </c>
      <c r="G31" s="105">
        <v>5204.4189999999999</v>
      </c>
      <c r="H31" s="105">
        <f t="shared" si="0"/>
        <v>-466.4369999999999</v>
      </c>
      <c r="I31" s="213">
        <f>H31-'C9'!K33*1000</f>
        <v>0</v>
      </c>
      <c r="J31" s="209"/>
      <c r="K31" s="149"/>
      <c r="L31" s="145"/>
      <c r="M31"/>
      <c r="N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3:34" ht="12.75" customHeight="1">
      <c r="C32" s="6"/>
      <c r="D32" s="68" t="s">
        <v>73</v>
      </c>
      <c r="E32" s="104" t="s">
        <v>23</v>
      </c>
      <c r="F32" s="105">
        <v>7600.7369999999992</v>
      </c>
      <c r="G32" s="105">
        <v>24682.019999999997</v>
      </c>
      <c r="H32" s="105">
        <f t="shared" si="0"/>
        <v>-17081.282999999996</v>
      </c>
      <c r="I32" s="213">
        <f>H32-'C9'!K34*1000</f>
        <v>0</v>
      </c>
      <c r="J32" s="209"/>
      <c r="K32" s="149"/>
      <c r="L32" s="145"/>
      <c r="M32"/>
      <c r="N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</row>
    <row r="33" spans="3:35" ht="12.75" customHeight="1">
      <c r="C33" s="6"/>
      <c r="D33" s="68" t="s">
        <v>44</v>
      </c>
      <c r="E33" s="104" t="s">
        <v>24</v>
      </c>
      <c r="F33" s="105">
        <v>14802.316999999999</v>
      </c>
      <c r="G33" s="105">
        <v>13768.514000000001</v>
      </c>
      <c r="H33" s="105">
        <f t="shared" si="0"/>
        <v>1033.8029999999981</v>
      </c>
      <c r="I33" s="213">
        <f>H33-'C9'!K35*1000</f>
        <v>0</v>
      </c>
      <c r="J33" s="209"/>
      <c r="K33" s="149"/>
      <c r="L33" s="145"/>
      <c r="M33"/>
      <c r="N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3:35" ht="12.75" customHeight="1">
      <c r="C34" s="6"/>
      <c r="D34" s="68" t="s">
        <v>45</v>
      </c>
      <c r="E34" s="104" t="s">
        <v>8</v>
      </c>
      <c r="F34" s="105">
        <v>8080.5529999999999</v>
      </c>
      <c r="G34" s="105">
        <v>3304.3359999999998</v>
      </c>
      <c r="H34" s="105">
        <f t="shared" si="0"/>
        <v>4776.2170000000006</v>
      </c>
      <c r="I34" s="213">
        <f>H34-'C9'!K36*1000</f>
        <v>0</v>
      </c>
      <c r="J34" s="209"/>
      <c r="K34" s="149"/>
      <c r="L34" s="145"/>
      <c r="M34"/>
      <c r="N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pans="3:35" ht="12.75" customHeight="1">
      <c r="C35" s="6"/>
      <c r="D35" s="68" t="s">
        <v>46</v>
      </c>
      <c r="E35" s="104" t="s">
        <v>28</v>
      </c>
      <c r="F35" s="105">
        <v>14418.883</v>
      </c>
      <c r="G35" s="105">
        <v>25604.030000000002</v>
      </c>
      <c r="H35" s="105">
        <f t="shared" si="0"/>
        <v>-11185.147000000003</v>
      </c>
      <c r="I35" s="213">
        <f>H35-'C9'!K37*1000</f>
        <v>0</v>
      </c>
      <c r="J35" s="209"/>
      <c r="K35" s="149"/>
      <c r="L35" s="145"/>
      <c r="M35"/>
      <c r="N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pans="3:35" ht="12.75" customHeight="1">
      <c r="C36" s="6"/>
      <c r="D36" s="68" t="s">
        <v>52</v>
      </c>
      <c r="E36" s="104" t="s">
        <v>34</v>
      </c>
      <c r="F36" s="105">
        <v>5806.7149999999992</v>
      </c>
      <c r="G36" s="105">
        <v>3675.7737500000003</v>
      </c>
      <c r="H36" s="105">
        <f t="shared" si="0"/>
        <v>2130.9412499999989</v>
      </c>
      <c r="I36" s="213">
        <f>H36-'C9'!K38*1000</f>
        <v>0</v>
      </c>
      <c r="J36" s="209"/>
      <c r="K36" s="149"/>
      <c r="L36" s="145"/>
      <c r="M36"/>
      <c r="N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3:35" ht="12.75" customHeight="1">
      <c r="C37" s="6"/>
      <c r="D37" s="68" t="s">
        <v>83</v>
      </c>
      <c r="E37" s="104" t="s">
        <v>82</v>
      </c>
      <c r="F37" s="105">
        <v>6281.78</v>
      </c>
      <c r="G37" s="105">
        <v>5592.3180000000002</v>
      </c>
      <c r="H37" s="105">
        <f t="shared" si="0"/>
        <v>689.46199999999953</v>
      </c>
      <c r="I37" s="213">
        <f>H37-'C9'!K39*1000</f>
        <v>0</v>
      </c>
      <c r="J37" s="209"/>
      <c r="K37" s="149"/>
      <c r="L37" s="145"/>
      <c r="M37"/>
      <c r="N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</row>
    <row r="38" spans="3:35" ht="12.75" customHeight="1">
      <c r="C38" s="6"/>
      <c r="D38" s="68" t="s">
        <v>74</v>
      </c>
      <c r="E38" s="104" t="s">
        <v>26</v>
      </c>
      <c r="F38" s="105">
        <v>10191.863000000001</v>
      </c>
      <c r="G38" s="105">
        <v>35407.193999999996</v>
      </c>
      <c r="H38" s="105">
        <f t="shared" si="0"/>
        <v>-25215.330999999995</v>
      </c>
      <c r="I38" s="213">
        <f>H38-'C9'!K40*1000</f>
        <v>0</v>
      </c>
      <c r="J38" s="209"/>
      <c r="K38" s="149"/>
      <c r="L38" s="145"/>
      <c r="M38"/>
      <c r="N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3:35" ht="12.75" customHeight="1">
      <c r="C39" s="70"/>
      <c r="D39" s="68" t="s">
        <v>75</v>
      </c>
      <c r="E39" s="104" t="s">
        <v>60</v>
      </c>
      <c r="F39" s="105">
        <v>26547.995499999997</v>
      </c>
      <c r="G39" s="105">
        <v>22968.267250000001</v>
      </c>
      <c r="H39" s="105">
        <f t="shared" si="0"/>
        <v>3579.7282499999965</v>
      </c>
      <c r="I39" s="213">
        <f>H39-'C9'!K41*1000</f>
        <v>0</v>
      </c>
      <c r="J39" s="209"/>
      <c r="K39" s="149"/>
      <c r="L39" s="145"/>
      <c r="M39"/>
      <c r="N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</row>
    <row r="40" spans="3:35" ht="12.75" customHeight="1">
      <c r="C40" s="70"/>
      <c r="D40" s="68"/>
      <c r="E40" s="88" t="s">
        <v>11</v>
      </c>
      <c r="F40" s="195">
        <f>SUM(F8:F39)</f>
        <v>419232.24500000017</v>
      </c>
      <c r="G40" s="195">
        <f t="shared" ref="G40:H40" si="1">SUM(G8:G39)</f>
        <v>427366.16800000012</v>
      </c>
      <c r="H40" s="195">
        <f t="shared" si="1"/>
        <v>-8133.9229999999807</v>
      </c>
      <c r="I40" s="208"/>
      <c r="J40" s="209"/>
      <c r="K40" s="149"/>
      <c r="L40" s="145"/>
      <c r="M40"/>
      <c r="N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</row>
    <row r="41" spans="3:35" ht="58.5" customHeight="1">
      <c r="C41" s="42"/>
      <c r="E41" s="217" t="s">
        <v>140</v>
      </c>
      <c r="F41" s="217"/>
      <c r="G41" s="217"/>
      <c r="H41" s="217"/>
      <c r="I41" s="69"/>
      <c r="J41" s="135"/>
      <c r="K41" s="80"/>
      <c r="L41" s="80"/>
      <c r="M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 s="45"/>
    </row>
    <row r="42" spans="3:35" ht="12.75" customHeight="1">
      <c r="E42" s="6"/>
    </row>
    <row r="43" spans="3:35" ht="12.75" customHeight="1">
      <c r="C43" s="37"/>
      <c r="E43" s="6"/>
    </row>
    <row r="44" spans="3:35" ht="12.75" customHeight="1">
      <c r="C44" s="6"/>
      <c r="E44" s="38"/>
      <c r="F44" s="39"/>
      <c r="G44" s="39"/>
      <c r="H44" s="39"/>
    </row>
    <row r="45" spans="3:35" ht="12.75" customHeight="1">
      <c r="F45" s="39"/>
      <c r="G45" s="39"/>
      <c r="H45" s="39"/>
    </row>
    <row r="46" spans="3:35" s="22" customFormat="1">
      <c r="F46" s="40"/>
      <c r="G46" s="40"/>
      <c r="H46" s="40"/>
      <c r="I46" s="130"/>
    </row>
    <row r="47" spans="3:35" s="22" customFormat="1">
      <c r="F47" s="40"/>
      <c r="G47" s="40"/>
      <c r="H47" s="40"/>
      <c r="I47" s="130"/>
    </row>
    <row r="48" spans="3:35" s="22" customFormat="1">
      <c r="F48" s="40"/>
      <c r="G48" s="40"/>
      <c r="H48" s="40"/>
      <c r="I48" s="130"/>
    </row>
    <row r="49" spans="6:9" s="22" customFormat="1">
      <c r="F49" s="40"/>
      <c r="G49" s="40"/>
      <c r="H49" s="40"/>
      <c r="I49" s="130"/>
    </row>
    <row r="50" spans="6:9" s="22" customFormat="1">
      <c r="F50" s="40"/>
      <c r="G50" s="40"/>
      <c r="H50" s="40"/>
      <c r="I50" s="130"/>
    </row>
    <row r="51" spans="6:9" s="22" customFormat="1">
      <c r="F51" s="40"/>
      <c r="G51" s="40"/>
      <c r="H51" s="40"/>
      <c r="I51" s="130"/>
    </row>
    <row r="52" spans="6:9" s="22" customFormat="1">
      <c r="F52" s="40"/>
      <c r="G52" s="40"/>
      <c r="H52" s="40"/>
      <c r="I52" s="130"/>
    </row>
    <row r="53" spans="6:9" s="22" customFormat="1">
      <c r="F53" s="40"/>
      <c r="G53" s="40"/>
      <c r="H53" s="40"/>
      <c r="I53" s="130"/>
    </row>
    <row r="54" spans="6:9" s="22" customFormat="1">
      <c r="F54" s="40"/>
      <c r="G54" s="40"/>
      <c r="H54" s="40"/>
      <c r="I54" s="130"/>
    </row>
    <row r="55" spans="6:9" s="22" customFormat="1">
      <c r="I55" s="130"/>
    </row>
    <row r="56" spans="6:9" s="22" customFormat="1">
      <c r="I56" s="130"/>
    </row>
    <row r="57" spans="6:9" s="22" customFormat="1">
      <c r="I57" s="130"/>
    </row>
    <row r="58" spans="6:9" s="22" customFormat="1">
      <c r="I58" s="130"/>
    </row>
    <row r="59" spans="6:9" s="22" customFormat="1">
      <c r="I59" s="130"/>
    </row>
    <row r="60" spans="6:9" s="22" customFormat="1">
      <c r="I60" s="130"/>
    </row>
    <row r="61" spans="6:9" s="22" customFormat="1">
      <c r="I61" s="130"/>
    </row>
    <row r="62" spans="6:9" s="22" customFormat="1">
      <c r="I62" s="130"/>
    </row>
    <row r="63" spans="6:9" s="22" customFormat="1">
      <c r="I63" s="130"/>
    </row>
    <row r="64" spans="6:9" s="22" customFormat="1">
      <c r="I64" s="130"/>
    </row>
  </sheetData>
  <sortState xmlns:xlrd2="http://schemas.microsoft.com/office/spreadsheetml/2017/richdata2" ref="E8:H39">
    <sortCondition ref="E8:E39"/>
  </sortState>
  <mergeCells count="3">
    <mergeCell ref="E3:H3"/>
    <mergeCell ref="C7:C10"/>
    <mergeCell ref="E41:H41"/>
  </mergeCells>
  <phoneticPr fontId="0" type="noConversion"/>
  <hyperlinks>
    <hyperlink ref="C4" location="Indice!A1" display="Indice!A1" xr:uid="{00000000-0004-0000-0E00-000000000000}"/>
  </hyperlinks>
  <printOptions horizontalCentered="1" verticalCentered="1"/>
  <pageMargins left="0.78740157480314965" right="0.78740157480314965" top="0.78740157480314965" bottom="0.98425196850393704" header="0" footer="0"/>
  <pageSetup paperSize="9" scale="92" orientation="portrait" verticalDpi="4294967292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60">
    <pageSetUpPr autoPageBreaks="0"/>
  </sheetPr>
  <dimension ref="A1:Q168"/>
  <sheetViews>
    <sheetView showGridLines="0" showRowColHeaders="0" showOutlineSymbols="0" zoomScaleNormal="100" workbookViewId="0">
      <selection activeCell="C167" sqref="C167"/>
    </sheetView>
  </sheetViews>
  <sheetFormatPr baseColWidth="10" defaultColWidth="11.42578125" defaultRowHeight="11.25"/>
  <cols>
    <col min="1" max="1" width="0.140625" style="1" customWidth="1"/>
    <col min="2" max="2" width="2.7109375" style="1" customWidth="1"/>
    <col min="3" max="3" width="14.7109375" style="1" customWidth="1"/>
    <col min="4" max="4" width="16.28515625" style="1" customWidth="1"/>
    <col min="5" max="6" width="11.28515625" style="1" customWidth="1"/>
    <col min="7" max="7" width="9.140625" style="1" customWidth="1"/>
    <col min="8" max="8" width="17" style="1" customWidth="1"/>
    <col min="9" max="9" width="15.42578125" style="51" customWidth="1"/>
    <col min="10" max="10" width="9.5703125" style="1" customWidth="1"/>
    <col min="11" max="11" width="10.85546875" style="1" bestFit="1" customWidth="1"/>
    <col min="12" max="12" width="11.42578125" style="1" customWidth="1"/>
    <col min="13" max="13" width="11.42578125" style="1"/>
    <col min="14" max="14" width="12.42578125" style="1" customWidth="1"/>
    <col min="15" max="16384" width="11.42578125" style="1"/>
  </cols>
  <sheetData>
    <row r="1" spans="1:17" s="9" customFormat="1" ht="0.75" customHeight="1">
      <c r="F1" s="10"/>
      <c r="I1" s="63"/>
    </row>
    <row r="2" spans="1:17" s="9" customFormat="1" ht="21" customHeight="1">
      <c r="G2" s="10"/>
      <c r="I2" s="64" t="s">
        <v>18</v>
      </c>
    </row>
    <row r="3" spans="1:17" s="11" customFormat="1" ht="15" customHeight="1">
      <c r="C3" s="12"/>
      <c r="D3" s="13"/>
      <c r="G3" s="10"/>
      <c r="I3" s="10" t="str">
        <f>Indice!E3</f>
        <v>Informe 2021</v>
      </c>
    </row>
    <row r="4" spans="1:17" s="11" customFormat="1" ht="20.25" customHeight="1">
      <c r="C4" s="13" t="s">
        <v>88</v>
      </c>
      <c r="D4" s="14"/>
      <c r="I4" s="65"/>
    </row>
    <row r="5" spans="1:17" ht="10.5" hidden="1" customHeight="1">
      <c r="C5" s="2"/>
      <c r="D5" s="2"/>
      <c r="E5" s="2"/>
      <c r="F5" s="3"/>
    </row>
    <row r="6" spans="1:17" ht="20.25" customHeight="1">
      <c r="C6" s="8" t="s">
        <v>90</v>
      </c>
      <c r="D6" s="4"/>
      <c r="E6" s="4"/>
      <c r="F6" s="4"/>
    </row>
    <row r="7" spans="1:17" ht="33.75">
      <c r="C7" s="106"/>
      <c r="D7" s="107" t="s">
        <v>9</v>
      </c>
      <c r="E7" s="125" t="s">
        <v>84</v>
      </c>
      <c r="F7" s="125" t="s">
        <v>113</v>
      </c>
      <c r="G7" s="125" t="s">
        <v>16</v>
      </c>
      <c r="H7" s="125" t="s">
        <v>62</v>
      </c>
      <c r="I7" s="125" t="s">
        <v>63</v>
      </c>
      <c r="J7" s="126" t="s">
        <v>64</v>
      </c>
      <c r="K7" s="136"/>
      <c r="L7" s="136" t="s">
        <v>94</v>
      </c>
      <c r="M7" s="136"/>
      <c r="N7" s="136"/>
      <c r="O7" s="136" t="s">
        <v>93</v>
      </c>
      <c r="P7" s="136"/>
      <c r="Q7" s="81"/>
    </row>
    <row r="8" spans="1:17" ht="11.25" customHeight="1">
      <c r="A8" s="136"/>
      <c r="B8" s="137" t="s">
        <v>109</v>
      </c>
      <c r="C8" s="86" t="str">
        <f>'C7'!E9</f>
        <v>Albania(1)</v>
      </c>
      <c r="D8" s="87" t="s">
        <v>107</v>
      </c>
      <c r="E8" s="87" t="s">
        <v>107</v>
      </c>
      <c r="F8" s="87" t="s">
        <v>107</v>
      </c>
      <c r="G8" s="87" t="s">
        <v>107</v>
      </c>
      <c r="H8" s="87" t="s">
        <v>107</v>
      </c>
      <c r="I8" s="87" t="s">
        <v>107</v>
      </c>
      <c r="J8" s="87" t="s">
        <v>107</v>
      </c>
      <c r="K8" s="138"/>
      <c r="L8" s="139"/>
      <c r="M8" s="139"/>
      <c r="N8" s="136"/>
      <c r="O8" s="139"/>
      <c r="P8" s="136"/>
      <c r="Q8" s="81"/>
    </row>
    <row r="9" spans="1:17" ht="11.25" customHeight="1">
      <c r="A9" s="136"/>
      <c r="B9" s="137" t="s">
        <v>47</v>
      </c>
      <c r="C9" s="86" t="str">
        <f>'C7'!E10</f>
        <v>Alemania</v>
      </c>
      <c r="D9" s="98">
        <f>('C7'!F10/'C7'!$N10)*100</f>
        <v>12.935604119845594</v>
      </c>
      <c r="E9" s="98">
        <f>('C7'!G10/'C7'!$N10)*100</f>
        <v>42.667836896133288</v>
      </c>
      <c r="F9" s="98">
        <f>('C7'!H10/'C7'!$N10)*100</f>
        <v>1.7893388325754402</v>
      </c>
      <c r="G9" s="98">
        <f>('C7'!I10/'C7'!$N10)*100</f>
        <v>2.8592566629187024</v>
      </c>
      <c r="H9" s="98">
        <f>('C7'!J10/'C7'!$N10)*100</f>
        <v>22.471997285698087</v>
      </c>
      <c r="I9" s="98">
        <f>('C7'!K10/'C7'!$N10)*100</f>
        <v>9.2177361236753299</v>
      </c>
      <c r="J9" s="98">
        <f>('C7'!L10/'C7'!$N10)*100</f>
        <v>8.058230079153553</v>
      </c>
      <c r="K9" s="138">
        <f t="shared" ref="K9:K41" si="0">SUM(D9:J9)</f>
        <v>100</v>
      </c>
      <c r="L9" s="139">
        <v>51.128856624319418</v>
      </c>
      <c r="M9" s="139" t="s">
        <v>56</v>
      </c>
      <c r="N9" s="136"/>
      <c r="O9" s="139">
        <v>8.8626407430193694</v>
      </c>
      <c r="P9" s="136" t="s">
        <v>6</v>
      </c>
      <c r="Q9" s="81"/>
    </row>
    <row r="10" spans="1:17" ht="11.25" customHeight="1">
      <c r="A10" s="136"/>
      <c r="B10" s="137" t="s">
        <v>48</v>
      </c>
      <c r="C10" s="86" t="str">
        <f>'C7'!E11</f>
        <v>Austria</v>
      </c>
      <c r="D10" s="98">
        <f>('C7'!F11/'C7'!$N11)*100</f>
        <v>0</v>
      </c>
      <c r="E10" s="98">
        <f>('C7'!G11/'C7'!$N11)*100</f>
        <v>18.220357590478461</v>
      </c>
      <c r="F10" s="98">
        <f>('C7'!H11/'C7'!$N11)*100</f>
        <v>9.2909120563823695</v>
      </c>
      <c r="G10" s="98">
        <f>('C7'!I11/'C7'!$N11)*100</f>
        <v>55.95812955022096</v>
      </c>
      <c r="H10" s="98">
        <f>('C7'!J11/'C7'!$N11)*100</f>
        <v>12.384711060693656</v>
      </c>
      <c r="I10" s="98">
        <f>('C7'!K11/'C7'!$N11)*100</f>
        <v>1.5780111551055163</v>
      </c>
      <c r="J10" s="98">
        <f>('C7'!L11/'C7'!$N11)*100</f>
        <v>2.5678785871190382</v>
      </c>
      <c r="K10" s="138">
        <f t="shared" si="0"/>
        <v>100.00000000000001</v>
      </c>
      <c r="L10" s="139">
        <v>24.37532632207056</v>
      </c>
      <c r="M10" s="139" t="s">
        <v>32</v>
      </c>
      <c r="N10" s="136"/>
      <c r="O10" s="139">
        <v>8.5833713695438068</v>
      </c>
      <c r="P10" s="136" t="s">
        <v>5</v>
      </c>
      <c r="Q10" s="81"/>
    </row>
    <row r="11" spans="1:17" ht="11.25" customHeight="1">
      <c r="A11" s="136"/>
      <c r="B11" s="137" t="s">
        <v>49</v>
      </c>
      <c r="C11" s="86" t="str">
        <f>'C7'!E12</f>
        <v>Bélgica</v>
      </c>
      <c r="D11" s="98">
        <f>('C7'!F12/'C7'!$N12)*100</f>
        <v>51.339311533005649</v>
      </c>
      <c r="E11" s="98">
        <f>('C7'!G12/'C7'!$N12)*100</f>
        <v>28.604229575429681</v>
      </c>
      <c r="F11" s="98">
        <f>('C7'!H12/'C7'!$N12)*100</f>
        <v>0.97152229539849455</v>
      </c>
      <c r="G11" s="98">
        <f>('C7'!I12/'C7'!$N12)*100</f>
        <v>0.2259944142247369</v>
      </c>
      <c r="H11" s="98">
        <f>('C7'!J12/'C7'!$N12)*100</f>
        <v>11.511100898504683</v>
      </c>
      <c r="I11" s="98">
        <f>('C7'!K12/'C7'!$N12)*100</f>
        <v>5.0073363890301437</v>
      </c>
      <c r="J11" s="98">
        <f>('C7'!L12/'C7'!$N12)*100</f>
        <v>2.3405048944066174</v>
      </c>
      <c r="K11" s="138">
        <f t="shared" si="0"/>
        <v>100.00000000000001</v>
      </c>
      <c r="L11" s="139">
        <v>23.535273844620686</v>
      </c>
      <c r="M11" s="139" t="s">
        <v>8</v>
      </c>
      <c r="N11" s="136"/>
      <c r="O11" s="139">
        <v>6.0559073092992204</v>
      </c>
      <c r="P11" s="136" t="s">
        <v>0</v>
      </c>
      <c r="Q11" s="81"/>
    </row>
    <row r="12" spans="1:17" ht="11.25" customHeight="1">
      <c r="A12" s="136"/>
      <c r="B12" s="137" t="s">
        <v>77</v>
      </c>
      <c r="C12" s="86" t="str">
        <f>'C7'!E13</f>
        <v>Bosnia-Herzegovina</v>
      </c>
      <c r="D12" s="98">
        <f>('C7'!F13/'C7'!$N13)*100</f>
        <v>0</v>
      </c>
      <c r="E12" s="98">
        <f>('C7'!G13/'C7'!$N13)*100</f>
        <v>62.196558689116422</v>
      </c>
      <c r="F12" s="98">
        <f>('C7'!H13/'C7'!$N13)*100</f>
        <v>1.4078026095579024</v>
      </c>
      <c r="G12" s="98">
        <f>('C7'!I13/'C7'!$N13)*100</f>
        <v>34.665451958088347</v>
      </c>
      <c r="H12" s="98">
        <f>('C7'!J13/'C7'!$N13)*100</f>
        <v>1.7301867432373437</v>
      </c>
      <c r="I12" s="98">
        <f>('C7'!K13/'C7'!$N13)*100</f>
        <v>0</v>
      </c>
      <c r="J12" s="98">
        <f>('C7'!L13/'C7'!$N13)*100</f>
        <v>0</v>
      </c>
      <c r="K12" s="138">
        <f t="shared" si="0"/>
        <v>100.00000000000001</v>
      </c>
      <c r="L12" s="139">
        <v>20.575323475046211</v>
      </c>
      <c r="M12" s="139" t="s">
        <v>78</v>
      </c>
      <c r="N12" s="136"/>
      <c r="O12" s="139">
        <v>4.9727535711883029</v>
      </c>
      <c r="P12" s="136" t="s">
        <v>3</v>
      </c>
      <c r="Q12" s="81"/>
    </row>
    <row r="13" spans="1:17" ht="11.25" customHeight="1">
      <c r="A13" s="136"/>
      <c r="B13" s="137" t="s">
        <v>51</v>
      </c>
      <c r="C13" s="86" t="str">
        <f>'C7'!E14</f>
        <v>Bulgaria</v>
      </c>
      <c r="D13" s="98">
        <f>('C7'!F14/'C7'!$N14)*100</f>
        <v>35.150944015317123</v>
      </c>
      <c r="E13" s="98">
        <f>('C7'!G14/'C7'!$N14)*100</f>
        <v>47.44855150154315</v>
      </c>
      <c r="F13" s="98">
        <f>('C7'!H14/'C7'!$N14)*100</f>
        <v>0.47250708454681767</v>
      </c>
      <c r="G13" s="98">
        <f>('C7'!I14/'C7'!$N14)*100</f>
        <v>10.390586938423196</v>
      </c>
      <c r="H13" s="98">
        <f>('C7'!J14/'C7'!$N14)*100</f>
        <v>2.9593713283262244</v>
      </c>
      <c r="I13" s="98">
        <f>('C7'!K14/'C7'!$N14)*100</f>
        <v>3.0462703837491194</v>
      </c>
      <c r="J13" s="98">
        <f>('C7'!L14/'C7'!$N14)*100</f>
        <v>0.53176874809437269</v>
      </c>
      <c r="K13" s="138">
        <f t="shared" si="0"/>
        <v>100.00000000000001</v>
      </c>
      <c r="L13" s="139">
        <v>17.980026760552853</v>
      </c>
      <c r="M13" s="139" t="s">
        <v>3</v>
      </c>
      <c r="N13" s="136"/>
      <c r="O13" s="139">
        <v>4.6416403110724049</v>
      </c>
      <c r="P13" s="136" t="s">
        <v>2</v>
      </c>
      <c r="Q13" s="81"/>
    </row>
    <row r="14" spans="1:17" ht="11.25" customHeight="1">
      <c r="A14" s="136"/>
      <c r="B14" s="137" t="s">
        <v>89</v>
      </c>
      <c r="C14" s="86" t="str">
        <f>'C7'!E15</f>
        <v>Chipre(1)</v>
      </c>
      <c r="D14" s="87" t="s">
        <v>107</v>
      </c>
      <c r="E14" s="87" t="s">
        <v>107</v>
      </c>
      <c r="F14" s="87" t="s">
        <v>107</v>
      </c>
      <c r="G14" s="87" t="s">
        <v>107</v>
      </c>
      <c r="H14" s="87" t="s">
        <v>107</v>
      </c>
      <c r="I14" s="87" t="s">
        <v>107</v>
      </c>
      <c r="J14" s="87" t="s">
        <v>107</v>
      </c>
      <c r="K14" s="138">
        <f t="shared" si="0"/>
        <v>0</v>
      </c>
      <c r="L14" s="139">
        <v>17.511420491624975</v>
      </c>
      <c r="M14" s="139" t="s">
        <v>33</v>
      </c>
      <c r="N14" s="136"/>
      <c r="O14" s="139">
        <v>3.6676646706586826</v>
      </c>
      <c r="P14" s="136" t="s">
        <v>7</v>
      </c>
      <c r="Q14" s="81"/>
    </row>
    <row r="15" spans="1:17" ht="11.25" customHeight="1">
      <c r="A15" s="136"/>
      <c r="B15" s="137" t="s">
        <v>81</v>
      </c>
      <c r="C15" s="86" t="str">
        <f>'C7'!E16</f>
        <v>Croacia</v>
      </c>
      <c r="D15" s="98">
        <f>('C7'!F16/'C7'!$N16)*100</f>
        <v>0</v>
      </c>
      <c r="E15" s="98">
        <f>('C7'!G16/'C7'!$N16)*100</f>
        <v>28.916490932367907</v>
      </c>
      <c r="F15" s="98">
        <f>('C7'!H16/'C7'!$N16)*100</f>
        <v>3.24244546545374</v>
      </c>
      <c r="G15" s="98">
        <f>('C7'!I16/'C7'!$N16)*100</f>
        <v>44.745299273058855</v>
      </c>
      <c r="H15" s="98">
        <f>('C7'!J16/'C7'!$N16)*100</f>
        <v>14.884822176361995</v>
      </c>
      <c r="I15" s="98">
        <f>('C7'!K16/'C7'!$N16)*100</f>
        <v>0.607200571055038</v>
      </c>
      <c r="J15" s="98">
        <f>('C7'!L16/'C7'!$N16)*100</f>
        <v>7.6037415817024705</v>
      </c>
      <c r="K15" s="138">
        <f t="shared" si="0"/>
        <v>99.999999999999986</v>
      </c>
      <c r="L15" s="139">
        <v>13.038721626394453</v>
      </c>
      <c r="M15" s="139" t="s">
        <v>0</v>
      </c>
      <c r="N15" s="136"/>
      <c r="O15" s="139">
        <v>3.2123176661264177</v>
      </c>
      <c r="P15" s="136" t="s">
        <v>34</v>
      </c>
      <c r="Q15" s="81"/>
    </row>
    <row r="16" spans="1:17" ht="11.25" customHeight="1">
      <c r="A16" s="136"/>
      <c r="B16" s="137" t="s">
        <v>66</v>
      </c>
      <c r="C16" s="86" t="str">
        <f>'C7'!E17</f>
        <v>Dinamarca</v>
      </c>
      <c r="D16" s="98">
        <f>('C7'!F17/'C7'!$N17)*100</f>
        <v>0</v>
      </c>
      <c r="E16" s="98">
        <f>('C7'!G17/'C7'!$N17)*100</f>
        <v>31.435647753490876</v>
      </c>
      <c r="F16" s="98">
        <f>('C7'!H17/'C7'!$N17)*100</f>
        <v>0</v>
      </c>
      <c r="G16" s="98">
        <f>('C7'!I17/'C7'!$N17)*100</f>
        <v>0</v>
      </c>
      <c r="H16" s="98">
        <f>('C7'!J17/'C7'!$N17)*100</f>
        <v>49.289080360179256</v>
      </c>
      <c r="I16" s="98">
        <f>('C7'!K17/'C7'!$N17)*100</f>
        <v>4.314931927700723</v>
      </c>
      <c r="J16" s="98">
        <f>('C7'!L17/'C7'!$N17)*100</f>
        <v>14.960339958629154</v>
      </c>
      <c r="K16" s="138">
        <f t="shared" si="0"/>
        <v>100</v>
      </c>
      <c r="L16" s="139">
        <v>12.922565679026347</v>
      </c>
      <c r="M16" s="139" t="s">
        <v>31</v>
      </c>
      <c r="N16" s="136"/>
      <c r="O16" s="139">
        <v>3.0795839978436175</v>
      </c>
      <c r="P16" s="136" t="s">
        <v>50</v>
      </c>
      <c r="Q16" s="81"/>
    </row>
    <row r="17" spans="1:17" ht="11.25" customHeight="1">
      <c r="A17" s="136"/>
      <c r="B17" s="137" t="s">
        <v>35</v>
      </c>
      <c r="C17" s="86" t="str">
        <f>'C7'!E18</f>
        <v>Eslovaquia</v>
      </c>
      <c r="D17" s="98">
        <f>('C7'!F18/'C7'!$N18)*100</f>
        <v>53.744002402017067</v>
      </c>
      <c r="E17" s="98">
        <f>('C7'!G18/'C7'!$N18)*100</f>
        <v>24.365672870439838</v>
      </c>
      <c r="F17" s="98">
        <f>('C7'!H18/'C7'!$N18)*100</f>
        <v>0.91225716697941206</v>
      </c>
      <c r="G17" s="98">
        <f>('C7'!I18/'C7'!$N18)*100</f>
        <v>14.395525572329101</v>
      </c>
      <c r="H17" s="98">
        <f>('C7'!J18/'C7'!$N18)*100</f>
        <v>1.5460999636972853E-2</v>
      </c>
      <c r="I17" s="98">
        <f>('C7'!K18/'C7'!$N18)*100</f>
        <v>1.7515015858392164</v>
      </c>
      <c r="J17" s="98">
        <f>('C7'!L18/'C7'!$N18)*100</f>
        <v>4.8155794027583898</v>
      </c>
      <c r="K17" s="138">
        <f t="shared" si="0"/>
        <v>100.00000000000001</v>
      </c>
      <c r="L17" s="139">
        <v>11.33387358184765</v>
      </c>
      <c r="M17" s="139" t="s">
        <v>34</v>
      </c>
      <c r="N17" s="136"/>
      <c r="O17" s="139">
        <v>2.8665746818140789</v>
      </c>
      <c r="P17" s="136" t="s">
        <v>28</v>
      </c>
      <c r="Q17" s="81"/>
    </row>
    <row r="18" spans="1:17" ht="11.25" customHeight="1">
      <c r="A18" s="136"/>
      <c r="B18" s="137" t="s">
        <v>36</v>
      </c>
      <c r="C18" s="86" t="str">
        <f>'C7'!E19</f>
        <v>Eslovenia</v>
      </c>
      <c r="D18" s="98">
        <f>('C7'!F19/'C7'!$N19)*100</f>
        <v>37.02055594271247</v>
      </c>
      <c r="E18" s="98">
        <f>('C7'!G19/'C7'!$N19)*100</f>
        <v>27.491570517372015</v>
      </c>
      <c r="F18" s="98">
        <f>('C7'!H19/'C7'!$N19)*100</f>
        <v>1.9345903248494252</v>
      </c>
      <c r="G18" s="98">
        <f>('C7'!I19/'C7'!$N19)*100</f>
        <v>31.210181265473569</v>
      </c>
      <c r="H18" s="98">
        <f>('C7'!J19/'C7'!$N19)*100</f>
        <v>2.9052181650324211E-2</v>
      </c>
      <c r="I18" s="98">
        <f>('C7'!K19/'C7'!$N19)*100</f>
        <v>1.8078663662666972</v>
      </c>
      <c r="J18" s="98">
        <f>('C7'!L19/'C7'!$N19)*100</f>
        <v>0.50618340167549081</v>
      </c>
      <c r="K18" s="138">
        <f t="shared" si="0"/>
        <v>99.999999999999986</v>
      </c>
      <c r="L18" s="139">
        <v>10.482492383193193</v>
      </c>
      <c r="M18" s="139" t="s">
        <v>26</v>
      </c>
      <c r="N18" s="136"/>
      <c r="O18" s="139">
        <v>2.1787443447892687</v>
      </c>
      <c r="P18" s="136" t="s">
        <v>29</v>
      </c>
      <c r="Q18" s="81"/>
    </row>
    <row r="19" spans="1:17" ht="11.25" customHeight="1">
      <c r="A19" s="136"/>
      <c r="B19" s="137" t="s">
        <v>37</v>
      </c>
      <c r="C19" s="184" t="str">
        <f>'C7'!E20</f>
        <v>España</v>
      </c>
      <c r="D19" s="196">
        <f>('C7'!F20/'C7'!$N20)*100</f>
        <v>21.91793755704693</v>
      </c>
      <c r="E19" s="196">
        <f>('C7'!G20/'C7'!$N20)*100</f>
        <v>28.715231752292791</v>
      </c>
      <c r="F19" s="196">
        <f>('C7'!H20/'C7'!$N20)*100</f>
        <v>0</v>
      </c>
      <c r="G19" s="196">
        <f>('C7'!I20/'C7'!$N20)*100</f>
        <v>13.211621570534222</v>
      </c>
      <c r="H19" s="196">
        <f>('C7'!J20/'C7'!$N20)*100</f>
        <v>23.862652261703328</v>
      </c>
      <c r="I19" s="196">
        <f>('C7'!K20/'C7'!$N20)*100</f>
        <v>10.255218952513525</v>
      </c>
      <c r="J19" s="196">
        <f>('C7'!L20/'C7'!$N20)*100-0.05</f>
        <v>1.9873379059092093</v>
      </c>
      <c r="K19" s="138">
        <f t="shared" si="0"/>
        <v>99.950000000000017</v>
      </c>
      <c r="L19" s="139">
        <v>8.9941624426453988</v>
      </c>
      <c r="M19" s="139" t="s">
        <v>5</v>
      </c>
      <c r="N19" s="136"/>
      <c r="O19" s="139">
        <v>2.1524500907441015</v>
      </c>
      <c r="P19" s="136" t="s">
        <v>56</v>
      </c>
      <c r="Q19" s="81"/>
    </row>
    <row r="20" spans="1:17" ht="11.25" customHeight="1">
      <c r="A20" s="136"/>
      <c r="B20" s="137" t="s">
        <v>67</v>
      </c>
      <c r="C20" s="86" t="str">
        <f>'C7'!E21</f>
        <v>Estonia</v>
      </c>
      <c r="D20" s="98">
        <f>('C7'!F21/'C7'!$N21)*100</f>
        <v>0</v>
      </c>
      <c r="E20" s="98">
        <f>('C7'!G21/'C7'!$N21)*100</f>
        <v>72.495876749919447</v>
      </c>
      <c r="F20" s="98">
        <f>('C7'!H21/'C7'!$N21)*100</f>
        <v>0</v>
      </c>
      <c r="G20" s="98">
        <f>('C7'!I21/'C7'!$N21)*100</f>
        <v>0.29722076616534537</v>
      </c>
      <c r="H20" s="98">
        <f>('C7'!J21/'C7'!$N21)*100</f>
        <v>13.066334584700595</v>
      </c>
      <c r="I20" s="98">
        <f>('C7'!K21/'C7'!$N21)*100</f>
        <v>5.5333022932306646</v>
      </c>
      <c r="J20" s="98">
        <f>('C7'!L21/'C7'!$N21)*100</f>
        <v>8.6072656059839385</v>
      </c>
      <c r="K20" s="138">
        <f t="shared" si="0"/>
        <v>99.999999999999986</v>
      </c>
      <c r="L20" s="139">
        <v>8.2198896884692374</v>
      </c>
      <c r="M20" s="139" t="s">
        <v>2</v>
      </c>
      <c r="N20" s="136"/>
      <c r="O20" s="139">
        <v>1.8488981799446316</v>
      </c>
      <c r="P20" s="136" t="s">
        <v>31</v>
      </c>
      <c r="Q20" s="81"/>
    </row>
    <row r="21" spans="1:17" ht="11.25" customHeight="1">
      <c r="A21" s="136"/>
      <c r="B21" s="137" t="s">
        <v>68</v>
      </c>
      <c r="C21" s="86" t="str">
        <f>'C7'!E22</f>
        <v>Finlandia</v>
      </c>
      <c r="D21" s="98">
        <f>('C7'!F22/'C7'!$N22)*100</f>
        <v>35.473403740716911</v>
      </c>
      <c r="E21" s="98">
        <f>('C7'!G22/'C7'!$N22)*100</f>
        <v>19.054879833052201</v>
      </c>
      <c r="F21" s="98">
        <f>('C7'!H22/'C7'!$N22)*100</f>
        <v>0</v>
      </c>
      <c r="G21" s="98">
        <f>('C7'!I22/'C7'!$N22)*100</f>
        <v>22.669766760544778</v>
      </c>
      <c r="H21" s="98">
        <f>('C7'!J22/'C7'!$N22)*100</f>
        <v>12.399247916518068</v>
      </c>
      <c r="I21" s="98">
        <f>('C7'!K22/'C7'!$N22)*100</f>
        <v>0</v>
      </c>
      <c r="J21" s="98">
        <f>('C7'!L22/'C7'!$N22)*100</f>
        <v>10.402701749168038</v>
      </c>
      <c r="K21" s="138">
        <f t="shared" si="0"/>
        <v>100</v>
      </c>
      <c r="L21" s="139">
        <v>8.1989387160545206</v>
      </c>
      <c r="M21" s="139" t="s">
        <v>76</v>
      </c>
      <c r="N21" s="136"/>
      <c r="O21" s="139">
        <v>1.7553915597907859</v>
      </c>
      <c r="P21" s="136" t="s">
        <v>25</v>
      </c>
      <c r="Q21" s="81"/>
    </row>
    <row r="22" spans="1:17" ht="11.25" customHeight="1">
      <c r="A22" s="136"/>
      <c r="B22" s="137" t="s">
        <v>38</v>
      </c>
      <c r="C22" s="86" t="str">
        <f>'C7'!E23</f>
        <v>Francia</v>
      </c>
      <c r="D22" s="98">
        <f>('C7'!F23/'C7'!$N23)*100</f>
        <v>70.168947864577419</v>
      </c>
      <c r="E22" s="98">
        <f>('C7'!G23/'C7'!$N23)*100</f>
        <v>7.7978680019420921</v>
      </c>
      <c r="F22" s="98">
        <f>('C7'!H23/'C7'!$N23)*100</f>
        <v>0.8898866350289254</v>
      </c>
      <c r="G22" s="98">
        <f>('C7'!I23/'C7'!$N23)*100</f>
        <v>10.991180889215398</v>
      </c>
      <c r="H22" s="98">
        <f>('C7'!J23/'C7'!$N23)*100</f>
        <v>6.8669965729121278</v>
      </c>
      <c r="I22" s="98">
        <f>('C7'!K23/'C7'!$N23)*100</f>
        <v>2.6755192546140498</v>
      </c>
      <c r="J22" s="98">
        <f>('C7'!L23/'C7'!$N23)*100</f>
        <v>0.60960078170997334</v>
      </c>
      <c r="K22" s="138">
        <f t="shared" si="0"/>
        <v>99.999999999999986</v>
      </c>
      <c r="L22" s="139">
        <v>7.6795762992386623</v>
      </c>
      <c r="M22" s="139" t="s">
        <v>57</v>
      </c>
      <c r="N22" s="136"/>
      <c r="O22" s="139">
        <v>1.5879921688057428</v>
      </c>
      <c r="P22" s="136" t="s">
        <v>33</v>
      </c>
      <c r="Q22" s="81"/>
    </row>
    <row r="23" spans="1:17" ht="11.25" customHeight="1">
      <c r="A23" s="136"/>
      <c r="B23" s="137" t="s">
        <v>39</v>
      </c>
      <c r="C23" s="86" t="str">
        <f>'C7'!E24</f>
        <v>Grecia</v>
      </c>
      <c r="D23" s="98">
        <f>('C7'!F24/'C7'!$N24)*100</f>
        <v>0</v>
      </c>
      <c r="E23" s="98">
        <f>('C7'!G24/'C7'!$N24)*100</f>
        <v>67.199492708033091</v>
      </c>
      <c r="F23" s="98">
        <f>('C7'!H24/'C7'!$N24)*100</f>
        <v>0</v>
      </c>
      <c r="G23" s="98">
        <f>('C7'!I24/'C7'!$N24)*100</f>
        <v>0</v>
      </c>
      <c r="H23" s="98">
        <f>('C7'!J24/'C7'!$N24)*100</f>
        <v>22.055792760886618</v>
      </c>
      <c r="I23" s="98">
        <f>('C7'!K24/'C7'!$N24)*100</f>
        <v>10.744714531080291</v>
      </c>
      <c r="J23" s="98">
        <f>('C7'!L24/'C7'!$N24)*100</f>
        <v>0</v>
      </c>
      <c r="K23" s="138">
        <f t="shared" si="0"/>
        <v>100</v>
      </c>
      <c r="L23" s="139">
        <v>6.8732965961764574</v>
      </c>
      <c r="M23" s="139" t="s">
        <v>24</v>
      </c>
      <c r="N23" s="136"/>
      <c r="O23" s="139">
        <v>1.3612743814095929</v>
      </c>
      <c r="P23" s="136" t="s">
        <v>4</v>
      </c>
      <c r="Q23" s="81"/>
    </row>
    <row r="24" spans="1:17" ht="11.25" customHeight="1">
      <c r="A24" s="136"/>
      <c r="B24" s="137" t="s">
        <v>40</v>
      </c>
      <c r="C24" s="86" t="str">
        <f>'C7'!E25</f>
        <v>Holanda</v>
      </c>
      <c r="D24" s="98">
        <f>('C7'!F25/'C7'!$N25)*100</f>
        <v>3.701984537795449</v>
      </c>
      <c r="E24" s="98">
        <f>('C7'!G25/'C7'!$N25)*100</f>
        <v>82.9718155173897</v>
      </c>
      <c r="F24" s="98">
        <f>('C7'!H25/'C7'!$N25)*100</f>
        <v>0</v>
      </c>
      <c r="G24" s="98">
        <f>('C7'!I25/'C7'!$N25)*100</f>
        <v>0</v>
      </c>
      <c r="H24" s="98">
        <f>('C7'!J25/'C7'!$N25)*100</f>
        <v>12.851896806651638</v>
      </c>
      <c r="I24" s="98">
        <f>('C7'!K25/'C7'!$N25)*100</f>
        <v>0.32143089177639994</v>
      </c>
      <c r="J24" s="98">
        <f>('C7'!L25/'C7'!$N25)*100</f>
        <v>0.15287224638681726</v>
      </c>
      <c r="K24" s="138">
        <f t="shared" si="0"/>
        <v>100.00000000000001</v>
      </c>
      <c r="L24" s="139">
        <v>5.6365945058688718</v>
      </c>
      <c r="M24" s="139" t="s">
        <v>1</v>
      </c>
      <c r="N24" s="136"/>
      <c r="O24" s="139">
        <v>0.54352875592306982</v>
      </c>
      <c r="P24" s="136" t="s">
        <v>1</v>
      </c>
      <c r="Q24" s="81"/>
    </row>
    <row r="25" spans="1:17" ht="11.25" customHeight="1">
      <c r="A25" s="136"/>
      <c r="B25" s="137" t="s">
        <v>41</v>
      </c>
      <c r="C25" s="86" t="str">
        <f>'C7'!E26</f>
        <v>Hungría</v>
      </c>
      <c r="D25" s="98">
        <f>('C7'!F26/'C7'!$N26)*100</f>
        <v>47.295245569150339</v>
      </c>
      <c r="E25" s="98">
        <f>('C7'!G26/'C7'!$N26)*100</f>
        <v>38.774977771236578</v>
      </c>
      <c r="F25" s="98">
        <f>('C7'!H26/'C7'!$N26)*100</f>
        <v>0</v>
      </c>
      <c r="G25" s="98">
        <f>('C7'!I26/'C7'!$N26)*100</f>
        <v>0.55845813117206555</v>
      </c>
      <c r="H25" s="98">
        <f>('C7'!J26/'C7'!$N26)*100</f>
        <v>2.0140114225943884</v>
      </c>
      <c r="I25" s="98">
        <f>('C7'!K26/'C7'!$N26)*100</f>
        <v>7.5191637397478956</v>
      </c>
      <c r="J25" s="98">
        <f>('C7'!L26/'C7'!$N26)*100</f>
        <v>3.838143366098727</v>
      </c>
      <c r="K25" s="138">
        <f t="shared" si="0"/>
        <v>100</v>
      </c>
      <c r="L25" s="139">
        <v>5.450340599959973</v>
      </c>
      <c r="M25" s="139" t="s">
        <v>6</v>
      </c>
      <c r="N25" s="136"/>
      <c r="O25" s="139">
        <v>9.1550381620538121E-2</v>
      </c>
      <c r="P25" s="136" t="s">
        <v>12</v>
      </c>
      <c r="Q25" s="81"/>
    </row>
    <row r="26" spans="1:17" ht="11.25" customHeight="1">
      <c r="A26" s="136"/>
      <c r="B26" s="137" t="s">
        <v>70</v>
      </c>
      <c r="C26" s="86" t="str">
        <f>'C7'!E27</f>
        <v>Irlanda</v>
      </c>
      <c r="D26" s="98">
        <f>('C7'!F27/'C7'!$N27)*100</f>
        <v>0</v>
      </c>
      <c r="E26" s="98">
        <f>('C7'!G27/'C7'!$N27)*100</f>
        <v>55.537404279494986</v>
      </c>
      <c r="F26" s="98">
        <f>('C7'!H27/'C7'!$N27)*100</f>
        <v>1.214038112392325</v>
      </c>
      <c r="G26" s="98">
        <f>('C7'!I27/'C7'!$N27)*100</f>
        <v>2.9144644850760155</v>
      </c>
      <c r="H26" s="98">
        <f>('C7'!J27/'C7'!$N27)*100</f>
        <v>40.334093123036681</v>
      </c>
      <c r="I26" s="98">
        <f>('C7'!K27/'C7'!$N27)*100</f>
        <v>0</v>
      </c>
      <c r="J26" s="98">
        <f>('C7'!L27/'C7'!$N27)*100</f>
        <v>0</v>
      </c>
      <c r="K26" s="138">
        <f t="shared" si="0"/>
        <v>100</v>
      </c>
      <c r="L26" s="139">
        <v>5.2440408626560728</v>
      </c>
      <c r="M26" s="139" t="s">
        <v>86</v>
      </c>
      <c r="N26" s="136"/>
      <c r="O26" s="139">
        <v>4.8027190778779372E-2</v>
      </c>
      <c r="P26" s="136" t="s">
        <v>30</v>
      </c>
      <c r="Q26" s="81"/>
    </row>
    <row r="27" spans="1:17" ht="11.25" customHeight="1">
      <c r="A27" s="136"/>
      <c r="B27" s="137" t="s">
        <v>80</v>
      </c>
      <c r="C27" s="86" t="str">
        <f>'C7'!E28</f>
        <v>Islandia(1)</v>
      </c>
      <c r="D27" s="87" t="s">
        <v>107</v>
      </c>
      <c r="E27" s="87" t="s">
        <v>107</v>
      </c>
      <c r="F27" s="87" t="s">
        <v>107</v>
      </c>
      <c r="G27" s="87" t="s">
        <v>107</v>
      </c>
      <c r="H27" s="87" t="s">
        <v>107</v>
      </c>
      <c r="I27" s="87" t="s">
        <v>107</v>
      </c>
      <c r="J27" s="87" t="s">
        <v>107</v>
      </c>
      <c r="K27" s="138">
        <f t="shared" si="0"/>
        <v>0</v>
      </c>
      <c r="L27" s="139">
        <v>3.8587146653869615</v>
      </c>
      <c r="M27" s="139" t="s">
        <v>4</v>
      </c>
      <c r="N27" s="136"/>
      <c r="O27" s="139">
        <v>2.9177525347975197E-2</v>
      </c>
      <c r="P27" s="136" t="s">
        <v>24</v>
      </c>
      <c r="Q27" s="81"/>
    </row>
    <row r="28" spans="1:17" ht="11.25" customHeight="1">
      <c r="A28" s="136"/>
      <c r="B28" s="137" t="s">
        <v>42</v>
      </c>
      <c r="C28" s="86" t="str">
        <f>'C7'!E29</f>
        <v>Italia</v>
      </c>
      <c r="D28" s="98">
        <f>('C7'!F29/'C7'!$N29)*100</f>
        <v>0</v>
      </c>
      <c r="E28" s="98">
        <f>('C7'!G29/'C7'!$N29)*100</f>
        <v>61.121127709078593</v>
      </c>
      <c r="F28" s="98">
        <f>('C7'!H29/'C7'!$N29)*100</f>
        <v>1.6766673112728288</v>
      </c>
      <c r="G28" s="98">
        <f>('C7'!I29/'C7'!$N29)*100</f>
        <v>16.275948781712895</v>
      </c>
      <c r="H28" s="98">
        <f>('C7'!J29/'C7'!$N29)*100</f>
        <v>8.2734230131240967</v>
      </c>
      <c r="I28" s="98">
        <f>('C7'!K29/'C7'!$N29)*100</f>
        <v>8.0323716438494888</v>
      </c>
      <c r="J28" s="98">
        <f>('C7'!L29/'C7'!$N29)*100</f>
        <v>4.6204615409621068</v>
      </c>
      <c r="K28" s="138">
        <f t="shared" si="0"/>
        <v>100.00000000000001</v>
      </c>
      <c r="L28" s="139">
        <v>3.5204135616790357</v>
      </c>
      <c r="M28" s="139" t="s">
        <v>22</v>
      </c>
      <c r="N28" s="136"/>
      <c r="O28" s="139">
        <v>0</v>
      </c>
      <c r="P28" s="136" t="s">
        <v>86</v>
      </c>
      <c r="Q28" s="81"/>
    </row>
    <row r="29" spans="1:17" ht="11.25" customHeight="1">
      <c r="A29" s="136"/>
      <c r="B29" s="137" t="s">
        <v>71</v>
      </c>
      <c r="C29" s="86" t="str">
        <f>'C7'!E30</f>
        <v>Letonia</v>
      </c>
      <c r="D29" s="98">
        <f>('C7'!F30/'C7'!$N30)*100</f>
        <v>0</v>
      </c>
      <c r="E29" s="98">
        <f>('C7'!G30/'C7'!$N30)*100</f>
        <v>41.425740059219493</v>
      </c>
      <c r="F29" s="98">
        <f>('C7'!H30/'C7'!$N30)*100</f>
        <v>0</v>
      </c>
      <c r="G29" s="98">
        <f>('C7'!I30/'C7'!$N30)*100</f>
        <v>47.22114731958861</v>
      </c>
      <c r="H29" s="98">
        <f>('C7'!J30/'C7'!$N30)*100</f>
        <v>2.2034334638867796</v>
      </c>
      <c r="I29" s="98">
        <f>('C7'!K30/'C7'!$N30)*100</f>
        <v>0</v>
      </c>
      <c r="J29" s="98">
        <f>('C7'!L30/'C7'!$N30)*100</f>
        <v>9.149679157305119</v>
      </c>
      <c r="K29" s="138">
        <f t="shared" si="0"/>
        <v>100</v>
      </c>
      <c r="L29" s="139">
        <v>3.2255890743278148</v>
      </c>
      <c r="M29" s="139" t="s">
        <v>50</v>
      </c>
      <c r="N29" s="136"/>
      <c r="O29" s="139">
        <v>0</v>
      </c>
      <c r="P29" s="136" t="s">
        <v>76</v>
      </c>
      <c r="Q29" s="81"/>
    </row>
    <row r="30" spans="1:17" ht="11.25" customHeight="1">
      <c r="A30" s="136"/>
      <c r="B30" s="137" t="s">
        <v>72</v>
      </c>
      <c r="C30" s="86" t="str">
        <f>'C7'!E31</f>
        <v>Lituania</v>
      </c>
      <c r="D30" s="98">
        <f>('C7'!F31/'C7'!$N31)*100</f>
        <v>0</v>
      </c>
      <c r="E30" s="98">
        <f>('C7'!G31/'C7'!$N31)*100</f>
        <v>33.016274819658747</v>
      </c>
      <c r="F30" s="98">
        <f>('C7'!H31/'C7'!$N31)*100</f>
        <v>16.823820785336256</v>
      </c>
      <c r="G30" s="98">
        <f>('C7'!I31/'C7'!$N31)*100</f>
        <v>7.8134637360609727</v>
      </c>
      <c r="H30" s="98">
        <f>('C7'!J31/'C7'!$N31)*100</f>
        <v>29.775458563005181</v>
      </c>
      <c r="I30" s="98">
        <f>('C7'!K31/'C7'!$N31)*100</f>
        <v>3.0064641797510863</v>
      </c>
      <c r="J30" s="98">
        <f>('C7'!L31/'C7'!$N31)*100</f>
        <v>9.5645179161877447</v>
      </c>
      <c r="K30" s="138">
        <f t="shared" si="0"/>
        <v>99.999999999999986</v>
      </c>
      <c r="L30" s="139">
        <v>2.7107315261789826</v>
      </c>
      <c r="M30" s="139" t="s">
        <v>58</v>
      </c>
      <c r="N30" s="136"/>
      <c r="O30" s="139">
        <v>0</v>
      </c>
      <c r="P30" s="136" t="s">
        <v>57</v>
      </c>
      <c r="Q30" s="81"/>
    </row>
    <row r="31" spans="1:17" ht="11.25" customHeight="1">
      <c r="A31" s="136"/>
      <c r="B31" s="137" t="s">
        <v>43</v>
      </c>
      <c r="C31" s="86" t="str">
        <f>'C7'!E32</f>
        <v>Luxemburgo(1)</v>
      </c>
      <c r="D31" s="87" t="s">
        <v>107</v>
      </c>
      <c r="E31" s="87" t="s">
        <v>107</v>
      </c>
      <c r="F31" s="87" t="s">
        <v>107</v>
      </c>
      <c r="G31" s="87" t="s">
        <v>107</v>
      </c>
      <c r="H31" s="87" t="s">
        <v>107</v>
      </c>
      <c r="I31" s="87" t="s">
        <v>107</v>
      </c>
      <c r="J31" s="87" t="s">
        <v>107</v>
      </c>
      <c r="K31" s="138">
        <f t="shared" si="0"/>
        <v>0</v>
      </c>
      <c r="L31" s="139">
        <v>2.4752475247524752</v>
      </c>
      <c r="M31" s="139" t="s">
        <v>30</v>
      </c>
      <c r="N31" s="136"/>
      <c r="O31" s="139">
        <v>0</v>
      </c>
      <c r="P31" s="136" t="s">
        <v>22</v>
      </c>
      <c r="Q31" s="81"/>
    </row>
    <row r="32" spans="1:17" ht="11.25" customHeight="1">
      <c r="A32" s="136"/>
      <c r="B32" s="137" t="s">
        <v>69</v>
      </c>
      <c r="C32" s="86" t="str">
        <f>'C7'!E33</f>
        <v>Macedonia(1)</v>
      </c>
      <c r="D32" s="87" t="s">
        <v>107</v>
      </c>
      <c r="E32" s="87" t="s">
        <v>107</v>
      </c>
      <c r="F32" s="87" t="s">
        <v>107</v>
      </c>
      <c r="G32" s="87" t="s">
        <v>107</v>
      </c>
      <c r="H32" s="87" t="s">
        <v>107</v>
      </c>
      <c r="I32" s="87" t="s">
        <v>107</v>
      </c>
      <c r="J32" s="87" t="s">
        <v>107</v>
      </c>
      <c r="K32" s="138">
        <f t="shared" si="0"/>
        <v>0</v>
      </c>
      <c r="L32" s="139">
        <v>2.4152628374264258</v>
      </c>
      <c r="M32" s="139" t="s">
        <v>59</v>
      </c>
      <c r="N32" s="136"/>
      <c r="O32" s="139">
        <v>0</v>
      </c>
      <c r="P32" s="136" t="s">
        <v>59</v>
      </c>
      <c r="Q32" s="81"/>
    </row>
    <row r="33" spans="1:17" ht="11.25" customHeight="1">
      <c r="A33" s="136"/>
      <c r="B33" s="137" t="s">
        <v>85</v>
      </c>
      <c r="C33" s="86" t="str">
        <f>'C7'!E34</f>
        <v>Montenegro</v>
      </c>
      <c r="D33" s="98">
        <f>('C7'!F34/'C7'!$N34)*100</f>
        <v>0</v>
      </c>
      <c r="E33" s="98">
        <f>('C7'!G34/'C7'!$N34)*100</f>
        <v>38.285737105865515</v>
      </c>
      <c r="F33" s="98">
        <f>('C7'!H34/'C7'!$N34)*100</f>
        <v>0</v>
      </c>
      <c r="G33" s="98">
        <f>('C7'!I34/'C7'!$N34)*100</f>
        <v>52.506340082393052</v>
      </c>
      <c r="H33" s="98">
        <f>('C7'!J34/'C7'!$N34)*100</f>
        <v>9.2079228117414278</v>
      </c>
      <c r="I33" s="98">
        <f>('C7'!K34/'C7'!$N34)*100</f>
        <v>0</v>
      </c>
      <c r="J33" s="98">
        <f>('C7'!L34/'C7'!$N34)*100</f>
        <v>0</v>
      </c>
      <c r="K33" s="138">
        <f t="shared" si="0"/>
        <v>99.999999999999986</v>
      </c>
      <c r="L33" s="139">
        <v>1.7342435526134328</v>
      </c>
      <c r="M33" s="139" t="s">
        <v>23</v>
      </c>
      <c r="N33" s="136"/>
      <c r="O33" s="139">
        <v>0</v>
      </c>
      <c r="P33" s="136" t="s">
        <v>32</v>
      </c>
      <c r="Q33" s="81"/>
    </row>
    <row r="34" spans="1:17" ht="11.25" customHeight="1">
      <c r="A34" s="136"/>
      <c r="B34" s="137" t="s">
        <v>73</v>
      </c>
      <c r="C34" s="86" t="str">
        <f>'C7'!E35</f>
        <v>Noruega</v>
      </c>
      <c r="D34" s="98">
        <f>('C7'!F35/'C7'!$N35)*100</f>
        <v>0</v>
      </c>
      <c r="E34" s="98">
        <f>('C7'!G35/'C7'!$N35)*100</f>
        <v>0.62857496062089224</v>
      </c>
      <c r="F34" s="98">
        <f>('C7'!H35/'C7'!$N35)*100</f>
        <v>4.5712631416144598</v>
      </c>
      <c r="G34" s="98">
        <f>('C7'!I35/'C7'!$N35)*100</f>
        <v>87.677152443734059</v>
      </c>
      <c r="H34" s="98">
        <f>('C7'!J35/'C7'!$N35)*100</f>
        <v>6.9027571232668379</v>
      </c>
      <c r="I34" s="98">
        <f>('C7'!K35/'C7'!$N35)*100</f>
        <v>0</v>
      </c>
      <c r="J34" s="98">
        <f>('C7'!L35/'C7'!$N35)*100</f>
        <v>0.22025233076375939</v>
      </c>
      <c r="K34" s="138">
        <f t="shared" si="0"/>
        <v>100</v>
      </c>
      <c r="L34" s="139">
        <v>0.72599259822821705</v>
      </c>
      <c r="M34" s="139" t="s">
        <v>28</v>
      </c>
      <c r="N34" s="136"/>
      <c r="O34" s="139">
        <v>0</v>
      </c>
      <c r="P34" s="136" t="s">
        <v>78</v>
      </c>
      <c r="Q34" s="81"/>
    </row>
    <row r="35" spans="1:17" ht="11.25" customHeight="1">
      <c r="A35" s="136"/>
      <c r="B35" s="137" t="s">
        <v>44</v>
      </c>
      <c r="C35" s="86" t="str">
        <f>'C7'!E36</f>
        <v>Polonia</v>
      </c>
      <c r="D35" s="98">
        <f>('C7'!F36/'C7'!$N36)*100</f>
        <v>0</v>
      </c>
      <c r="E35" s="98">
        <f>('C7'!G36/'C7'!$N36)*100</f>
        <v>84.740306126866187</v>
      </c>
      <c r="F35" s="98">
        <f>('C7'!H36/'C7'!$N36)*100</f>
        <v>0.62948343672233531</v>
      </c>
      <c r="G35" s="98">
        <f>('C7'!I36/'C7'!$N36)*100</f>
        <v>1.1377224341791616</v>
      </c>
      <c r="H35" s="98">
        <f>('C7'!J36/'C7'!$N36)*100</f>
        <v>9.4434975670666077</v>
      </c>
      <c r="I35" s="98">
        <f>('C7'!K36/'C7'!$N36)*100</f>
        <v>2.8577877705141805</v>
      </c>
      <c r="J35" s="98">
        <f>('C7'!L36/'C7'!$N36)*100</f>
        <v>1.1912026646515388</v>
      </c>
      <c r="K35" s="138">
        <f t="shared" si="0"/>
        <v>100.00000000000001</v>
      </c>
      <c r="L35" s="139">
        <v>0.19996667222129647</v>
      </c>
      <c r="M35" s="139" t="s">
        <v>60</v>
      </c>
      <c r="N35" s="136"/>
      <c r="O35" s="139">
        <v>0</v>
      </c>
      <c r="P35" s="136" t="s">
        <v>79</v>
      </c>
      <c r="Q35" s="81"/>
    </row>
    <row r="36" spans="1:17" ht="11.25" customHeight="1">
      <c r="A36" s="136"/>
      <c r="B36" s="137" t="s">
        <v>45</v>
      </c>
      <c r="C36" s="86" t="str">
        <f>'C7'!E37</f>
        <v>Portugal</v>
      </c>
      <c r="D36" s="98">
        <f>('C7'!F37/'C7'!$N37)*100</f>
        <v>0</v>
      </c>
      <c r="E36" s="98">
        <f>('C7'!G37/'C7'!$N37)*100</f>
        <v>33.457856984219333</v>
      </c>
      <c r="F36" s="98">
        <f>('C7'!H37/'C7'!$N37)*100</f>
        <v>7.393254539652486</v>
      </c>
      <c r="G36" s="98">
        <f>('C7'!I37/'C7'!$N37)*100</f>
        <v>20.900914868901701</v>
      </c>
      <c r="H36" s="98">
        <f>('C7'!J37/'C7'!$N37)*100</f>
        <v>27.567553661065947</v>
      </c>
      <c r="I36" s="98">
        <f>('C7'!K37/'C7'!$N37)*100</f>
        <v>3.7045448373566519</v>
      </c>
      <c r="J36" s="98">
        <f>('C7'!L37/'C7'!$N37)*100</f>
        <v>6.9758751088038906</v>
      </c>
      <c r="K36" s="138">
        <f t="shared" si="0"/>
        <v>100.00000000000001</v>
      </c>
      <c r="L36" s="139">
        <v>5.9988002399520089E-2</v>
      </c>
      <c r="M36" s="139" t="s">
        <v>79</v>
      </c>
      <c r="N36" s="136"/>
      <c r="O36" s="139">
        <v>0</v>
      </c>
      <c r="P36" s="136" t="s">
        <v>58</v>
      </c>
      <c r="Q36" s="81"/>
    </row>
    <row r="37" spans="1:17" ht="11.25" customHeight="1">
      <c r="A37" s="136"/>
      <c r="B37" s="137" t="s">
        <v>46</v>
      </c>
      <c r="C37" s="86" t="str">
        <f>'C7'!E38</f>
        <v>República Checa</v>
      </c>
      <c r="D37" s="98">
        <f>('C7'!F38/'C7'!$N38)*100</f>
        <v>36.651216100443463</v>
      </c>
      <c r="E37" s="98">
        <f>('C7'!G38/'C7'!$N38)*100</f>
        <v>49.147933619319893</v>
      </c>
      <c r="F37" s="98">
        <f>('C7'!H38/'C7'!$N38)*100</f>
        <v>1.4899342333195027</v>
      </c>
      <c r="G37" s="98">
        <f>('C7'!I38/'C7'!$N38)*100</f>
        <v>3.0773634223589061</v>
      </c>
      <c r="H37" s="98">
        <f>('C7'!J38/'C7'!$N38)*100</f>
        <v>0.77058869667013574</v>
      </c>
      <c r="I37" s="98">
        <f>('C7'!K38/'C7'!$N38)*100</f>
        <v>2.755675857344714</v>
      </c>
      <c r="J37" s="98">
        <f>('C7'!L38/'C7'!$N38)*100</f>
        <v>6.1072880705434054</v>
      </c>
      <c r="K37" s="138">
        <f t="shared" si="0"/>
        <v>100.00000000000001</v>
      </c>
      <c r="L37" s="139">
        <v>2.865945403740059E-2</v>
      </c>
      <c r="M37" s="139" t="s">
        <v>25</v>
      </c>
      <c r="N37" s="136"/>
      <c r="O37" s="139">
        <v>0</v>
      </c>
      <c r="P37" s="136" t="s">
        <v>87</v>
      </c>
      <c r="Q37" s="81"/>
    </row>
    <row r="38" spans="1:17" ht="11.25" customHeight="1">
      <c r="A38" s="136"/>
      <c r="B38" s="137" t="s">
        <v>52</v>
      </c>
      <c r="C38" s="86" t="str">
        <f>'C7'!E39</f>
        <v>Rumania</v>
      </c>
      <c r="D38" s="98">
        <f>('C7'!F39/'C7'!$N39)*100</f>
        <v>19.160175050701305</v>
      </c>
      <c r="E38" s="98">
        <f>('C7'!G39/'C7'!$N39)*100</f>
        <v>36.795918754540139</v>
      </c>
      <c r="F38" s="98">
        <f>('C7'!H39/'C7'!$N39)*100</f>
        <v>0</v>
      </c>
      <c r="G38" s="98">
        <f>('C7'!I39/'C7'!$N39)*100</f>
        <v>29.71745277194313</v>
      </c>
      <c r="H38" s="98">
        <f>('C7'!J39/'C7'!$N39)*100</f>
        <v>11.124181663783741</v>
      </c>
      <c r="I38" s="98">
        <f>('C7'!K39/'C7'!$N39)*100</f>
        <v>2.2010923848850625</v>
      </c>
      <c r="J38" s="98">
        <f>('C7'!L39/'C7'!$N39)*100</f>
        <v>1.0011793741466242</v>
      </c>
      <c r="K38" s="138">
        <f t="shared" si="0"/>
        <v>100</v>
      </c>
      <c r="L38" s="139">
        <v>2.3811413604254306E-2</v>
      </c>
      <c r="M38" s="139" t="s">
        <v>29</v>
      </c>
      <c r="N38" s="136"/>
      <c r="O38" s="139">
        <v>0</v>
      </c>
      <c r="P38" s="136" t="s">
        <v>23</v>
      </c>
      <c r="Q38" s="81"/>
    </row>
    <row r="39" spans="1:17" ht="11.25" customHeight="1">
      <c r="A39" s="136"/>
      <c r="B39" s="137" t="s">
        <v>83</v>
      </c>
      <c r="C39" s="86" t="str">
        <f>'C7'!E40</f>
        <v>Serbia</v>
      </c>
      <c r="D39" s="98">
        <f>('C7'!F40/'C7'!$N40)*100</f>
        <v>0</v>
      </c>
      <c r="E39" s="98">
        <f>('C7'!G40/'C7'!$N40)*100</f>
        <v>64.902750921520095</v>
      </c>
      <c r="F39" s="98">
        <f>('C7'!H40/'C7'!$N40)*100</f>
        <v>2.0286701723589604</v>
      </c>
      <c r="G39" s="98">
        <f>('C7'!I40/'C7'!$N40)*100</f>
        <v>32.323224020058078</v>
      </c>
      <c r="H39" s="98">
        <f>('C7'!J40/'C7'!$N40)*100</f>
        <v>0</v>
      </c>
      <c r="I39" s="98">
        <f>('C7'!K40/'C7'!$N40)*100</f>
        <v>0</v>
      </c>
      <c r="J39" s="98">
        <f>('C7'!L40/'C7'!$N40)*100</f>
        <v>0.74535488606287037</v>
      </c>
      <c r="K39" s="138">
        <f t="shared" si="0"/>
        <v>100</v>
      </c>
      <c r="L39" s="139">
        <v>0</v>
      </c>
      <c r="M39" s="139" t="s">
        <v>61</v>
      </c>
      <c r="N39" s="136"/>
      <c r="O39" s="139">
        <v>0</v>
      </c>
      <c r="P39" s="136" t="s">
        <v>82</v>
      </c>
      <c r="Q39" s="81"/>
    </row>
    <row r="40" spans="1:17" ht="11.25" customHeight="1">
      <c r="A40" s="136"/>
      <c r="B40" s="137" t="s">
        <v>74</v>
      </c>
      <c r="C40" s="86" t="str">
        <f>'C7'!E41</f>
        <v>Suecia</v>
      </c>
      <c r="D40" s="98">
        <f>('C7'!F41/'C7'!$N41)*100</f>
        <v>31.691097750680807</v>
      </c>
      <c r="E40" s="98">
        <f>('C7'!G41/'C7'!$N41)*100</f>
        <v>5.4849267138571189</v>
      </c>
      <c r="F40" s="98">
        <f>('C7'!H41/'C7'!$N41)*100</f>
        <v>0</v>
      </c>
      <c r="G40" s="98">
        <f>('C7'!I41/'C7'!$N41)*100</f>
        <v>46.474118655146619</v>
      </c>
      <c r="H40" s="98">
        <f>('C7'!J41/'C7'!$N41)*100</f>
        <v>16.349856880315443</v>
      </c>
      <c r="I40" s="98">
        <f>('C7'!K41/'C7'!$N41)*100</f>
        <v>0</v>
      </c>
      <c r="J40" s="98">
        <f>('C7'!L41/'C7'!$N41)*100</f>
        <v>0</v>
      </c>
      <c r="K40" s="138">
        <f t="shared" si="0"/>
        <v>99.999999999999986</v>
      </c>
      <c r="L40" s="139">
        <v>0</v>
      </c>
      <c r="M40" s="139" t="s">
        <v>87</v>
      </c>
      <c r="N40" s="136"/>
      <c r="O40" s="139">
        <v>0</v>
      </c>
      <c r="P40" s="136" t="s">
        <v>26</v>
      </c>
      <c r="Q40" s="81"/>
    </row>
    <row r="41" spans="1:17" ht="11.25" customHeight="1">
      <c r="A41" s="136"/>
      <c r="B41" s="137" t="s">
        <v>75</v>
      </c>
      <c r="C41" s="108" t="str">
        <f>'C7'!E42</f>
        <v>Suiza</v>
      </c>
      <c r="D41" s="109">
        <f>('C7'!F42/'C7'!$N42)*100</f>
        <v>46.096017091459593</v>
      </c>
      <c r="E41" s="109">
        <f>('C7'!G42/'C7'!$N42)*100</f>
        <v>0</v>
      </c>
      <c r="F41" s="109">
        <f>('C7'!H42/'C7'!$N42)*100</f>
        <v>15.999439052964284</v>
      </c>
      <c r="G41" s="109">
        <f>('C7'!I42/'C7'!$N42)*100</f>
        <v>31.469620935216746</v>
      </c>
      <c r="H41" s="109">
        <f>('C7'!J42/'C7'!$N42)*100</f>
        <v>0.27785238503520698</v>
      </c>
      <c r="I41" s="109">
        <f>('C7'!K42/'C7'!$N42)*100</f>
        <v>6.1570705353241699</v>
      </c>
      <c r="J41" s="109">
        <f>('C7'!L42/'C7'!$N42)*100</f>
        <v>0</v>
      </c>
      <c r="K41" s="138">
        <f t="shared" si="0"/>
        <v>99.999999999999986</v>
      </c>
      <c r="L41" s="139">
        <v>0</v>
      </c>
      <c r="M41" s="139" t="s">
        <v>82</v>
      </c>
      <c r="N41" s="136"/>
      <c r="O41" s="139">
        <v>0</v>
      </c>
      <c r="P41" s="136" t="s">
        <v>60</v>
      </c>
      <c r="Q41" s="81"/>
    </row>
    <row r="42" spans="1:17" ht="11.25" customHeight="1">
      <c r="C42" s="6" t="s">
        <v>137</v>
      </c>
      <c r="F42" s="124"/>
      <c r="G42" s="123"/>
      <c r="H42" s="5"/>
      <c r="J42" s="81"/>
      <c r="K42" s="81"/>
      <c r="L42" s="81"/>
      <c r="M42" s="81"/>
      <c r="N42" s="81"/>
      <c r="O42" s="81"/>
      <c r="P42" s="81"/>
    </row>
    <row r="43" spans="1:17" ht="11.25" customHeight="1">
      <c r="C43" s="6" t="s">
        <v>111</v>
      </c>
      <c r="D43" s="123"/>
      <c r="E43" s="123"/>
      <c r="F43" s="124"/>
      <c r="G43" s="123"/>
      <c r="H43" s="5"/>
      <c r="J43" s="81"/>
      <c r="K43" s="81"/>
      <c r="L43" s="81"/>
      <c r="M43" s="81"/>
      <c r="N43" s="81"/>
      <c r="O43" s="81"/>
      <c r="P43" s="81"/>
    </row>
    <row r="44" spans="1:17" ht="11.25" customHeight="1">
      <c r="C44" s="6"/>
      <c r="D44" s="123"/>
      <c r="E44" s="123"/>
      <c r="F44" s="124"/>
      <c r="G44" s="123"/>
      <c r="H44" s="5"/>
      <c r="J44" s="81"/>
      <c r="K44" s="81"/>
      <c r="L44" s="81"/>
      <c r="M44" s="81"/>
      <c r="N44" s="81"/>
      <c r="O44" s="81"/>
      <c r="P44" s="81"/>
    </row>
    <row r="45" spans="1:17" ht="11.25" customHeight="1">
      <c r="C45" s="6"/>
      <c r="D45" s="123"/>
      <c r="E45" s="123"/>
      <c r="F45" s="124"/>
      <c r="G45" s="123"/>
      <c r="H45" s="5"/>
      <c r="J45" s="81"/>
      <c r="K45" s="81"/>
      <c r="L45" s="81"/>
      <c r="M45" s="81"/>
      <c r="N45" s="81"/>
      <c r="O45" s="81"/>
      <c r="P45" s="81"/>
    </row>
    <row r="46" spans="1:17">
      <c r="C46" s="25"/>
      <c r="D46" s="5"/>
      <c r="E46" s="5"/>
      <c r="F46" s="5"/>
    </row>
    <row r="47" spans="1:17" ht="22.5" customHeight="1">
      <c r="B47" s="6"/>
      <c r="C47" s="230" t="s">
        <v>131</v>
      </c>
      <c r="D47" s="230"/>
      <c r="E47" s="230"/>
      <c r="F47" s="230"/>
      <c r="G47" s="6"/>
    </row>
    <row r="48" spans="1:17" ht="11.25" customHeight="1">
      <c r="B48" s="6"/>
      <c r="C48" s="110"/>
      <c r="D48" s="107">
        <f>'C1'!F7</f>
        <v>2020</v>
      </c>
      <c r="E48" s="107">
        <f>'C1'!G7</f>
        <v>2021</v>
      </c>
      <c r="F48" s="111" t="s">
        <v>13</v>
      </c>
      <c r="G48" s="6"/>
    </row>
    <row r="49" spans="2:11" ht="11.25" customHeight="1">
      <c r="B49" s="6"/>
      <c r="C49" s="114" t="str">
        <f>'C1'!E41</f>
        <v>Suiza</v>
      </c>
      <c r="D49" s="112">
        <f>'C1'!F41</f>
        <v>46.747334000000002</v>
      </c>
      <c r="E49" s="112">
        <f>'C1'!G41</f>
        <v>40.631287</v>
      </c>
      <c r="F49" s="112">
        <f t="shared" ref="F49:F82" si="1">IFERROR((E49/D49-1)*100,"-")</f>
        <v>-13.083199568129389</v>
      </c>
      <c r="G49" s="6"/>
    </row>
    <row r="50" spans="2:11" ht="11.25" customHeight="1">
      <c r="B50" s="6"/>
      <c r="C50" s="112" t="str">
        <f>'C1'!E30</f>
        <v>Lituania</v>
      </c>
      <c r="D50" s="141">
        <f>'C1'!F30</f>
        <v>4.8371209999999998</v>
      </c>
      <c r="E50" s="141">
        <f>'C1'!G30</f>
        <v>4.2056380000000004</v>
      </c>
      <c r="F50" s="158">
        <f t="shared" si="1"/>
        <v>-13.054934949942322</v>
      </c>
      <c r="G50" s="6"/>
      <c r="J50" s="33"/>
      <c r="K50" s="33"/>
    </row>
    <row r="51" spans="2:11" ht="11.25" customHeight="1">
      <c r="B51" s="6"/>
      <c r="C51" s="112" t="str">
        <f>'C1'!E18</f>
        <v>Eslovenia</v>
      </c>
      <c r="D51" s="141">
        <f>'C1'!F18</f>
        <v>15.889808</v>
      </c>
      <c r="E51" s="141">
        <f>'C1'!G18</f>
        <v>14.597871</v>
      </c>
      <c r="F51" s="158">
        <f t="shared" si="1"/>
        <v>-8.1306017039350031</v>
      </c>
      <c r="G51" s="6"/>
      <c r="J51" s="33"/>
      <c r="K51" s="33"/>
    </row>
    <row r="52" spans="2:11" ht="11.25" customHeight="1">
      <c r="B52" s="6"/>
      <c r="C52" s="112" t="str">
        <f>'C1'!E10</f>
        <v>Austria</v>
      </c>
      <c r="D52" s="141">
        <f>'C1'!F10</f>
        <v>59.728425250000001</v>
      </c>
      <c r="E52" s="141">
        <f>'C1'!G10</f>
        <v>56.1216565</v>
      </c>
      <c r="F52" s="158">
        <f t="shared" si="1"/>
        <v>-6.0386134991898155</v>
      </c>
      <c r="G52" s="6"/>
      <c r="J52" s="33"/>
      <c r="K52" s="33"/>
    </row>
    <row r="53" spans="2:11" ht="11.25" customHeight="1">
      <c r="B53" s="6"/>
      <c r="C53" s="112" t="str">
        <f>'C1'!E17</f>
        <v>Eslovaquia</v>
      </c>
      <c r="D53" s="141">
        <f>'C1'!F17</f>
        <v>30.964255000000001</v>
      </c>
      <c r="E53" s="141">
        <f>'C1'!G17</f>
        <v>29.215446</v>
      </c>
      <c r="F53" s="158">
        <f t="shared" si="1"/>
        <v>-5.647831669129455</v>
      </c>
      <c r="G53" s="6"/>
      <c r="J53" s="33"/>
      <c r="K53" s="33"/>
    </row>
    <row r="54" spans="2:11" ht="11.25" customHeight="1">
      <c r="B54" s="6"/>
      <c r="C54" s="112" t="str">
        <f>'C1'!E36</f>
        <v>Portugal</v>
      </c>
      <c r="D54" s="141">
        <f>'C1'!F36</f>
        <v>49.526099000000002</v>
      </c>
      <c r="E54" s="141">
        <f>'C1'!G36</f>
        <v>46.876770999999998</v>
      </c>
      <c r="F54" s="158">
        <f t="shared" si="1"/>
        <v>-5.3493573156246477</v>
      </c>
      <c r="G54" s="6"/>
      <c r="J54" s="33"/>
      <c r="K54" s="33"/>
    </row>
    <row r="55" spans="2:11" ht="11.25" customHeight="1">
      <c r="B55" s="6"/>
      <c r="C55" s="112" t="str">
        <f>'C1'!E26</f>
        <v>Irlanda</v>
      </c>
      <c r="D55" s="141">
        <f>'C1'!F26</f>
        <v>24.565944500000001</v>
      </c>
      <c r="E55" s="141">
        <f>'C1'!G26</f>
        <v>23.388928</v>
      </c>
      <c r="F55" s="158">
        <f t="shared" si="1"/>
        <v>-4.7912527849275239</v>
      </c>
      <c r="G55" s="6"/>
      <c r="J55" s="33"/>
      <c r="K55" s="33"/>
    </row>
    <row r="56" spans="2:11" ht="11.25" customHeight="1">
      <c r="B56" s="6"/>
      <c r="C56" s="112" t="str">
        <f>'C1'!E24</f>
        <v>Holanda</v>
      </c>
      <c r="D56" s="141">
        <f>'C1'!F24</f>
        <v>102.32880900000001</v>
      </c>
      <c r="E56" s="141">
        <f>'C1'!G24</f>
        <v>97.745505499999993</v>
      </c>
      <c r="F56" s="158">
        <f t="shared" si="1"/>
        <v>-4.4789962326249766</v>
      </c>
      <c r="G56" s="6"/>
      <c r="J56" s="33"/>
      <c r="K56" s="33"/>
    </row>
    <row r="57" spans="2:11" ht="11.25" customHeight="1">
      <c r="B57" s="6"/>
      <c r="C57" s="112" t="str">
        <f>'C1'!E39</f>
        <v>Serbia</v>
      </c>
      <c r="D57" s="141">
        <f>'C1'!F39</f>
        <v>34.650348999999999</v>
      </c>
      <c r="E57" s="141">
        <f>'C1'!G39</f>
        <v>34.427627000000001</v>
      </c>
      <c r="F57" s="158">
        <f t="shared" si="1"/>
        <v>-0.64276986070183062</v>
      </c>
      <c r="G57" s="6"/>
      <c r="J57" s="33"/>
      <c r="K57" s="33"/>
    </row>
    <row r="58" spans="2:11" ht="11.25" customHeight="1">
      <c r="B58" s="6"/>
      <c r="C58" s="112" t="str">
        <f>'C1'!E34</f>
        <v>Noruega</v>
      </c>
      <c r="D58" s="141">
        <f>'C1'!F34</f>
        <v>152.64050900000001</v>
      </c>
      <c r="E58" s="141">
        <f>'C1'!G34</f>
        <v>155.021288</v>
      </c>
      <c r="F58" s="158">
        <f t="shared" si="1"/>
        <v>1.5597294686694241</v>
      </c>
      <c r="G58" s="6"/>
      <c r="J58" s="33"/>
      <c r="K58" s="33"/>
    </row>
    <row r="59" spans="2:11" ht="11.25" customHeight="1">
      <c r="B59" s="6"/>
      <c r="C59" s="112" t="str">
        <f>'C1'!E29</f>
        <v>Letonia</v>
      </c>
      <c r="D59" s="141">
        <f>'C1'!F29</f>
        <v>5.4518769999999996</v>
      </c>
      <c r="E59" s="141">
        <f>'C1'!G29</f>
        <v>5.558643</v>
      </c>
      <c r="F59" s="158">
        <f t="shared" si="1"/>
        <v>1.9583347166489684</v>
      </c>
      <c r="G59" s="6"/>
      <c r="J59" s="33"/>
      <c r="K59" s="33"/>
    </row>
    <row r="60" spans="2:11" ht="11.25" customHeight="1">
      <c r="B60" s="6"/>
      <c r="C60" s="112" t="str">
        <f>'C1'!E9</f>
        <v>Alemania</v>
      </c>
      <c r="D60" s="141">
        <f>'C1'!F9</f>
        <v>494.34381274999998</v>
      </c>
      <c r="E60" s="141">
        <f>'C1'!G9</f>
        <v>505.62761425000002</v>
      </c>
      <c r="F60" s="158">
        <f t="shared" si="1"/>
        <v>2.2825817192348552</v>
      </c>
      <c r="G60" s="6"/>
      <c r="J60" s="33"/>
      <c r="K60" s="33"/>
    </row>
    <row r="61" spans="2:11" ht="11.25" customHeight="1">
      <c r="B61" s="6"/>
      <c r="C61" s="112" t="str">
        <f>'C1'!E25</f>
        <v>Hungría</v>
      </c>
      <c r="D61" s="141">
        <f>'C1'!F25</f>
        <v>31.150707749999999</v>
      </c>
      <c r="E61" s="141">
        <f>'C1'!G25</f>
        <v>31.902078249999999</v>
      </c>
      <c r="F61" s="158">
        <f t="shared" si="1"/>
        <v>2.4120495303995071</v>
      </c>
      <c r="G61" s="6"/>
      <c r="J61" s="33"/>
      <c r="K61" s="33"/>
    </row>
    <row r="62" spans="2:11" ht="11.25" customHeight="1">
      <c r="B62" s="6"/>
      <c r="C62" s="112" t="str">
        <f>'C1'!E28</f>
        <v>Italia</v>
      </c>
      <c r="D62" s="141">
        <f>'C1'!F28</f>
        <v>244.770984</v>
      </c>
      <c r="E62" s="141">
        <f>'C1'!G28</f>
        <v>250.835331</v>
      </c>
      <c r="F62" s="158">
        <f t="shared" si="1"/>
        <v>2.4775595950539575</v>
      </c>
      <c r="G62" s="6"/>
      <c r="J62" s="33"/>
      <c r="K62" s="33"/>
    </row>
    <row r="63" spans="2:11" ht="11.25" customHeight="1">
      <c r="B63" s="6"/>
      <c r="C63" s="112" t="str">
        <f>'C1'!E38</f>
        <v>Rumania</v>
      </c>
      <c r="D63" s="141">
        <f>'C1'!F38</f>
        <v>55.404111</v>
      </c>
      <c r="E63" s="141">
        <f>'C1'!G38</f>
        <v>57.201313249999998</v>
      </c>
      <c r="F63" s="158">
        <f t="shared" si="1"/>
        <v>3.2438066734795212</v>
      </c>
      <c r="G63" s="6"/>
      <c r="J63" s="33"/>
      <c r="K63" s="33"/>
    </row>
    <row r="64" spans="2:11" ht="11.25" customHeight="1">
      <c r="B64" s="6"/>
      <c r="C64" s="197" t="str">
        <f>'C1'!E19</f>
        <v>España</v>
      </c>
      <c r="D64" s="198">
        <f>'C1'!F19</f>
        <v>238.68008900000001</v>
      </c>
      <c r="E64" s="198">
        <f>'C1'!G19</f>
        <v>247.23395099999999</v>
      </c>
      <c r="F64" s="199">
        <f t="shared" si="1"/>
        <v>3.583818841294284</v>
      </c>
      <c r="G64" s="6"/>
      <c r="J64" s="33"/>
      <c r="K64" s="33"/>
    </row>
    <row r="65" spans="2:12" ht="11.25" customHeight="1">
      <c r="B65" s="6"/>
      <c r="C65" s="112" t="str">
        <f>'C1'!E37</f>
        <v>República Checa</v>
      </c>
      <c r="D65" s="141">
        <f>'C1'!F37</f>
        <v>76.140673000000007</v>
      </c>
      <c r="E65" s="141">
        <f>'C1'!G37</f>
        <v>79.276921999999999</v>
      </c>
      <c r="F65" s="158">
        <f t="shared" si="1"/>
        <v>4.1190192789601232</v>
      </c>
      <c r="G65" s="6"/>
      <c r="J65" s="33"/>
      <c r="K65" s="33"/>
    </row>
    <row r="66" spans="2:12" ht="11.25" customHeight="1">
      <c r="B66" s="6"/>
      <c r="C66" s="112" t="str">
        <f>'C1'!E22</f>
        <v>Francia</v>
      </c>
      <c r="D66" s="141">
        <f>'C1'!F22</f>
        <v>490.73026499999997</v>
      </c>
      <c r="E66" s="141">
        <f>'C1'!G22</f>
        <v>512.18996000000004</v>
      </c>
      <c r="F66" s="158">
        <f t="shared" si="1"/>
        <v>4.373012330918713</v>
      </c>
      <c r="G66" s="6"/>
      <c r="J66" s="33"/>
      <c r="K66" s="33"/>
    </row>
    <row r="67" spans="2:12" ht="11.25" customHeight="1">
      <c r="B67" s="6"/>
      <c r="C67" s="112" t="str">
        <f>'C1'!E21</f>
        <v>Finlandia</v>
      </c>
      <c r="D67" s="141">
        <f>'C1'!F21</f>
        <v>60.86018</v>
      </c>
      <c r="E67" s="141">
        <f>'C1'!G21</f>
        <v>63.734414000000001</v>
      </c>
      <c r="F67" s="158">
        <f t="shared" si="1"/>
        <v>4.7226840275530035</v>
      </c>
      <c r="G67" s="6"/>
      <c r="J67" s="33"/>
      <c r="K67" s="33"/>
    </row>
    <row r="68" spans="2:12" ht="11.25" customHeight="1">
      <c r="B68" s="6"/>
      <c r="C68" s="112" t="str">
        <f>'C1'!E40</f>
        <v>Suecia</v>
      </c>
      <c r="D68" s="141">
        <f>'C1'!F40</f>
        <v>154.25380899999999</v>
      </c>
      <c r="E68" s="141">
        <f>'C1'!G40</f>
        <v>163.16972799999999</v>
      </c>
      <c r="F68" s="158">
        <f t="shared" si="1"/>
        <v>5.7800316619734282</v>
      </c>
      <c r="G68" s="6"/>
      <c r="J68" s="33"/>
      <c r="K68" s="33"/>
    </row>
    <row r="69" spans="2:12" ht="11.25" customHeight="1">
      <c r="B69" s="6"/>
      <c r="C69" s="112" t="str">
        <f>'C1'!E12</f>
        <v>Bosnia-Herzegovina</v>
      </c>
      <c r="D69" s="141">
        <f>'C1'!F12</f>
        <v>14.778606999999999</v>
      </c>
      <c r="E69" s="141">
        <f>'C1'!G12</f>
        <v>15.653686</v>
      </c>
      <c r="F69" s="158">
        <f t="shared" si="1"/>
        <v>5.9212549599566566</v>
      </c>
      <c r="G69" s="6"/>
      <c r="J69" s="33"/>
      <c r="K69" s="33"/>
    </row>
    <row r="70" spans="2:12" ht="11.25" customHeight="1">
      <c r="B70" s="6"/>
      <c r="C70" s="112" t="str">
        <f>'C1'!E33</f>
        <v>Montenegro</v>
      </c>
      <c r="D70" s="141">
        <f>'C1'!F33</f>
        <v>3.0949239999999998</v>
      </c>
      <c r="E70" s="141">
        <f>'C1'!G33</f>
        <v>3.4806330000000001</v>
      </c>
      <c r="F70" s="158">
        <f t="shared" si="1"/>
        <v>12.462632361893222</v>
      </c>
      <c r="G70" s="6"/>
      <c r="J70" s="33"/>
      <c r="K70" s="33"/>
      <c r="L70" s="33"/>
    </row>
    <row r="71" spans="2:12" ht="11.25" customHeight="1">
      <c r="B71" s="6"/>
      <c r="C71" s="112" t="str">
        <f>'C1'!E23</f>
        <v>Grecia</v>
      </c>
      <c r="D71" s="141">
        <f>'C1'!F23</f>
        <v>36.187728999999997</v>
      </c>
      <c r="E71" s="141">
        <f>'C1'!G23</f>
        <v>40.831713000000001</v>
      </c>
      <c r="F71" s="158">
        <f t="shared" si="1"/>
        <v>12.833035198202136</v>
      </c>
      <c r="G71" s="6"/>
      <c r="J71" s="33"/>
      <c r="K71" s="33"/>
      <c r="L71" s="33"/>
    </row>
    <row r="72" spans="2:12" ht="11.25" customHeight="1">
      <c r="B72" s="6"/>
      <c r="C72" s="112" t="str">
        <f>'C1'!E11</f>
        <v>Bélgica</v>
      </c>
      <c r="D72" s="141">
        <f>'C1'!F11</f>
        <v>82.793788000000006</v>
      </c>
      <c r="E72" s="141">
        <f>'C1'!G11</f>
        <v>93.422663</v>
      </c>
      <c r="F72" s="158">
        <f t="shared" si="1"/>
        <v>12.837768698298957</v>
      </c>
      <c r="G72" s="7"/>
      <c r="J72" s="33"/>
      <c r="K72" s="33"/>
      <c r="L72" s="33"/>
    </row>
    <row r="73" spans="2:12" ht="11.25" customHeight="1">
      <c r="B73" s="6"/>
      <c r="C73" s="112" t="str">
        <f>'C1'!E35</f>
        <v>Polonia</v>
      </c>
      <c r="D73" s="141">
        <f>'C1'!F35</f>
        <v>141.14219600000001</v>
      </c>
      <c r="E73" s="141">
        <f>'C1'!G35</f>
        <v>161.47462200000001</v>
      </c>
      <c r="F73" s="158">
        <f t="shared" si="1"/>
        <v>14.405632458772288</v>
      </c>
      <c r="G73" s="7"/>
      <c r="J73" s="33"/>
      <c r="K73" s="33"/>
      <c r="L73" s="33"/>
    </row>
    <row r="74" spans="2:12" ht="11.25" customHeight="1">
      <c r="B74" s="6"/>
      <c r="C74" s="112" t="str">
        <f>'C1'!E15</f>
        <v>Croacia</v>
      </c>
      <c r="D74" s="141">
        <f>'C1'!F15</f>
        <v>12.103543999999999</v>
      </c>
      <c r="E74" s="141">
        <f>'C1'!G15</f>
        <v>13.968531</v>
      </c>
      <c r="F74" s="158">
        <f t="shared" si="1"/>
        <v>15.408602637376312</v>
      </c>
      <c r="G74" s="7"/>
      <c r="J74" s="33"/>
      <c r="K74" s="33"/>
      <c r="L74" s="33"/>
    </row>
    <row r="75" spans="2:12" ht="11.25" customHeight="1">
      <c r="B75" s="6"/>
      <c r="C75" s="112" t="str">
        <f>'C1'!E16</f>
        <v>Dinamarca</v>
      </c>
      <c r="D75" s="141">
        <f>'C1'!F16</f>
        <v>27.903991999999999</v>
      </c>
      <c r="E75" s="141">
        <f>'C1'!G16</f>
        <v>32.616204000000003</v>
      </c>
      <c r="F75" s="158">
        <f t="shared" si="1"/>
        <v>16.887232479137772</v>
      </c>
      <c r="G75" s="7"/>
      <c r="J75" s="33"/>
      <c r="K75" s="33"/>
      <c r="L75" s="33"/>
    </row>
    <row r="76" spans="2:12" ht="11.25" customHeight="1">
      <c r="B76" s="6"/>
      <c r="C76" s="112" t="str">
        <f>'C1'!E13</f>
        <v>Bulgaria</v>
      </c>
      <c r="D76" s="141">
        <f>'C1'!F13</f>
        <v>40.068044</v>
      </c>
      <c r="E76" s="141">
        <f>'C1'!G13</f>
        <v>46.903846999999999</v>
      </c>
      <c r="F76" s="158">
        <f t="shared" si="1"/>
        <v>17.060485907422883</v>
      </c>
      <c r="G76" s="7"/>
      <c r="J76" s="33"/>
      <c r="K76" s="33"/>
      <c r="L76" s="33"/>
    </row>
    <row r="77" spans="2:12" ht="11.25" customHeight="1">
      <c r="B77" s="6"/>
      <c r="C77" s="112" t="str">
        <f>'C1'!E20</f>
        <v>Estonia</v>
      </c>
      <c r="D77" s="141">
        <f>'C1'!F20</f>
        <v>4.4701370000000002</v>
      </c>
      <c r="E77" s="141">
        <f>'C1'!G20</f>
        <v>5.9407019999999999</v>
      </c>
      <c r="F77" s="158">
        <f t="shared" si="1"/>
        <v>32.89753759224827</v>
      </c>
      <c r="G77" s="7"/>
      <c r="J77" s="33"/>
      <c r="K77" s="33"/>
      <c r="L77" s="33"/>
    </row>
    <row r="78" spans="2:12" ht="11.25" customHeight="1">
      <c r="B78" s="6"/>
      <c r="C78" s="112" t="str">
        <f>'C1'!E32</f>
        <v>Macedonia(1)</v>
      </c>
      <c r="D78" s="141" t="str">
        <f>'C1'!F32</f>
        <v>-</v>
      </c>
      <c r="E78" s="141" t="str">
        <f>'C1'!G32</f>
        <v>-</v>
      </c>
      <c r="F78" s="158" t="str">
        <f t="shared" si="1"/>
        <v>-</v>
      </c>
      <c r="G78" s="7"/>
      <c r="J78" s="33"/>
      <c r="K78" s="33"/>
      <c r="L78" s="33"/>
    </row>
    <row r="79" spans="2:12" ht="11.25" customHeight="1">
      <c r="B79" s="6"/>
      <c r="C79" s="112" t="str">
        <f>'C1'!E31</f>
        <v>Luxemburgo</v>
      </c>
      <c r="D79" s="141">
        <f>'C1'!F31</f>
        <v>0</v>
      </c>
      <c r="E79" s="141">
        <f>'C1'!G31</f>
        <v>0</v>
      </c>
      <c r="F79" s="158" t="str">
        <f t="shared" si="1"/>
        <v>-</v>
      </c>
      <c r="G79" s="7"/>
      <c r="J79" s="33"/>
      <c r="K79" s="33"/>
      <c r="L79" s="33"/>
    </row>
    <row r="80" spans="2:12" ht="11.25" customHeight="1">
      <c r="B80" s="6"/>
      <c r="C80" s="112" t="str">
        <f>'C1'!E27</f>
        <v>Islandia(1)</v>
      </c>
      <c r="D80" s="141" t="str">
        <f>'C1'!F27</f>
        <v>-</v>
      </c>
      <c r="E80" s="141" t="str">
        <f>'C1'!G27</f>
        <v>-</v>
      </c>
      <c r="F80" s="158" t="str">
        <f t="shared" si="1"/>
        <v>-</v>
      </c>
      <c r="G80" s="7"/>
      <c r="J80" s="33"/>
      <c r="K80" s="33"/>
      <c r="L80" s="33"/>
    </row>
    <row r="81" spans="2:17" ht="11.25" customHeight="1">
      <c r="B81" s="6"/>
      <c r="C81" s="112" t="str">
        <f>'C1'!E14</f>
        <v>Chipre(1)</v>
      </c>
      <c r="D81" s="141" t="str">
        <f>'C1'!F14</f>
        <v>-</v>
      </c>
      <c r="E81" s="141" t="str">
        <f>'C1'!G14</f>
        <v>-</v>
      </c>
      <c r="F81" s="158" t="str">
        <f t="shared" si="1"/>
        <v>-</v>
      </c>
      <c r="G81" s="7"/>
      <c r="J81" s="33"/>
      <c r="K81" s="33"/>
      <c r="L81" s="33"/>
    </row>
    <row r="82" spans="2:17" ht="11.25" customHeight="1">
      <c r="B82" s="6"/>
      <c r="C82" s="167" t="str">
        <f>'C1'!E8</f>
        <v>Albania(1)</v>
      </c>
      <c r="D82" s="168" t="str">
        <f>'C1'!F8</f>
        <v>-</v>
      </c>
      <c r="E82" s="168" t="str">
        <f>'C1'!G8</f>
        <v>-</v>
      </c>
      <c r="F82" s="169" t="str">
        <f t="shared" si="1"/>
        <v>-</v>
      </c>
      <c r="G82" s="7"/>
      <c r="J82" s="33"/>
      <c r="K82" s="33"/>
      <c r="L82" s="33"/>
    </row>
    <row r="83" spans="2:17" ht="11.25" customHeight="1">
      <c r="B83" s="7"/>
      <c r="C83" s="6" t="s">
        <v>137</v>
      </c>
      <c r="G83" s="7"/>
    </row>
    <row r="84" spans="2:17" ht="11.25" customHeight="1">
      <c r="B84" s="7"/>
      <c r="C84" s="6" t="s">
        <v>111</v>
      </c>
      <c r="G84" s="7"/>
    </row>
    <row r="85" spans="2:17" ht="11.25" customHeight="1">
      <c r="B85" s="7"/>
      <c r="C85" s="6"/>
      <c r="G85" s="7"/>
    </row>
    <row r="86" spans="2:17" ht="11.25" customHeight="1">
      <c r="B86" s="7"/>
      <c r="C86" s="6"/>
      <c r="G86" s="7"/>
    </row>
    <row r="87" spans="2:17">
      <c r="B87" s="7"/>
      <c r="G87" s="7"/>
    </row>
    <row r="88" spans="2:17" ht="20.25" customHeight="1">
      <c r="C88" s="229" t="s">
        <v>132</v>
      </c>
      <c r="D88" s="229"/>
      <c r="E88" s="229"/>
      <c r="F88" s="229"/>
      <c r="G88" s="6"/>
      <c r="H88" s="231" t="s">
        <v>136</v>
      </c>
      <c r="I88" s="231"/>
      <c r="J88" s="231"/>
      <c r="K88" s="231"/>
      <c r="M88"/>
      <c r="N88"/>
      <c r="O88"/>
      <c r="P88"/>
      <c r="Q88"/>
    </row>
    <row r="89" spans="2:17" ht="11.25" customHeight="1">
      <c r="B89" s="6"/>
      <c r="C89" s="110"/>
      <c r="D89" s="107">
        <f>'C3'!F7</f>
        <v>2020</v>
      </c>
      <c r="E89" s="107">
        <f>'C3'!G7</f>
        <v>2021</v>
      </c>
      <c r="F89" s="111" t="s">
        <v>15</v>
      </c>
      <c r="G89" s="154"/>
      <c r="H89" s="106"/>
      <c r="I89" s="129">
        <v>2017</v>
      </c>
      <c r="J89" s="129">
        <v>2021</v>
      </c>
      <c r="K89" s="111" t="s">
        <v>15</v>
      </c>
      <c r="M89"/>
      <c r="N89"/>
      <c r="O89"/>
      <c r="P89"/>
      <c r="Q89"/>
    </row>
    <row r="90" spans="2:17" ht="11.25" customHeight="1">
      <c r="B90" s="6"/>
      <c r="C90" s="114" t="str">
        <f>'C3'!E39</f>
        <v>Serbia</v>
      </c>
      <c r="D90" s="141">
        <f>'C3'!F39</f>
        <v>39.009220999999997</v>
      </c>
      <c r="E90" s="141">
        <f>'C3'!G39</f>
        <v>34.677579000000001</v>
      </c>
      <c r="F90" s="141">
        <f t="shared" ref="F90:F123" si="2">IFERROR((E90/D90-1)*100,"-")</f>
        <v>-11.104148939554559</v>
      </c>
      <c r="G90" s="70" t="s">
        <v>89</v>
      </c>
      <c r="H90" s="114" t="s">
        <v>82</v>
      </c>
      <c r="I90" s="158">
        <v>39.758426</v>
      </c>
      <c r="J90" s="158">
        <v>34.677579000000001</v>
      </c>
      <c r="K90" s="141">
        <v>-12.779296142156127</v>
      </c>
      <c r="M90"/>
      <c r="N90"/>
      <c r="O90"/>
      <c r="P90"/>
      <c r="Q90"/>
    </row>
    <row r="91" spans="2:17" ht="11.25" customHeight="1">
      <c r="B91" s="68"/>
      <c r="C91" s="114" t="str">
        <f>'C3'!E12</f>
        <v>Bosnia-Herzegovina</v>
      </c>
      <c r="D91" s="141">
        <f>'C3'!F12</f>
        <v>11.148505999999999</v>
      </c>
      <c r="E91" s="141">
        <f>'C3'!G12</f>
        <v>10.219037999999999</v>
      </c>
      <c r="F91" s="141">
        <f t="shared" si="2"/>
        <v>-8.3371529781658626</v>
      </c>
      <c r="G91" s="70" t="s">
        <v>69</v>
      </c>
      <c r="H91" s="86" t="s">
        <v>7</v>
      </c>
      <c r="I91" s="87">
        <v>4.3065617500000002</v>
      </c>
      <c r="J91" s="87">
        <v>3.9328297499999998</v>
      </c>
      <c r="K91" s="141">
        <v>-8.6781990296551648</v>
      </c>
      <c r="M91" s="36"/>
      <c r="N91" s="36"/>
      <c r="O91" s="36"/>
      <c r="P91"/>
      <c r="Q91"/>
    </row>
    <row r="92" spans="2:17" ht="11.25" customHeight="1">
      <c r="B92" s="68"/>
      <c r="C92" s="114" t="str">
        <f>'C3'!E24</f>
        <v>Holanda</v>
      </c>
      <c r="D92" s="141">
        <f>'C3'!F24</f>
        <v>108.14701275</v>
      </c>
      <c r="E92" s="141">
        <f>'C3'!G24</f>
        <v>106.36449875</v>
      </c>
      <c r="F92" s="141">
        <f t="shared" si="2"/>
        <v>-1.6482323040402314</v>
      </c>
      <c r="G92" s="70" t="s">
        <v>43</v>
      </c>
      <c r="H92" s="86" t="s">
        <v>12</v>
      </c>
      <c r="I92" s="87">
        <v>113.83511625</v>
      </c>
      <c r="J92" s="87">
        <v>106.36449875</v>
      </c>
      <c r="K92" s="141">
        <v>-6.5626651477153519</v>
      </c>
      <c r="M92" s="36"/>
      <c r="N92" s="36"/>
      <c r="O92" s="36"/>
      <c r="P92"/>
      <c r="Q92"/>
    </row>
    <row r="93" spans="2:17" ht="11.25" customHeight="1">
      <c r="B93" s="68"/>
      <c r="C93" s="114" t="str">
        <f>'C3'!E36</f>
        <v>Portugal</v>
      </c>
      <c r="D93" s="141">
        <f>'C3'!F36</f>
        <v>48.809069000000001</v>
      </c>
      <c r="E93" s="141">
        <f>'C3'!G36</f>
        <v>49.514637</v>
      </c>
      <c r="F93" s="141">
        <f t="shared" si="2"/>
        <v>1.4455674210872571</v>
      </c>
      <c r="G93" s="70" t="s">
        <v>115</v>
      </c>
      <c r="H93" s="86" t="s">
        <v>3</v>
      </c>
      <c r="I93" s="87">
        <v>252.731201</v>
      </c>
      <c r="J93" s="87">
        <v>243.918926</v>
      </c>
      <c r="K93" s="141">
        <v>-3.4868172054466684</v>
      </c>
      <c r="M93" s="36"/>
      <c r="N93" s="36"/>
      <c r="O93" s="36"/>
      <c r="P93"/>
      <c r="Q93"/>
    </row>
    <row r="94" spans="2:17" ht="11.25" customHeight="1">
      <c r="B94" s="68"/>
      <c r="C94" s="114" t="str">
        <f>'C3'!E41</f>
        <v>Suiza</v>
      </c>
      <c r="D94" s="112">
        <f>'C3'!F41</f>
        <v>62.418739000000002</v>
      </c>
      <c r="E94" s="112">
        <f>'C3'!G41</f>
        <v>63.526209000000001</v>
      </c>
      <c r="F94" s="112">
        <f t="shared" si="2"/>
        <v>1.7742588487729583</v>
      </c>
      <c r="G94" s="70" t="s">
        <v>49</v>
      </c>
      <c r="H94" s="114" t="s">
        <v>2</v>
      </c>
      <c r="I94" s="87">
        <v>87.335341999999997</v>
      </c>
      <c r="J94" s="87">
        <v>84.383729000000002</v>
      </c>
      <c r="K94" s="141">
        <v>-3.3796318104530876</v>
      </c>
      <c r="M94" s="36"/>
      <c r="N94" s="36"/>
      <c r="O94" s="36"/>
      <c r="P94"/>
      <c r="Q94"/>
    </row>
    <row r="95" spans="2:17" ht="11.25" customHeight="1">
      <c r="B95" s="68"/>
      <c r="C95" s="114" t="str">
        <f>'C3'!E38</f>
        <v>Rumania</v>
      </c>
      <c r="D95" s="141">
        <f>'C3'!F38</f>
        <v>58.062353999999999</v>
      </c>
      <c r="E95" s="141">
        <f>'C3'!G38</f>
        <v>59.180633</v>
      </c>
      <c r="F95" s="141">
        <f t="shared" si="2"/>
        <v>1.9259966621401503</v>
      </c>
      <c r="G95" s="70" t="s">
        <v>47</v>
      </c>
      <c r="H95" s="86" t="s">
        <v>87</v>
      </c>
      <c r="I95" s="87">
        <v>3.3683269999999998</v>
      </c>
      <c r="J95" s="87">
        <v>3.268402</v>
      </c>
      <c r="K95" s="141">
        <v>-2.9666062707094598</v>
      </c>
      <c r="M95" s="36"/>
      <c r="N95" s="36"/>
      <c r="O95" s="36"/>
      <c r="P95"/>
      <c r="Q95"/>
    </row>
    <row r="96" spans="2:17" ht="11.25" customHeight="1">
      <c r="B96" s="68"/>
      <c r="C96" s="200" t="str">
        <f>'C3'!E19</f>
        <v>España</v>
      </c>
      <c r="D96" s="198">
        <f>'C3'!F19</f>
        <v>237.92749499999999</v>
      </c>
      <c r="E96" s="198">
        <f>'C3'!G19</f>
        <v>243.918926</v>
      </c>
      <c r="F96" s="198">
        <f t="shared" si="2"/>
        <v>2.518175127258826</v>
      </c>
      <c r="G96" s="70" t="s">
        <v>74</v>
      </c>
      <c r="H96" s="86" t="s">
        <v>4</v>
      </c>
      <c r="I96" s="87">
        <v>475.95244100000002</v>
      </c>
      <c r="J96" s="87">
        <v>465.76458600000001</v>
      </c>
      <c r="K96" s="141">
        <v>-2.1405195398504162</v>
      </c>
      <c r="M96" s="36"/>
      <c r="N96" s="36"/>
      <c r="O96" s="36"/>
      <c r="P96"/>
      <c r="Q96"/>
    </row>
    <row r="97" spans="2:17" ht="11.25" customHeight="1">
      <c r="B97" s="68"/>
      <c r="C97" s="114" t="str">
        <f>'C3'!E10</f>
        <v>Austria</v>
      </c>
      <c r="D97" s="141">
        <f>'C3'!F10</f>
        <v>61.057679749999998</v>
      </c>
      <c r="E97" s="141">
        <f>'C3'!G10</f>
        <v>62.710614999999997</v>
      </c>
      <c r="F97" s="141">
        <f t="shared" si="2"/>
        <v>2.7071701000888515</v>
      </c>
      <c r="G97" s="70" t="s">
        <v>51</v>
      </c>
      <c r="H97" s="86" t="s">
        <v>1</v>
      </c>
      <c r="I97" s="87">
        <v>63.554869750000002</v>
      </c>
      <c r="J97" s="87">
        <v>62.710614999999997</v>
      </c>
      <c r="K97" s="141">
        <v>-1.3283871925486967</v>
      </c>
      <c r="M97" s="36"/>
      <c r="N97" s="36"/>
      <c r="O97" s="36"/>
      <c r="P97"/>
      <c r="Q97"/>
    </row>
    <row r="98" spans="2:17" ht="11.25" customHeight="1">
      <c r="B98" s="68"/>
      <c r="C98" s="114" t="str">
        <f>'C3'!E33</f>
        <v>Montenegro</v>
      </c>
      <c r="D98" s="141">
        <f>'C3'!F33</f>
        <v>3.167036</v>
      </c>
      <c r="E98" s="141">
        <f>'C3'!G33</f>
        <v>3.268402</v>
      </c>
      <c r="F98" s="141">
        <f t="shared" si="2"/>
        <v>3.2006582811183737</v>
      </c>
      <c r="G98" s="70" t="s">
        <v>73</v>
      </c>
      <c r="H98" s="86" t="s">
        <v>34</v>
      </c>
      <c r="I98" s="87">
        <v>59.969298000000002</v>
      </c>
      <c r="J98" s="87">
        <v>59.180633</v>
      </c>
      <c r="K98" s="141">
        <v>-1.3151146108130174</v>
      </c>
      <c r="M98" s="36"/>
      <c r="N98" s="36"/>
      <c r="O98" s="36"/>
      <c r="P98"/>
      <c r="Q98"/>
    </row>
    <row r="99" spans="2:17" ht="11.25" customHeight="1">
      <c r="B99" s="68"/>
      <c r="C99" s="114" t="str">
        <f>'C3'!E18</f>
        <v>Eslovenia</v>
      </c>
      <c r="D99" s="141">
        <f>'C3'!F18</f>
        <v>13.416245999999999</v>
      </c>
      <c r="E99" s="141">
        <f>'C3'!G18</f>
        <v>13.892746000000001</v>
      </c>
      <c r="F99" s="141">
        <f t="shared" si="2"/>
        <v>3.5516641540413119</v>
      </c>
      <c r="G99" s="70" t="s">
        <v>68</v>
      </c>
      <c r="H99" s="86" t="s">
        <v>5</v>
      </c>
      <c r="I99" s="87">
        <v>51.571437000000003</v>
      </c>
      <c r="J99" s="87">
        <v>51.155833000000001</v>
      </c>
      <c r="K99" s="141">
        <v>-0.80588020070102573</v>
      </c>
      <c r="M99" s="36"/>
      <c r="N99" s="36"/>
      <c r="O99" s="36"/>
      <c r="P99"/>
      <c r="Q99"/>
    </row>
    <row r="100" spans="2:17" ht="11.25" customHeight="1">
      <c r="B100" s="68"/>
      <c r="C100" s="114" t="str">
        <f>'C3'!E29</f>
        <v>Letonia</v>
      </c>
      <c r="D100" s="141">
        <f>'C3'!F29</f>
        <v>7.0570769999999996</v>
      </c>
      <c r="E100" s="141">
        <f>'C3'!G29</f>
        <v>7.3081399999999999</v>
      </c>
      <c r="F100" s="141">
        <f t="shared" si="2"/>
        <v>3.5576060740162063</v>
      </c>
      <c r="G100" s="70" t="s">
        <v>37</v>
      </c>
      <c r="H100" s="86" t="s">
        <v>6</v>
      </c>
      <c r="I100" s="87">
        <v>291.44761099999999</v>
      </c>
      <c r="J100" s="87">
        <v>289.282623</v>
      </c>
      <c r="K100" s="141">
        <v>-0.74283950812690236</v>
      </c>
      <c r="M100" s="36"/>
      <c r="N100" s="36"/>
      <c r="O100" s="36"/>
      <c r="P100"/>
      <c r="Q100"/>
    </row>
    <row r="101" spans="2:17" ht="11.25" customHeight="1">
      <c r="B101" s="68"/>
      <c r="C101" s="114" t="str">
        <f>'C3'!E37</f>
        <v>República Checa</v>
      </c>
      <c r="D101" s="141">
        <f>'C3'!F37</f>
        <v>64.290076999999997</v>
      </c>
      <c r="E101" s="141">
        <f>'C3'!G37</f>
        <v>66.639887000000002</v>
      </c>
      <c r="F101" s="141">
        <f t="shared" si="2"/>
        <v>3.6550119546442605</v>
      </c>
      <c r="G101" s="70" t="s">
        <v>40</v>
      </c>
      <c r="H101" s="86" t="s">
        <v>61</v>
      </c>
      <c r="I101" s="87">
        <v>10.275204</v>
      </c>
      <c r="J101" s="87">
        <v>10.219037999999999</v>
      </c>
      <c r="K101" s="141">
        <v>-0.54661688468667924</v>
      </c>
      <c r="M101" s="36"/>
      <c r="N101" s="36"/>
      <c r="O101" s="36"/>
      <c r="P101"/>
      <c r="Q101"/>
    </row>
    <row r="102" spans="2:17" ht="11.25" customHeight="1">
      <c r="B102" s="68"/>
      <c r="C102" s="114" t="str">
        <f>'C3'!E25</f>
        <v>Hungría</v>
      </c>
      <c r="D102" s="141">
        <f>'C3'!F25</f>
        <v>42.891570999999999</v>
      </c>
      <c r="E102" s="141">
        <f>'C3'!G25</f>
        <v>44.527117250000003</v>
      </c>
      <c r="F102" s="141">
        <f t="shared" si="2"/>
        <v>3.813211341687639</v>
      </c>
      <c r="G102" s="70" t="s">
        <v>48</v>
      </c>
      <c r="H102" s="86" t="s">
        <v>50</v>
      </c>
      <c r="I102" s="87">
        <v>38.606050000000003</v>
      </c>
      <c r="J102" s="87">
        <v>38.410881000000003</v>
      </c>
      <c r="K102" s="141">
        <v>-0.50553993480296766</v>
      </c>
      <c r="M102" s="36"/>
      <c r="N102" s="36"/>
      <c r="O102" s="36"/>
      <c r="P102"/>
      <c r="Q102"/>
    </row>
    <row r="103" spans="2:17" ht="11.25" customHeight="1">
      <c r="B103" s="68"/>
      <c r="C103" s="114" t="str">
        <f>'C3'!E11</f>
        <v>Bélgica</v>
      </c>
      <c r="D103" s="141">
        <f>'C3'!F11</f>
        <v>81.145878249999996</v>
      </c>
      <c r="E103" s="141">
        <f>'C3'!G11</f>
        <v>84.383729000000002</v>
      </c>
      <c r="F103" s="141">
        <f t="shared" si="2"/>
        <v>3.9901604614156705</v>
      </c>
      <c r="G103" s="70" t="s">
        <v>71</v>
      </c>
      <c r="H103" s="86" t="s">
        <v>29</v>
      </c>
      <c r="I103" s="87">
        <v>29.627407000000002</v>
      </c>
      <c r="J103" s="87">
        <v>29.558505</v>
      </c>
      <c r="K103" s="141">
        <v>-0.23256169532487325</v>
      </c>
      <c r="M103" s="36"/>
      <c r="N103" s="36"/>
      <c r="O103" s="36"/>
      <c r="P103"/>
      <c r="Q103"/>
    </row>
    <row r="104" spans="2:17" ht="11.25" customHeight="1">
      <c r="B104" s="68"/>
      <c r="C104" s="114" t="str">
        <f>'C3'!E9</f>
        <v>Alemania</v>
      </c>
      <c r="D104" s="141">
        <f>'C3'!F9</f>
        <v>485.7821065</v>
      </c>
      <c r="E104" s="141">
        <f>'C3'!G9</f>
        <v>505.29287675</v>
      </c>
      <c r="F104" s="141">
        <f t="shared" si="2"/>
        <v>4.0163624779374185</v>
      </c>
      <c r="G104" s="70" t="s">
        <v>83</v>
      </c>
      <c r="H104" s="86" t="s">
        <v>8</v>
      </c>
      <c r="I104" s="87">
        <v>49.628259</v>
      </c>
      <c r="J104" s="87">
        <v>49.514637</v>
      </c>
      <c r="K104" s="141">
        <v>-0.22894617359032754</v>
      </c>
      <c r="M104" s="36"/>
      <c r="N104" s="36"/>
      <c r="O104" s="36"/>
      <c r="P104"/>
      <c r="Q104"/>
    </row>
    <row r="105" spans="2:17" ht="11.25" customHeight="1">
      <c r="B105" s="68"/>
      <c r="C105" s="114" t="str">
        <f>'C3'!E30</f>
        <v>Lituania</v>
      </c>
      <c r="D105" s="141">
        <f>'C3'!F30</f>
        <v>11.84249</v>
      </c>
      <c r="E105" s="141">
        <f>'C3'!G30</f>
        <v>12.374134</v>
      </c>
      <c r="F105" s="141">
        <f t="shared" si="2"/>
        <v>4.4892923701012277</v>
      </c>
      <c r="G105" s="70" t="s">
        <v>67</v>
      </c>
      <c r="H105" s="86" t="s">
        <v>0</v>
      </c>
      <c r="I105" s="87">
        <v>505.16678675000003</v>
      </c>
      <c r="J105" s="87">
        <v>505.29287675</v>
      </c>
      <c r="K105" s="141">
        <v>2.4960073248525561E-2</v>
      </c>
      <c r="M105" s="36"/>
      <c r="N105" s="36"/>
      <c r="O105" s="36"/>
      <c r="P105"/>
      <c r="Q105"/>
    </row>
    <row r="106" spans="2:17" ht="11.25" customHeight="1">
      <c r="B106" s="68"/>
      <c r="C106" s="114" t="str">
        <f>'C3'!E34</f>
        <v>Noruega</v>
      </c>
      <c r="D106" s="141">
        <f>'C3'!F34</f>
        <v>132.86205899999999</v>
      </c>
      <c r="E106" s="141">
        <f>'C3'!G34</f>
        <v>138.90934899999999</v>
      </c>
      <c r="F106" s="141">
        <f t="shared" si="2"/>
        <v>4.5515552336879095</v>
      </c>
      <c r="G106" s="70" t="s">
        <v>35</v>
      </c>
      <c r="H106" s="86" t="s">
        <v>28</v>
      </c>
      <c r="I106" s="87">
        <v>66.107411999999997</v>
      </c>
      <c r="J106" s="87">
        <v>66.639887000000002</v>
      </c>
      <c r="K106" s="141">
        <v>0.80546943813200045</v>
      </c>
      <c r="M106" s="36"/>
      <c r="N106" s="36"/>
      <c r="O106" s="36"/>
      <c r="P106"/>
      <c r="Q106"/>
    </row>
    <row r="107" spans="2:17" ht="11.25" customHeight="1">
      <c r="B107" s="68"/>
      <c r="C107" s="114" t="str">
        <f>'C3'!E23</f>
        <v>Grecia</v>
      </c>
      <c r="D107" s="141">
        <f>'C3'!F23</f>
        <v>48.866444999999999</v>
      </c>
      <c r="E107" s="141">
        <f>'C3'!G23</f>
        <v>51.155833000000001</v>
      </c>
      <c r="F107" s="141">
        <f t="shared" si="2"/>
        <v>4.6849898739308893</v>
      </c>
      <c r="G107" s="70" t="s">
        <v>75</v>
      </c>
      <c r="H107" s="86" t="s">
        <v>26</v>
      </c>
      <c r="I107" s="87">
        <v>138.11707899999999</v>
      </c>
      <c r="J107" s="87">
        <v>139.41807700000001</v>
      </c>
      <c r="K107" s="141">
        <v>0.94195302233406331</v>
      </c>
      <c r="M107" s="36"/>
      <c r="N107" s="36"/>
      <c r="O107" s="36"/>
      <c r="P107"/>
      <c r="Q107"/>
    </row>
    <row r="108" spans="2:17" ht="11.25" customHeight="1">
      <c r="B108" s="68"/>
      <c r="C108" s="114" t="str">
        <f>'C3'!E26</f>
        <v>Irlanda</v>
      </c>
      <c r="D108" s="141">
        <f>'C3'!F26</f>
        <v>28.958109</v>
      </c>
      <c r="E108" s="141">
        <f>'C3'!G26</f>
        <v>30.330372000000001</v>
      </c>
      <c r="F108" s="141">
        <f t="shared" si="2"/>
        <v>4.7387866383125976</v>
      </c>
      <c r="G108" s="70" t="s">
        <v>45</v>
      </c>
      <c r="H108" s="86" t="s">
        <v>58</v>
      </c>
      <c r="I108" s="87">
        <v>7.1974809999999998</v>
      </c>
      <c r="J108" s="87">
        <v>7.3081399999999999</v>
      </c>
      <c r="K108" s="141">
        <v>1.537468455977864</v>
      </c>
      <c r="M108" s="36"/>
      <c r="N108" s="36"/>
      <c r="O108" s="36"/>
      <c r="P108"/>
      <c r="Q108"/>
    </row>
    <row r="109" spans="2:17" ht="11.25" customHeight="1">
      <c r="B109" s="68"/>
      <c r="C109" s="114" t="str">
        <f>'C3'!E22</f>
        <v>Francia</v>
      </c>
      <c r="D109" s="141">
        <f>'C3'!F22</f>
        <v>444.41964200000001</v>
      </c>
      <c r="E109" s="141">
        <f>'C3'!G22</f>
        <v>465.76458600000001</v>
      </c>
      <c r="F109" s="141">
        <f t="shared" si="2"/>
        <v>4.8028804271436742</v>
      </c>
      <c r="G109" s="70" t="s">
        <v>39</v>
      </c>
      <c r="H109" s="86" t="s">
        <v>57</v>
      </c>
      <c r="I109" s="87">
        <v>8.2921720000000008</v>
      </c>
      <c r="J109" s="87">
        <v>8.4255139999999997</v>
      </c>
      <c r="K109" s="141">
        <v>1.6080467216550653</v>
      </c>
      <c r="M109" s="36"/>
      <c r="N109" s="36"/>
      <c r="O109" s="36"/>
      <c r="P109"/>
      <c r="Q109"/>
    </row>
    <row r="110" spans="2:17" ht="11.25" customHeight="1">
      <c r="B110" s="68"/>
      <c r="C110" s="114" t="str">
        <f>'C3'!E40</f>
        <v>Suecia</v>
      </c>
      <c r="D110" s="141">
        <f>'C3'!F40</f>
        <v>132.93316300000001</v>
      </c>
      <c r="E110" s="141">
        <f>'C3'!G40</f>
        <v>139.41807700000001</v>
      </c>
      <c r="F110" s="141">
        <f t="shared" si="2"/>
        <v>4.878326712198966</v>
      </c>
      <c r="G110" s="70" t="s">
        <v>52</v>
      </c>
      <c r="H110" s="86" t="s">
        <v>22</v>
      </c>
      <c r="I110" s="87">
        <v>83.334083000000007</v>
      </c>
      <c r="J110" s="87">
        <v>84.706967000000006</v>
      </c>
      <c r="K110" s="141">
        <v>1.6474459795759566</v>
      </c>
      <c r="M110" s="36"/>
      <c r="N110" s="36"/>
      <c r="O110" s="36"/>
      <c r="P110"/>
      <c r="Q110"/>
    </row>
    <row r="111" spans="2:17" ht="11.25" customHeight="1">
      <c r="B111" s="68"/>
      <c r="C111" s="114" t="str">
        <f>'C3'!E13</f>
        <v>Bulgaria</v>
      </c>
      <c r="D111" s="141">
        <f>'C3'!F13</f>
        <v>36.504415000000002</v>
      </c>
      <c r="E111" s="141">
        <f>'C3'!G13</f>
        <v>38.410881000000003</v>
      </c>
      <c r="F111" s="141">
        <f t="shared" si="2"/>
        <v>5.2225628050744044</v>
      </c>
      <c r="G111" s="70" t="s">
        <v>44</v>
      </c>
      <c r="H111" s="86" t="s">
        <v>76</v>
      </c>
      <c r="I111" s="87">
        <v>17.855592999999999</v>
      </c>
      <c r="J111" s="87">
        <v>18.152757999999999</v>
      </c>
      <c r="K111" s="141">
        <v>1.6642684451869005</v>
      </c>
      <c r="M111" s="36"/>
      <c r="N111" s="36"/>
      <c r="O111" s="36"/>
      <c r="P111"/>
      <c r="Q111"/>
    </row>
    <row r="112" spans="2:17" ht="11.25" customHeight="1">
      <c r="B112" s="68"/>
      <c r="C112" s="114" t="str">
        <f>'C3'!E17</f>
        <v>Eslovaquia</v>
      </c>
      <c r="D112" s="141">
        <f>'C3'!F17</f>
        <v>28.021239000000001</v>
      </c>
      <c r="E112" s="141">
        <f>'C3'!G17</f>
        <v>29.558505</v>
      </c>
      <c r="F112" s="141">
        <f t="shared" si="2"/>
        <v>5.4860743309744331</v>
      </c>
      <c r="G112" s="70" t="s">
        <v>46</v>
      </c>
      <c r="H112" s="114" t="s">
        <v>30</v>
      </c>
      <c r="I112" s="112">
        <v>42.958993249999999</v>
      </c>
      <c r="J112" s="141">
        <v>44.527117250000003</v>
      </c>
      <c r="K112" s="141">
        <v>3.6502810735677738</v>
      </c>
      <c r="M112" s="36"/>
      <c r="N112" s="36"/>
      <c r="O112" s="36"/>
      <c r="P112"/>
      <c r="Q112"/>
    </row>
    <row r="113" spans="2:17" ht="11.25" customHeight="1">
      <c r="B113" s="68"/>
      <c r="C113" s="114" t="str">
        <f>'C3'!E35</f>
        <v>Polonia</v>
      </c>
      <c r="D113" s="141">
        <f>'C3'!F35</f>
        <v>165.28400600000001</v>
      </c>
      <c r="E113" s="141">
        <f>'C3'!G35</f>
        <v>174.63436400000001</v>
      </c>
      <c r="F113" s="141">
        <f t="shared" si="2"/>
        <v>5.6571462818973517</v>
      </c>
      <c r="G113" s="70" t="s">
        <v>77</v>
      </c>
      <c r="H113" s="86" t="s">
        <v>24</v>
      </c>
      <c r="I113" s="87">
        <v>168.363767</v>
      </c>
      <c r="J113" s="87">
        <v>174.63436400000001</v>
      </c>
      <c r="K113" s="141">
        <v>3.7244337732120325</v>
      </c>
      <c r="M113" s="36"/>
      <c r="N113" s="36"/>
      <c r="O113" s="36"/>
      <c r="P113"/>
      <c r="Q113"/>
    </row>
    <row r="114" spans="2:17" ht="11.25" customHeight="1">
      <c r="B114" s="68"/>
      <c r="C114" s="114" t="str">
        <f>'C3'!E28</f>
        <v>Italia</v>
      </c>
      <c r="D114" s="141">
        <f>'C3'!F28</f>
        <v>273.19779999999997</v>
      </c>
      <c r="E114" s="141">
        <f>'C3'!G28</f>
        <v>289.282623</v>
      </c>
      <c r="F114" s="141">
        <f t="shared" si="2"/>
        <v>5.8876107347863194</v>
      </c>
      <c r="G114" s="70" t="s">
        <v>42</v>
      </c>
      <c r="H114" s="114" t="s">
        <v>60</v>
      </c>
      <c r="I114" s="158">
        <v>61.142572000000001</v>
      </c>
      <c r="J114" s="158">
        <v>63.526209000000001</v>
      </c>
      <c r="K114" s="141">
        <v>3.8984899097800563</v>
      </c>
      <c r="M114" s="36"/>
      <c r="N114" s="36"/>
      <c r="O114" s="36"/>
      <c r="P114"/>
      <c r="Q114"/>
    </row>
    <row r="115" spans="2:17" ht="11.25" customHeight="1">
      <c r="B115" s="68"/>
      <c r="C115" s="114" t="str">
        <f>'C3'!E20</f>
        <v>Estonia</v>
      </c>
      <c r="D115" s="141">
        <f>'C3'!F20</f>
        <v>7.9509020000000001</v>
      </c>
      <c r="E115" s="141">
        <f>'C3'!G20</f>
        <v>8.4255139999999997</v>
      </c>
      <c r="F115" s="141">
        <f t="shared" si="2"/>
        <v>5.9692849943314474</v>
      </c>
      <c r="G115" s="70" t="s">
        <v>66</v>
      </c>
      <c r="H115" s="86" t="s">
        <v>23</v>
      </c>
      <c r="I115" s="87">
        <v>132.88646</v>
      </c>
      <c r="J115" s="87">
        <v>138.90934899999999</v>
      </c>
      <c r="K115" s="141">
        <v>4.5323571716787248</v>
      </c>
      <c r="M115" s="36"/>
      <c r="N115" s="36"/>
      <c r="O115" s="36"/>
      <c r="P115"/>
      <c r="Q115"/>
    </row>
    <row r="116" spans="2:17" ht="11.25" customHeight="1">
      <c r="B116" s="68"/>
      <c r="C116" s="114" t="str">
        <f>'C3'!E16</f>
        <v>Dinamarca</v>
      </c>
      <c r="D116" s="141">
        <f>'C3'!F16</f>
        <v>34.097507999999998</v>
      </c>
      <c r="E116" s="141">
        <f>'C3'!G16</f>
        <v>36.292794000000001</v>
      </c>
      <c r="F116" s="141">
        <f t="shared" si="2"/>
        <v>6.4382593590124104</v>
      </c>
      <c r="G116" s="70" t="s">
        <v>41</v>
      </c>
      <c r="H116" s="184" t="s">
        <v>25</v>
      </c>
      <c r="I116" s="185">
        <v>13.176795</v>
      </c>
      <c r="J116" s="185">
        <v>13.892746000000001</v>
      </c>
      <c r="K116" s="198">
        <v>5.4334229226454589</v>
      </c>
      <c r="M116" s="36"/>
      <c r="N116" s="36"/>
      <c r="O116" s="36"/>
      <c r="P116"/>
      <c r="Q116"/>
    </row>
    <row r="117" spans="2:17" ht="11.25" customHeight="1">
      <c r="B117" s="68"/>
      <c r="C117" s="114" t="str">
        <f>'C3'!E15</f>
        <v>Croacia</v>
      </c>
      <c r="D117" s="141">
        <f>'C3'!F15</f>
        <v>16.933350000000001</v>
      </c>
      <c r="E117" s="141">
        <f>'C3'!G15</f>
        <v>18.152757999999999</v>
      </c>
      <c r="F117" s="141">
        <f t="shared" si="2"/>
        <v>7.2012212586404889</v>
      </c>
      <c r="G117" s="70" t="s">
        <v>81</v>
      </c>
      <c r="H117" s="86" t="s">
        <v>33</v>
      </c>
      <c r="I117" s="87">
        <v>11.593101000000001</v>
      </c>
      <c r="J117" s="87">
        <v>12.374134</v>
      </c>
      <c r="K117" s="141">
        <v>6.7370499058017286</v>
      </c>
      <c r="M117" s="36"/>
      <c r="N117" s="36"/>
      <c r="O117" s="36"/>
      <c r="P117"/>
      <c r="Q117"/>
    </row>
    <row r="118" spans="2:17" ht="11.25" customHeight="1">
      <c r="B118" s="68"/>
      <c r="C118" s="114" t="str">
        <f>'C3'!E21</f>
        <v>Finlandia</v>
      </c>
      <c r="D118" s="141">
        <f>'C3'!F21</f>
        <v>78.353451000000007</v>
      </c>
      <c r="E118" s="141">
        <f>'C3'!G21</f>
        <v>84.706967000000006</v>
      </c>
      <c r="F118" s="141">
        <f t="shared" si="2"/>
        <v>8.1087889798242543</v>
      </c>
      <c r="G118" s="70" t="s">
        <v>85</v>
      </c>
      <c r="H118" s="86" t="s">
        <v>32</v>
      </c>
      <c r="I118" s="87">
        <v>27.624372000000001</v>
      </c>
      <c r="J118" s="87">
        <v>30.330372000000001</v>
      </c>
      <c r="K118" s="141">
        <v>9.7956977990305116</v>
      </c>
      <c r="M118" s="36"/>
      <c r="N118" s="36"/>
      <c r="O118" s="36"/>
      <c r="P118"/>
      <c r="Q118"/>
    </row>
    <row r="119" spans="2:17" ht="11.25" customHeight="1">
      <c r="B119" s="68"/>
      <c r="C119" s="114" t="str">
        <f>'C3'!E31</f>
        <v>Luxemburgo</v>
      </c>
      <c r="D119" s="141">
        <f>'C3'!F31</f>
        <v>3.6352332500000002</v>
      </c>
      <c r="E119" s="141">
        <f>'C3'!G31</f>
        <v>3.9328297499999998</v>
      </c>
      <c r="F119" s="141">
        <f t="shared" si="2"/>
        <v>8.186448558699766</v>
      </c>
      <c r="G119" s="70" t="s">
        <v>70</v>
      </c>
      <c r="H119" s="114" t="s">
        <v>56</v>
      </c>
      <c r="I119" s="87">
        <v>32.468215000000001</v>
      </c>
      <c r="J119" s="87">
        <v>36.292794000000001</v>
      </c>
      <c r="K119" s="141">
        <v>11.779455692282426</v>
      </c>
      <c r="M119" s="36"/>
      <c r="N119" s="36"/>
      <c r="O119" s="36"/>
      <c r="P119"/>
      <c r="Q119"/>
    </row>
    <row r="120" spans="2:17" ht="11.25" customHeight="1">
      <c r="B120" s="68"/>
      <c r="C120" s="114" t="str">
        <f>'C3'!E32</f>
        <v>Macedonia(1)</v>
      </c>
      <c r="D120" s="141" t="str">
        <f>'C3'!F32</f>
        <v>-</v>
      </c>
      <c r="E120" s="141" t="str">
        <f>'C3'!G32</f>
        <v>-</v>
      </c>
      <c r="F120" s="141" t="str">
        <f t="shared" si="2"/>
        <v>-</v>
      </c>
      <c r="G120" s="70" t="s">
        <v>72</v>
      </c>
      <c r="H120" s="86" t="s">
        <v>128</v>
      </c>
      <c r="I120" s="87" t="s">
        <v>107</v>
      </c>
      <c r="J120" s="87" t="s">
        <v>107</v>
      </c>
      <c r="K120" s="141" t="s">
        <v>107</v>
      </c>
      <c r="M120" s="36"/>
      <c r="N120" s="36"/>
      <c r="O120" s="36"/>
      <c r="P120"/>
      <c r="Q120"/>
    </row>
    <row r="121" spans="2:17" ht="11.25" customHeight="1">
      <c r="B121" s="68"/>
      <c r="C121" s="114" t="str">
        <f>'C3'!E27</f>
        <v>Islandia(1)</v>
      </c>
      <c r="D121" s="141" t="str">
        <f>'C3'!F27</f>
        <v>-</v>
      </c>
      <c r="E121" s="141" t="str">
        <f>'C3'!G27</f>
        <v>-</v>
      </c>
      <c r="F121" s="141" t="str">
        <f t="shared" si="2"/>
        <v>-</v>
      </c>
      <c r="G121" s="70" t="s">
        <v>36</v>
      </c>
      <c r="H121" s="114" t="s">
        <v>141</v>
      </c>
      <c r="I121" s="158" t="s">
        <v>107</v>
      </c>
      <c r="J121" s="158" t="s">
        <v>107</v>
      </c>
      <c r="K121" s="141" t="s">
        <v>107</v>
      </c>
      <c r="M121" s="36"/>
      <c r="N121" s="36"/>
      <c r="O121" s="36"/>
      <c r="P121"/>
      <c r="Q121"/>
    </row>
    <row r="122" spans="2:17" ht="11.25" customHeight="1">
      <c r="B122" s="68"/>
      <c r="C122" s="114" t="str">
        <f>'C3'!E14</f>
        <v>Chipre(1)</v>
      </c>
      <c r="D122" s="141" t="str">
        <f>'C3'!F14</f>
        <v>-</v>
      </c>
      <c r="E122" s="141" t="str">
        <f>'C3'!G14</f>
        <v>-</v>
      </c>
      <c r="F122" s="141" t="str">
        <f t="shared" si="2"/>
        <v>-</v>
      </c>
      <c r="G122" s="70" t="s">
        <v>109</v>
      </c>
      <c r="H122" s="114" t="s">
        <v>130</v>
      </c>
      <c r="I122" s="87" t="s">
        <v>107</v>
      </c>
      <c r="J122" s="87" t="s">
        <v>107</v>
      </c>
      <c r="K122" s="141" t="s">
        <v>107</v>
      </c>
      <c r="M122" s="36"/>
      <c r="N122" s="36"/>
      <c r="O122" s="36"/>
      <c r="P122"/>
      <c r="Q122"/>
    </row>
    <row r="123" spans="2:17" ht="11.25" customHeight="1">
      <c r="B123" s="68"/>
      <c r="C123" s="115" t="str">
        <f>'C3'!E8</f>
        <v>Albania(1)</v>
      </c>
      <c r="D123" s="168" t="str">
        <f>'C3'!F8</f>
        <v>-</v>
      </c>
      <c r="E123" s="168" t="str">
        <f>'C3'!G8</f>
        <v>-</v>
      </c>
      <c r="F123" s="168" t="str">
        <f t="shared" si="2"/>
        <v>-</v>
      </c>
      <c r="G123" s="70" t="s">
        <v>80</v>
      </c>
      <c r="H123" s="115" t="s">
        <v>142</v>
      </c>
      <c r="I123" s="169" t="s">
        <v>107</v>
      </c>
      <c r="J123" s="169" t="s">
        <v>107</v>
      </c>
      <c r="K123" s="168" t="s">
        <v>107</v>
      </c>
      <c r="M123" s="36"/>
      <c r="N123" s="36"/>
      <c r="O123" s="36"/>
      <c r="P123"/>
      <c r="Q123"/>
    </row>
    <row r="124" spans="2:17" ht="11.25" customHeight="1">
      <c r="B124" s="68"/>
      <c r="C124" s="6" t="s">
        <v>137</v>
      </c>
      <c r="G124" s="6"/>
      <c r="H124" s="6" t="s">
        <v>137</v>
      </c>
      <c r="I124" s="142"/>
      <c r="J124" s="142"/>
      <c r="K124" s="156"/>
      <c r="M124" s="36"/>
      <c r="N124"/>
      <c r="O124" s="36"/>
      <c r="P124"/>
      <c r="Q124"/>
    </row>
    <row r="125" spans="2:17" ht="11.25" customHeight="1">
      <c r="B125" s="68"/>
      <c r="C125" s="6" t="s">
        <v>111</v>
      </c>
      <c r="G125" s="6"/>
      <c r="H125" s="6" t="s">
        <v>111</v>
      </c>
      <c r="I125" s="142"/>
      <c r="J125" s="142"/>
      <c r="K125" s="156"/>
      <c r="M125" s="36"/>
      <c r="N125"/>
      <c r="O125" s="36"/>
      <c r="P125"/>
      <c r="Q125"/>
    </row>
    <row r="126" spans="2:17" ht="11.25" customHeight="1">
      <c r="B126" s="68"/>
      <c r="C126" s="6"/>
      <c r="G126" s="6"/>
      <c r="H126" s="6" t="s">
        <v>122</v>
      </c>
      <c r="I126" s="142"/>
      <c r="J126" s="142"/>
      <c r="K126" s="156"/>
      <c r="M126" s="36"/>
      <c r="N126"/>
      <c r="O126" s="36"/>
      <c r="P126"/>
      <c r="Q126"/>
    </row>
    <row r="127" spans="2:17" ht="11.25" customHeight="1">
      <c r="B127" s="68"/>
      <c r="C127" s="6"/>
      <c r="G127" s="6"/>
      <c r="I127" s="142"/>
      <c r="J127" s="142"/>
      <c r="K127" s="156"/>
      <c r="M127" s="36"/>
      <c r="N127"/>
      <c r="O127" s="36"/>
      <c r="P127"/>
      <c r="Q127"/>
    </row>
    <row r="128" spans="2:17" ht="11.25" customHeight="1">
      <c r="B128" s="68"/>
      <c r="C128" s="6"/>
      <c r="G128" s="6"/>
      <c r="H128" s="6"/>
      <c r="I128" s="142"/>
      <c r="J128" s="142"/>
      <c r="K128" s="156"/>
      <c r="M128" s="36"/>
      <c r="N128"/>
      <c r="O128" s="36"/>
      <c r="P128"/>
      <c r="Q128"/>
    </row>
    <row r="129" spans="2:15" ht="11.25" customHeight="1">
      <c r="B129" s="6"/>
      <c r="C129" s="8" t="s">
        <v>91</v>
      </c>
      <c r="D129" s="4"/>
      <c r="E129" s="4"/>
      <c r="F129" s="4"/>
      <c r="J129" s="36"/>
      <c r="K129" s="36"/>
      <c r="L129" s="36"/>
      <c r="M129" s="36"/>
      <c r="N129" s="33"/>
      <c r="O129" s="36"/>
    </row>
    <row r="130" spans="2:15" ht="11.25" customHeight="1">
      <c r="C130" s="106"/>
      <c r="D130" s="107" t="s">
        <v>9</v>
      </c>
      <c r="E130" s="125" t="s">
        <v>84</v>
      </c>
      <c r="F130" s="125" t="s">
        <v>16</v>
      </c>
      <c r="G130" s="125" t="s">
        <v>62</v>
      </c>
      <c r="H130" s="125" t="s">
        <v>63</v>
      </c>
      <c r="I130" s="126" t="s">
        <v>64</v>
      </c>
      <c r="J130" s="36"/>
      <c r="K130" s="36"/>
      <c r="L130" s="36"/>
      <c r="M130" s="36"/>
      <c r="O130" s="36"/>
    </row>
    <row r="131" spans="2:15" ht="12.75">
      <c r="C131" s="86" t="str">
        <f>'C11'!E9</f>
        <v>Albania</v>
      </c>
      <c r="D131" s="98">
        <f>('C11'!F9/'C11'!$L9)*100</f>
        <v>0</v>
      </c>
      <c r="E131" s="98">
        <f>('C11'!G9/'C11'!$L9)*100</f>
        <v>4.2173913043478262</v>
      </c>
      <c r="F131" s="98">
        <f>('C11'!H9/'C11'!$L9)*100</f>
        <v>95.782608695652172</v>
      </c>
      <c r="G131" s="98">
        <f>('C11'!I9/'C11'!$L9)*100</f>
        <v>0</v>
      </c>
      <c r="H131" s="98">
        <f>('C11'!J9/'C11'!$L9)*100</f>
        <v>0</v>
      </c>
      <c r="I131" s="94">
        <f>('C11'!K9/'C11'!$L9)*100</f>
        <v>0</v>
      </c>
      <c r="J131" s="171"/>
      <c r="K131" s="36"/>
      <c r="L131" s="36"/>
      <c r="M131" s="36"/>
      <c r="O131" s="36"/>
    </row>
    <row r="132" spans="2:15" ht="12.75">
      <c r="C132" s="86" t="str">
        <f>'C11'!E10</f>
        <v>Alemania</v>
      </c>
      <c r="D132" s="98">
        <f>('C11'!F10/'C11'!$L10)*100</f>
        <v>3.5205095497184113</v>
      </c>
      <c r="E132" s="98">
        <f>('C11'!G10/'C11'!$L10)*100</f>
        <v>36.181761382865176</v>
      </c>
      <c r="F132" s="98">
        <f>('C11'!H10/'C11'!$L10)*100</f>
        <v>6.3060248700526733</v>
      </c>
      <c r="G132" s="98">
        <f>('C11'!I10/'C11'!$L10)*100</f>
        <v>27.019064726351321</v>
      </c>
      <c r="H132" s="98">
        <f>('C11'!J10/'C11'!$L10)*100</f>
        <v>23.126719253030657</v>
      </c>
      <c r="I132" s="94">
        <f>('C11'!K10/'C11'!$L10)*100</f>
        <v>3.8459202179817598</v>
      </c>
      <c r="J132" s="171">
        <f t="shared" ref="J132:J144" si="3">SUM(D133:I133)</f>
        <v>100</v>
      </c>
      <c r="K132" s="36"/>
      <c r="L132" s="36"/>
      <c r="M132" s="36"/>
      <c r="O132" s="36"/>
    </row>
    <row r="133" spans="2:15" ht="12.75">
      <c r="C133" s="86" t="str">
        <f>'C11'!E11</f>
        <v>Austria</v>
      </c>
      <c r="D133" s="98">
        <f>('C11'!F11/'C11'!$L11)*100</f>
        <v>0</v>
      </c>
      <c r="E133" s="98">
        <f>('C11'!G11/'C11'!$L11)*100</f>
        <v>24.611713665943601</v>
      </c>
      <c r="F133" s="98">
        <f>('C11'!H11/'C11'!$L11)*100</f>
        <v>51.323210412147503</v>
      </c>
      <c r="G133" s="98">
        <f>('C11'!I11/'C11'!$L11)*100</f>
        <v>13.874186550976139</v>
      </c>
      <c r="H133" s="98">
        <f>('C11'!J11/'C11'!$L11)*100</f>
        <v>8.0303687635574832</v>
      </c>
      <c r="I133" s="94">
        <f>('C11'!K11/'C11'!$L11)*100</f>
        <v>2.160520607375271</v>
      </c>
      <c r="J133" s="171">
        <f t="shared" si="3"/>
        <v>99.999999999999986</v>
      </c>
      <c r="K133" s="36"/>
      <c r="L133" s="36" t="str">
        <f>IF(D132="Alemania","DE",IF(D132="Austria","AT",IF(D132="Bélgica","BE",IF(D132="Bulgaria","BG",IF(D132="Croacia","HR",IF(D132="Eslovaquia","SK",IF(D132="Eslovenia","SI",IF(D132="Finlandia","FI",IF(D132="Francia","FR",IF(D132="Grecia","GR",IF(D132="Holanda","NL",IF(D132="Hungría","HU",IF(D132="Italia","IT",IF(D132="Luxemburgo","LU",IF(D132="Polonia","PL",IF(D132="Portugal","PT",IF(D132="República Checa","CZ",IF(D132="Rumania","RO",""))))))))))))))))))</f>
        <v/>
      </c>
      <c r="M133" s="36"/>
      <c r="O133" s="36"/>
    </row>
    <row r="134" spans="2:15" ht="11.25" customHeight="1">
      <c r="C134" s="86" t="str">
        <f>'C11'!E12</f>
        <v>Bélgica</v>
      </c>
      <c r="D134" s="98">
        <f>('C11'!F12/'C11'!$L12)*100</f>
        <v>23.117317566516256</v>
      </c>
      <c r="E134" s="98">
        <f>('C11'!G12/'C11'!$L12)*100</f>
        <v>30.877547845028779</v>
      </c>
      <c r="F134" s="98">
        <f>('C11'!H12/'C11'!$L12)*100</f>
        <v>5.7725221720865099</v>
      </c>
      <c r="G134" s="98">
        <f>('C11'!I12/'C11'!$L12)*100</f>
        <v>18.994087443597323</v>
      </c>
      <c r="H134" s="98">
        <f>('C11'!J12/'C11'!$L12)*100</f>
        <v>18.624552668430063</v>
      </c>
      <c r="I134" s="94">
        <f>('C11'!K12/'C11'!$L12)*100</f>
        <v>2.6139723043410612</v>
      </c>
      <c r="J134" s="171">
        <f t="shared" si="3"/>
        <v>100</v>
      </c>
      <c r="K134" s="36"/>
      <c r="L134" s="36"/>
      <c r="M134" s="36"/>
      <c r="O134" s="36"/>
    </row>
    <row r="135" spans="2:15" ht="11.25" customHeight="1">
      <c r="C135" s="86" t="str">
        <f>'C11'!E13</f>
        <v>Bosnia-Herzegovina</v>
      </c>
      <c r="D135" s="98">
        <f>('C11'!F13/'C11'!$L13)*100</f>
        <v>0</v>
      </c>
      <c r="E135" s="98">
        <f>('C11'!G13/'C11'!$L13)*100</f>
        <v>44.117647058823529</v>
      </c>
      <c r="F135" s="98">
        <f>('C11'!H13/'C11'!$L13)*100</f>
        <v>52.470588235294116</v>
      </c>
      <c r="G135" s="98">
        <f>('C11'!I13/'C11'!$L13)*100</f>
        <v>3.4117647058823533</v>
      </c>
      <c r="H135" s="98">
        <f>('C11'!J13/'C11'!$L13)*100</f>
        <v>0</v>
      </c>
      <c r="I135" s="94">
        <f>('C11'!K13/'C11'!$L13)*100</f>
        <v>0</v>
      </c>
      <c r="J135" s="171">
        <f t="shared" si="3"/>
        <v>100</v>
      </c>
      <c r="K135" s="36"/>
      <c r="L135" s="36"/>
      <c r="M135" s="36"/>
      <c r="O135" s="36"/>
    </row>
    <row r="136" spans="2:15" ht="11.25" customHeight="1">
      <c r="C136" s="86" t="str">
        <f>'C11'!E14</f>
        <v>Bulgaria</v>
      </c>
      <c r="D136" s="98">
        <f>('C11'!F14/'C11'!$L14)*100</f>
        <v>15.499070055796652</v>
      </c>
      <c r="E136" s="98">
        <f>('C11'!G14/'C11'!$L14)*100</f>
        <v>44.497830130192192</v>
      </c>
      <c r="F136" s="98">
        <f>('C11'!H14/'C11'!$L14)*100</f>
        <v>24.899256044637323</v>
      </c>
      <c r="G136" s="98">
        <f>('C11'!I14/'C11'!$L14)*100</f>
        <v>5.4324240545567264</v>
      </c>
      <c r="H136" s="98">
        <f>('C11'!J14/'C11'!$L14)*100</f>
        <v>9.0902045877247382</v>
      </c>
      <c r="I136" s="94">
        <f>('C11'!K14/'C11'!$L14)*100</f>
        <v>0.58121512709237444</v>
      </c>
      <c r="J136" s="171">
        <f t="shared" si="3"/>
        <v>100.00000000000001</v>
      </c>
      <c r="K136" s="36"/>
      <c r="L136" s="36"/>
      <c r="M136" s="36"/>
      <c r="O136" s="36"/>
    </row>
    <row r="137" spans="2:15" ht="11.25" customHeight="1">
      <c r="C137" s="86" t="str">
        <f>'C11'!E15</f>
        <v>Chipre</v>
      </c>
      <c r="D137" s="98">
        <f>('C11'!F15/'C11'!$L15)*100</f>
        <v>0</v>
      </c>
      <c r="E137" s="98">
        <f>('C11'!G15/'C11'!$L15)*100</f>
        <v>77.789473684210535</v>
      </c>
      <c r="F137" s="98">
        <f>('C11'!H15/'C11'!$L15)*100</f>
        <v>0</v>
      </c>
      <c r="G137" s="98">
        <f>('C11'!I15/'C11'!$L15)*100</f>
        <v>8.3157894736842106</v>
      </c>
      <c r="H137" s="98">
        <f>('C11'!J15/'C11'!$L15)*100</f>
        <v>13.263157894736842</v>
      </c>
      <c r="I137" s="94">
        <f>('C11'!K15/'C11'!$L15)*100</f>
        <v>0.63157894736842113</v>
      </c>
      <c r="J137" s="171">
        <f t="shared" si="3"/>
        <v>99.999999999999986</v>
      </c>
      <c r="K137" s="36"/>
      <c r="L137" s="36"/>
      <c r="M137" s="36"/>
      <c r="O137" s="36"/>
    </row>
    <row r="138" spans="2:15" ht="11.25" customHeight="1">
      <c r="C138" s="86" t="str">
        <f>'C11'!E16</f>
        <v>Croacia</v>
      </c>
      <c r="D138" s="98">
        <f>('C11'!F16/'C11'!$L16)*100</f>
        <v>0</v>
      </c>
      <c r="E138" s="98">
        <f>('C11'!G16/'C11'!$L16)*100</f>
        <v>24.546952224052717</v>
      </c>
      <c r="F138" s="98">
        <f>('C11'!H16/'C11'!$L16)*100</f>
        <v>50.670746057895975</v>
      </c>
      <c r="G138" s="98">
        <f>('C11'!I16/'C11'!$L16)*100</f>
        <v>18.733819722287599</v>
      </c>
      <c r="H138" s="98">
        <f>('C11'!J16/'C11'!$L16)*100</f>
        <v>2.0004706989879972</v>
      </c>
      <c r="I138" s="94">
        <f>('C11'!K16/'C11'!$L16)*100</f>
        <v>4.0480112967757114</v>
      </c>
      <c r="J138" s="171">
        <f t="shared" si="3"/>
        <v>100</v>
      </c>
      <c r="K138" s="36"/>
      <c r="L138" s="36"/>
      <c r="M138" s="36"/>
      <c r="O138" s="36"/>
    </row>
    <row r="139" spans="2:15" ht="11.25" customHeight="1">
      <c r="C139" s="86" t="str">
        <f>'C11'!E17</f>
        <v>Dinamarca</v>
      </c>
      <c r="D139" s="98">
        <f>('C11'!F17/'C11'!$L17)*100</f>
        <v>0</v>
      </c>
      <c r="E139" s="98">
        <f>('C11'!G17/'C11'!$L17)*100</f>
        <v>40.478576797795043</v>
      </c>
      <c r="F139" s="98">
        <f>('C11'!H17/'C11'!$L17)*100</f>
        <v>4.3848659483838641E-2</v>
      </c>
      <c r="G139" s="98">
        <f>('C11'!I17/'C11'!$L17)*100</f>
        <v>38.718366324229521</v>
      </c>
      <c r="H139" s="98">
        <f>('C11'!J17/'C11'!$L17)*100</f>
        <v>8.1433224755700326</v>
      </c>
      <c r="I139" s="94">
        <f>('C11'!K17/'C11'!$L17)*100</f>
        <v>12.615885742921574</v>
      </c>
      <c r="J139" s="171">
        <f t="shared" si="3"/>
        <v>0</v>
      </c>
      <c r="K139" s="36"/>
      <c r="L139" s="36"/>
      <c r="M139" s="36"/>
      <c r="O139" s="36"/>
    </row>
    <row r="140" spans="2:15" ht="11.25" customHeight="1">
      <c r="C140" s="86" t="str">
        <f>'C11'!E18</f>
        <v>Eslovaquia(1)</v>
      </c>
      <c r="D140" s="87" t="s">
        <v>107</v>
      </c>
      <c r="E140" s="87" t="s">
        <v>107</v>
      </c>
      <c r="F140" s="87" t="s">
        <v>107</v>
      </c>
      <c r="G140" s="87" t="s">
        <v>107</v>
      </c>
      <c r="H140" s="87" t="s">
        <v>107</v>
      </c>
      <c r="I140" s="87" t="s">
        <v>107</v>
      </c>
      <c r="J140" s="171">
        <f t="shared" si="3"/>
        <v>99.999999999999972</v>
      </c>
      <c r="K140" s="36"/>
      <c r="L140" s="36"/>
      <c r="M140" s="36"/>
      <c r="O140" s="36"/>
    </row>
    <row r="141" spans="2:15" ht="11.25" customHeight="1">
      <c r="C141" s="86" t="str">
        <f>'C11'!E19</f>
        <v>Eslovenia</v>
      </c>
      <c r="D141" s="98">
        <f>('C11'!F19/'C11'!$L19)*100</f>
        <v>18.021750388399791</v>
      </c>
      <c r="E141" s="98">
        <f>('C11'!G19/'C11'!$L19)*100</f>
        <v>40.186431900569644</v>
      </c>
      <c r="F141" s="98">
        <f>('C11'!H19/'C11'!$L19)*100</f>
        <v>33.687208700155352</v>
      </c>
      <c r="G141" s="98">
        <f>('C11'!I19/'C11'!$L19)*100</f>
        <v>7.7679958570688754E-2</v>
      </c>
      <c r="H141" s="98">
        <f>('C11'!J19/'C11'!$L19)*100</f>
        <v>7.483169342309683</v>
      </c>
      <c r="I141" s="94">
        <f>('C11'!K19/'C11'!$L19)*100</f>
        <v>0.54375970999482126</v>
      </c>
      <c r="J141" s="171">
        <f t="shared" si="3"/>
        <v>100</v>
      </c>
      <c r="K141" s="36"/>
      <c r="L141" s="36"/>
      <c r="M141" s="36"/>
      <c r="O141" s="36"/>
    </row>
    <row r="142" spans="2:15" ht="11.25" customHeight="1">
      <c r="C142" s="184" t="str">
        <f>'C11'!E20</f>
        <v>España</v>
      </c>
      <c r="D142" s="196">
        <f>('C11'!F20/'C11'!$L20)*100</f>
        <v>6.5049493186118132</v>
      </c>
      <c r="E142" s="196">
        <f>('C11'!G20/'C11'!$L20)*100</f>
        <v>34.073065287133602</v>
      </c>
      <c r="F142" s="196">
        <f>('C11'!H20/'C11'!$L20)*100</f>
        <v>23.751245327166867</v>
      </c>
      <c r="G142" s="196">
        <f>('C11'!I20/'C11'!$L20)*100</f>
        <v>24.370938405432828</v>
      </c>
      <c r="H142" s="196">
        <f>('C11'!J20/'C11'!$L20)*100</f>
        <v>10.410478114231919</v>
      </c>
      <c r="I142" s="187">
        <f>('C11'!K20/'C11'!$L20)*100</f>
        <v>0.88932354742297237</v>
      </c>
      <c r="J142" s="171">
        <f t="shared" si="3"/>
        <v>99.999999999999986</v>
      </c>
      <c r="K142" s="36"/>
      <c r="L142" s="36"/>
      <c r="M142" s="36"/>
      <c r="O142" s="36"/>
    </row>
    <row r="143" spans="2:15" ht="11.25" customHeight="1">
      <c r="C143" s="86" t="str">
        <f>'C11'!E21</f>
        <v>Estonia</v>
      </c>
      <c r="D143" s="98">
        <f>('C11'!F21/'C11'!$L21)*100</f>
        <v>0</v>
      </c>
      <c r="E143" s="98">
        <f>('C11'!G21/'C11'!$L21)*100</f>
        <v>70.646127513906706</v>
      </c>
      <c r="F143" s="98">
        <f>('C11'!H21/'C11'!$L21)*100</f>
        <v>0.34231921266581083</v>
      </c>
      <c r="G143" s="98">
        <f>('C11'!I21/'C11'!$L21)*100</f>
        <v>14.077877620881472</v>
      </c>
      <c r="H143" s="98">
        <f>('C11'!J21/'C11'!$L21)*100</f>
        <v>7.0175438596491224</v>
      </c>
      <c r="I143" s="94">
        <f>('C11'!K21/'C11'!$L21)*100</f>
        <v>7.9161317928968762</v>
      </c>
      <c r="J143" s="171">
        <f t="shared" si="3"/>
        <v>100</v>
      </c>
      <c r="K143" s="36"/>
      <c r="L143" s="36"/>
      <c r="M143" s="36"/>
      <c r="O143" s="36"/>
    </row>
    <row r="144" spans="2:15" ht="11.25" customHeight="1">
      <c r="C144" s="86" t="str">
        <f>'C11'!E22</f>
        <v>Finlandia</v>
      </c>
      <c r="D144" s="98">
        <f>('C11'!F22/'C11'!$L22)*100</f>
        <v>16.568819308545336</v>
      </c>
      <c r="E144" s="98">
        <f>('C11'!G22/'C11'!$L22)*100</f>
        <v>37.680128091086992</v>
      </c>
      <c r="F144" s="98">
        <f>('C11'!H22/'C11'!$L22)*100</f>
        <v>18.697740615548835</v>
      </c>
      <c r="G144" s="98">
        <f>('C11'!I22/'C11'!$L22)*100</f>
        <v>14.362806143628063</v>
      </c>
      <c r="H144" s="98">
        <f>('C11'!J22/'C11'!$L22)*100</f>
        <v>4.1511000415110001E-2</v>
      </c>
      <c r="I144" s="94">
        <f>('C11'!K22/'C11'!$L22)*100</f>
        <v>12.648994840775662</v>
      </c>
      <c r="J144" s="171">
        <f t="shared" si="3"/>
        <v>100</v>
      </c>
      <c r="K144" s="36"/>
      <c r="L144" s="36"/>
      <c r="M144" s="36"/>
      <c r="O144" s="36"/>
    </row>
    <row r="145" spans="3:15" ht="11.25" customHeight="1">
      <c r="C145" s="86" t="str">
        <f>'C11'!E23</f>
        <v>Francia</v>
      </c>
      <c r="D145" s="98">
        <f>('C11'!F23/'C11'!$L23)*100</f>
        <v>47.005208333333329</v>
      </c>
      <c r="E145" s="98">
        <f>('C11'!G23/'C11'!$L23)*100</f>
        <v>14.599417892156863</v>
      </c>
      <c r="F145" s="98">
        <f>('C11'!H23/'C11'!$L23)*100</f>
        <v>15.980392156862747</v>
      </c>
      <c r="G145" s="98">
        <f>('C11'!I23/'C11'!$L23)*100</f>
        <v>13.194699754901961</v>
      </c>
      <c r="H145" s="98">
        <f>('C11'!J23/'C11'!$L23)*100</f>
        <v>7.8224571078431362</v>
      </c>
      <c r="I145" s="94">
        <f>('C11'!K23/'C11'!$L23)*100</f>
        <v>1.3978247549019607</v>
      </c>
      <c r="J145" s="171" t="e">
        <f>SUM(#REF!)</f>
        <v>#REF!</v>
      </c>
      <c r="K145" s="36"/>
      <c r="L145" s="36"/>
      <c r="M145" s="36"/>
      <c r="O145" s="36"/>
    </row>
    <row r="146" spans="3:15" ht="11.25" customHeight="1">
      <c r="C146" s="86" t="str">
        <f>'C11'!E24</f>
        <v>Grecia</v>
      </c>
      <c r="D146" s="98">
        <f>('C11'!F24/'C11'!$L24)*100</f>
        <v>0</v>
      </c>
      <c r="E146" s="98">
        <f>('C11'!G24/'C11'!$L24)*100</f>
        <v>41.720706618962424</v>
      </c>
      <c r="F146" s="98">
        <f>('C11'!H24/'C11'!$L24)*100</f>
        <v>19.085420393559925</v>
      </c>
      <c r="G146" s="98">
        <f>('C11'!I24/'C11'!$L24)*100</f>
        <v>20.991726296958852</v>
      </c>
      <c r="H146" s="98">
        <f>('C11'!J24/'C11'!$L24)*100</f>
        <v>17.078488372093023</v>
      </c>
      <c r="I146" s="94">
        <f>('C11'!K24/'C11'!$L24)*100</f>
        <v>1.1236583184257602</v>
      </c>
      <c r="J146" s="171">
        <f t="shared" ref="J146:J164" si="4">SUM(D147:I147)</f>
        <v>99.999999999999986</v>
      </c>
      <c r="K146" s="36"/>
      <c r="L146" s="36"/>
      <c r="M146" s="36"/>
      <c r="O146" s="36"/>
    </row>
    <row r="147" spans="3:15" ht="11.25" customHeight="1">
      <c r="C147" s="86" t="str">
        <f>'C11'!E25</f>
        <v>Holanda</v>
      </c>
      <c r="D147" s="98">
        <f>('C11'!F25/'C11'!$L25)*100</f>
        <v>1.2393948686496983</v>
      </c>
      <c r="E147" s="98">
        <f>('C11'!G25/'C11'!$L25)*100</f>
        <v>59.52161913523458</v>
      </c>
      <c r="F147" s="98">
        <f>('C11'!H25/'C11'!$L25)*100</f>
        <v>9.7107226822038206E-2</v>
      </c>
      <c r="G147" s="98">
        <f>('C11'!I25/'C11'!$L25)*100</f>
        <v>17.522743534703057</v>
      </c>
      <c r="H147" s="98">
        <f>('C11'!J25/'C11'!$L25)*100</f>
        <v>20.188081365634261</v>
      </c>
      <c r="I147" s="94">
        <f>('C11'!K25/'C11'!$L25)*100</f>
        <v>1.431053868956353</v>
      </c>
      <c r="J147" s="171">
        <f t="shared" si="4"/>
        <v>99.999999999999986</v>
      </c>
      <c r="K147" s="36"/>
      <c r="L147" s="36"/>
      <c r="M147" s="36"/>
      <c r="O147" s="36"/>
    </row>
    <row r="148" spans="3:15" ht="11.25" customHeight="1">
      <c r="C148" s="86" t="str">
        <f>'C11'!E26</f>
        <v>Hungría</v>
      </c>
      <c r="D148" s="98">
        <f>('C11'!F26/'C11'!$L26)*100</f>
        <v>19.226897523656127</v>
      </c>
      <c r="E148" s="98">
        <f>('C11'!G26/'C11'!$L26)*100</f>
        <v>55.657338433662161</v>
      </c>
      <c r="F148" s="98">
        <f>('C11'!H26/'C11'!$L26)*100</f>
        <v>0.58385343265552647</v>
      </c>
      <c r="G148" s="98">
        <f>('C11'!I26/'C11'!$L26)*100</f>
        <v>3.2514596335816388</v>
      </c>
      <c r="H148" s="98">
        <f>('C11'!J26/'C11'!$L26)*100</f>
        <v>18.411516005637203</v>
      </c>
      <c r="I148" s="94">
        <f>('C11'!K26/'C11'!$L26)*100</f>
        <v>2.8689349708073277</v>
      </c>
      <c r="J148" s="171">
        <f t="shared" si="4"/>
        <v>100</v>
      </c>
      <c r="K148" s="36"/>
      <c r="L148" s="36"/>
      <c r="M148" s="36"/>
      <c r="O148" s="36"/>
    </row>
    <row r="149" spans="3:15" ht="11.25" customHeight="1">
      <c r="C149" s="86" t="str">
        <f>'C11'!E27</f>
        <v>Irlanda</v>
      </c>
      <c r="D149" s="98">
        <f>('C11'!F27/'C11'!$L27)*100</f>
        <v>0</v>
      </c>
      <c r="E149" s="98">
        <f>('C11'!G27/'C11'!$L27)*100</f>
        <v>75.129744581255721</v>
      </c>
      <c r="F149" s="98">
        <f>('C11'!H27/'C11'!$L27)*100</f>
        <v>5.1694311590515927</v>
      </c>
      <c r="G149" s="98">
        <f>('C11'!I27/'C11'!$L27)*100</f>
        <v>19.527831484685052</v>
      </c>
      <c r="H149" s="98">
        <f>('C11'!J27/'C11'!$L27)*100</f>
        <v>0</v>
      </c>
      <c r="I149" s="94">
        <f>('C11'!K27/'C11'!$L27)*100</f>
        <v>0.17299277500763205</v>
      </c>
      <c r="J149" s="171">
        <f t="shared" si="4"/>
        <v>0</v>
      </c>
      <c r="K149" s="36"/>
      <c r="L149" s="36"/>
      <c r="M149" s="36"/>
      <c r="O149" s="36"/>
    </row>
    <row r="150" spans="3:15" ht="11.25" customHeight="1">
      <c r="C150" s="86" t="str">
        <f>'C11'!E28</f>
        <v>Islandia(1)</v>
      </c>
      <c r="D150" s="87" t="s">
        <v>107</v>
      </c>
      <c r="E150" s="87" t="s">
        <v>107</v>
      </c>
      <c r="F150" s="87" t="s">
        <v>107</v>
      </c>
      <c r="G150" s="87" t="s">
        <v>107</v>
      </c>
      <c r="H150" s="87" t="s">
        <v>107</v>
      </c>
      <c r="I150" s="87" t="s">
        <v>107</v>
      </c>
      <c r="J150" s="171">
        <f t="shared" si="4"/>
        <v>100</v>
      </c>
      <c r="K150" s="36"/>
      <c r="L150" s="36"/>
    </row>
    <row r="151" spans="3:15" ht="11.25" customHeight="1">
      <c r="C151" s="86" t="str">
        <f>'C11'!E29</f>
        <v>Italia</v>
      </c>
      <c r="D151" s="98">
        <f>('C11'!F29/'C11'!$L29)*100</f>
        <v>0</v>
      </c>
      <c r="E151" s="98">
        <f>('C11'!G29/'C11'!$L29)*100</f>
        <v>57.219062309200162</v>
      </c>
      <c r="F151" s="98">
        <f>('C11'!H29/'C11'!$L29)*100</f>
        <v>23.781826751073837</v>
      </c>
      <c r="G151" s="98">
        <f>('C11'!I29/'C11'!$L29)*100</f>
        <v>11.035058967190462</v>
      </c>
      <c r="H151" s="98">
        <f>('C11'!J29/'C11'!$L29)*100</f>
        <v>5.3332904870550681</v>
      </c>
      <c r="I151" s="94">
        <f>('C11'!K29/'C11'!$L29)*100</f>
        <v>2.6307614854804675</v>
      </c>
      <c r="J151" s="171">
        <f t="shared" si="4"/>
        <v>100</v>
      </c>
      <c r="K151" s="36"/>
      <c r="L151" s="36"/>
    </row>
    <row r="152" spans="3:15" ht="11.25" customHeight="1">
      <c r="C152" s="86" t="str">
        <f>'C11'!E30</f>
        <v>Letonia</v>
      </c>
      <c r="D152" s="98">
        <f>('C11'!F30/'C11'!$L30)*100</f>
        <v>0</v>
      </c>
      <c r="E152" s="98">
        <f>('C11'!G30/'C11'!$L30)*100</f>
        <v>35.912768202602876</v>
      </c>
      <c r="F152" s="98">
        <f>('C11'!H30/'C11'!$L30)*100</f>
        <v>55.504748505100245</v>
      </c>
      <c r="G152" s="98">
        <f>('C11'!I30/'C11'!$L30)*100</f>
        <v>2.9546253957087583</v>
      </c>
      <c r="H152" s="98">
        <f>('C11'!J30/'C11'!$L30)*100</f>
        <v>0.38691523039043257</v>
      </c>
      <c r="I152" s="94">
        <f>('C11'!K30/'C11'!$L30)*100</f>
        <v>5.240942666197677</v>
      </c>
      <c r="J152" s="171">
        <f t="shared" si="4"/>
        <v>99.999999999999986</v>
      </c>
      <c r="K152" s="36"/>
      <c r="L152" s="36"/>
    </row>
    <row r="153" spans="3:15" ht="11.25" customHeight="1">
      <c r="C153" s="86" t="str">
        <f>'C11'!E31</f>
        <v>Lituania</v>
      </c>
      <c r="D153" s="98">
        <f>('C11'!F31/'C11'!$L31)*100</f>
        <v>0</v>
      </c>
      <c r="E153" s="98">
        <f>('C11'!G31/'C11'!$L31)*100</f>
        <v>51.785714285714278</v>
      </c>
      <c r="F153" s="98">
        <f>('C11'!H31/'C11'!$L31)*100</f>
        <v>26.995798319327729</v>
      </c>
      <c r="G153" s="98">
        <f>('C11'!I31/'C11'!$L31)*100</f>
        <v>14.180672268907562</v>
      </c>
      <c r="H153" s="98">
        <f>('C11'!J31/'C11'!$L31)*100</f>
        <v>4.4380252100840334</v>
      </c>
      <c r="I153" s="94">
        <f>('C11'!K31/'C11'!$L31)*100</f>
        <v>2.5997899159663862</v>
      </c>
      <c r="J153" s="171">
        <f t="shared" si="4"/>
        <v>99.999999999999986</v>
      </c>
      <c r="K153" s="36"/>
      <c r="L153" s="36"/>
    </row>
    <row r="154" spans="3:15" ht="11.25" customHeight="1">
      <c r="C154" s="86" t="str">
        <f>'C11'!E32</f>
        <v>Luxemburgo</v>
      </c>
      <c r="D154" s="98">
        <f>('C11'!F32/'C11'!$L32)*100</f>
        <v>0</v>
      </c>
      <c r="E154" s="98">
        <f>('C11'!G32/'C11'!$L32)*100</f>
        <v>19.402985074626862</v>
      </c>
      <c r="F154" s="98">
        <f>('C11'!H32/'C11'!$L32)*100</f>
        <v>5.9701492537313419</v>
      </c>
      <c r="G154" s="98">
        <f>('C11'!I32/'C11'!$L32)*100</f>
        <v>27.694859038142617</v>
      </c>
      <c r="H154" s="98">
        <f>('C11'!J32/'C11'!$L32)*100</f>
        <v>39.137645107794356</v>
      </c>
      <c r="I154" s="94">
        <f>('C11'!K32/'C11'!$L32)*100</f>
        <v>7.7943615257048089</v>
      </c>
      <c r="J154" s="171">
        <f t="shared" si="4"/>
        <v>100</v>
      </c>
      <c r="K154" s="36"/>
      <c r="L154" s="36"/>
    </row>
    <row r="155" spans="3:15" ht="11.25" customHeight="1">
      <c r="C155" s="86" t="str">
        <f>'C11'!E33</f>
        <v>Macedonia</v>
      </c>
      <c r="D155" s="98">
        <f>('C11'!F33/'C11'!$L33)*100</f>
        <v>0</v>
      </c>
      <c r="E155" s="98">
        <f>('C11'!G33/'C11'!$L33)*100</f>
        <v>66.522277227722768</v>
      </c>
      <c r="F155" s="98">
        <f>('C11'!H33/'C11'!$L33)*100</f>
        <v>31.311881188118811</v>
      </c>
      <c r="G155" s="98">
        <f>('C11'!I33/'C11'!$L33)*100</f>
        <v>2.1658415841584162</v>
      </c>
      <c r="H155" s="98">
        <f>('C11'!J33/'C11'!$L33)*100</f>
        <v>0</v>
      </c>
      <c r="I155" s="94">
        <f>('C11'!K33/'C11'!$L33)*100</f>
        <v>0</v>
      </c>
      <c r="J155" s="171">
        <f t="shared" si="4"/>
        <v>100</v>
      </c>
      <c r="K155" s="36"/>
      <c r="L155" s="36"/>
    </row>
    <row r="156" spans="3:15" ht="11.25" customHeight="1">
      <c r="C156" s="86" t="str">
        <f>'C11'!E34</f>
        <v>Montenegro</v>
      </c>
      <c r="D156" s="98">
        <f>('C11'!F34/'C11'!$L34)*100</f>
        <v>0</v>
      </c>
      <c r="E156" s="98">
        <f>('C11'!G34/'C11'!$L34)*100</f>
        <v>21.49437052200614</v>
      </c>
      <c r="F156" s="98">
        <f>('C11'!H34/'C11'!$L34)*100</f>
        <v>66.427840327533275</v>
      </c>
      <c r="G156" s="98">
        <f>('C11'!I34/'C11'!$L34)*100</f>
        <v>12.077789150460594</v>
      </c>
      <c r="H156" s="98">
        <f>('C11'!J34/'C11'!$L34)*100</f>
        <v>0</v>
      </c>
      <c r="I156" s="94">
        <f>('C11'!K34/'C11'!$L34)*100</f>
        <v>0</v>
      </c>
      <c r="J156" s="171">
        <f t="shared" si="4"/>
        <v>0</v>
      </c>
      <c r="K156" s="36"/>
      <c r="L156" s="36"/>
    </row>
    <row r="157" spans="3:15" ht="11.25" customHeight="1">
      <c r="C157" s="86" t="str">
        <f>'C11'!E35</f>
        <v>Noruega(1)</v>
      </c>
      <c r="D157" s="87" t="s">
        <v>107</v>
      </c>
      <c r="E157" s="87" t="s">
        <v>107</v>
      </c>
      <c r="F157" s="87" t="s">
        <v>107</v>
      </c>
      <c r="G157" s="87" t="s">
        <v>107</v>
      </c>
      <c r="H157" s="87" t="s">
        <v>107</v>
      </c>
      <c r="I157" s="87" t="s">
        <v>107</v>
      </c>
      <c r="J157" s="171">
        <f t="shared" si="4"/>
        <v>100.00000000000001</v>
      </c>
      <c r="K157" s="36"/>
      <c r="L157" s="36"/>
    </row>
    <row r="158" spans="3:15" ht="11.25" customHeight="1">
      <c r="C158" s="86" t="str">
        <f>'C11'!E36</f>
        <v>Polonia</v>
      </c>
      <c r="D158" s="98">
        <f>('C11'!F36/'C11'!$L36)*100</f>
        <v>0</v>
      </c>
      <c r="E158" s="98">
        <f>('C11'!G36/'C11'!$L36)*100</f>
        <v>70.41684247929112</v>
      </c>
      <c r="F158" s="98">
        <f>('C11'!H36/'C11'!$L36)*100</f>
        <v>5.3254569277576671</v>
      </c>
      <c r="G158" s="98">
        <f>('C11'!I36/'C11'!$L36)*100</f>
        <v>14.590597170712208</v>
      </c>
      <c r="H158" s="98">
        <f>('C11'!J36/'C11'!$L36)*100</f>
        <v>7.7128073019609573</v>
      </c>
      <c r="I158" s="94">
        <f>('C11'!K36/'C11'!$L36)*100</f>
        <v>1.9542961202780429</v>
      </c>
      <c r="J158" s="171">
        <f t="shared" si="4"/>
        <v>100.00000000000001</v>
      </c>
      <c r="K158" s="36"/>
      <c r="L158" s="36"/>
    </row>
    <row r="159" spans="3:15" ht="11.25" customHeight="1">
      <c r="C159" s="86" t="str">
        <f>'C11'!E37</f>
        <v>Portugal</v>
      </c>
      <c r="D159" s="98">
        <f>('C11'!F37/'C11'!$L37)*100</f>
        <v>0</v>
      </c>
      <c r="E159" s="98">
        <f>('C11'!G37/'C11'!$L37)*100</f>
        <v>31.810008990110877</v>
      </c>
      <c r="F159" s="98">
        <f>('C11'!H37/'C11'!$L37)*100</f>
        <v>35.920487463789833</v>
      </c>
      <c r="G159" s="98">
        <f>('C11'!I37/'C11'!$L37)*100</f>
        <v>26.011387473778846</v>
      </c>
      <c r="H159" s="98">
        <f>('C11'!J37/'C11'!$L37)*100</f>
        <v>2.8418739386674656</v>
      </c>
      <c r="I159" s="94">
        <f>('C11'!K37/'C11'!$L37)*100</f>
        <v>3.4162421336529825</v>
      </c>
      <c r="J159" s="171">
        <f t="shared" si="4"/>
        <v>100.00000000000003</v>
      </c>
      <c r="K159" s="36"/>
      <c r="L159" s="36"/>
    </row>
    <row r="160" spans="3:15" ht="11.25" customHeight="1">
      <c r="C160" s="86" t="str">
        <f>'C11'!E38</f>
        <v>República Checa</v>
      </c>
      <c r="D160" s="98">
        <f>('C11'!F38/'C11'!$L38)*100</f>
        <v>20.07752708478283</v>
      </c>
      <c r="E160" s="98">
        <f>('C11'!G38/'C11'!$L38)*100</f>
        <v>52.708478282476904</v>
      </c>
      <c r="F160" s="98">
        <f>('C11'!H38/'C11'!$L38)*100</f>
        <v>11.246396978431569</v>
      </c>
      <c r="G160" s="98">
        <f>('C11'!I38/'C11'!$L38)*100</f>
        <v>1.6847231885498464</v>
      </c>
      <c r="H160" s="98">
        <f>('C11'!J38/'C11'!$L38)*100</f>
        <v>10.207732829738596</v>
      </c>
      <c r="I160" s="94">
        <f>('C11'!K38/'C11'!$L38)*100</f>
        <v>4.0751416360202768</v>
      </c>
      <c r="J160" s="171">
        <f t="shared" si="4"/>
        <v>100</v>
      </c>
      <c r="K160" s="36"/>
      <c r="L160" s="36"/>
    </row>
    <row r="161" spans="3:12" ht="11.25" customHeight="1">
      <c r="C161" s="86" t="str">
        <f>'C11'!E39</f>
        <v>Rumania</v>
      </c>
      <c r="D161" s="98">
        <f>('C11'!F39/'C11'!$L39)*100</f>
        <v>7.5118456026811513</v>
      </c>
      <c r="E161" s="98">
        <f>('C11'!G39/'C11'!$L39)*100</f>
        <v>32.664971686120417</v>
      </c>
      <c r="F161" s="98">
        <f>('C11'!H39/'C11'!$L39)*100</f>
        <v>35.444354559112448</v>
      </c>
      <c r="G161" s="98">
        <f>('C11'!I39/'C11'!$L39)*100</f>
        <v>17.08655957471397</v>
      </c>
      <c r="H161" s="98">
        <f>('C11'!J39/'C11'!$L39)*100</f>
        <v>6.6162024731307056</v>
      </c>
      <c r="I161" s="94">
        <f>('C11'!K39/'C11'!$L39)*100</f>
        <v>0.67606610424130364</v>
      </c>
      <c r="J161" s="171">
        <f t="shared" si="4"/>
        <v>99.999999999999972</v>
      </c>
      <c r="K161" s="36"/>
      <c r="L161" s="36"/>
    </row>
    <row r="162" spans="3:12" ht="11.25" customHeight="1">
      <c r="C162" s="114" t="str">
        <f>'C11'!E40</f>
        <v>Serbia</v>
      </c>
      <c r="D162" s="113">
        <f>('C11'!F40/'C11'!$L40)*100</f>
        <v>0</v>
      </c>
      <c r="E162" s="113">
        <f>('C11'!G40/'C11'!$L40)*100</f>
        <v>61.424657534246563</v>
      </c>
      <c r="F162" s="113">
        <f>('C11'!H40/'C11'!$L40)*100</f>
        <v>34.169863013698617</v>
      </c>
      <c r="G162" s="113">
        <f>('C11'!I40/'C11'!$L40)*100</f>
        <v>4.3506849315068488</v>
      </c>
      <c r="H162" s="113">
        <f>('C11'!J40/'C11'!$L40)*100</f>
        <v>3.287671232876712E-2</v>
      </c>
      <c r="I162" s="112">
        <f>('C11'!K40/'C11'!$L40)*100</f>
        <v>2.1917808219178079E-2</v>
      </c>
      <c r="J162" s="171">
        <f t="shared" si="4"/>
        <v>100.00000000000001</v>
      </c>
      <c r="K162" s="36"/>
      <c r="L162" s="36"/>
    </row>
    <row r="163" spans="3:12" ht="11.25" customHeight="1">
      <c r="C163" s="114" t="str">
        <f>'C11'!E41</f>
        <v>Suecia</v>
      </c>
      <c r="D163" s="113">
        <f>('C11'!F41/'C11'!$L41)*100</f>
        <v>16.677589261875291</v>
      </c>
      <c r="E163" s="113">
        <f>('C11'!G41/'C11'!$L41)*100</f>
        <v>19.362120439816501</v>
      </c>
      <c r="F163" s="113">
        <f>('C11'!H41/'C11'!$L41)*100</f>
        <v>39.646593363916601</v>
      </c>
      <c r="G163" s="113">
        <f>('C11'!I41/'C11'!$L41)*100</f>
        <v>24.313696934391611</v>
      </c>
      <c r="H163" s="113">
        <f>('C11'!J41/'C11'!$L41)*100</f>
        <v>0</v>
      </c>
      <c r="I163" s="112">
        <f>('C11'!K41/'C11'!$L41)*100</f>
        <v>0</v>
      </c>
      <c r="J163" s="171">
        <f t="shared" si="4"/>
        <v>100</v>
      </c>
      <c r="K163" s="36"/>
      <c r="L163" s="36"/>
    </row>
    <row r="164" spans="3:12" ht="11.25" customHeight="1">
      <c r="C164" s="116" t="str">
        <f>'C11'!E42</f>
        <v>Suiza</v>
      </c>
      <c r="D164" s="117">
        <f>('C11'!F42/'C11'!$L42)*100</f>
        <v>18.745266346882101</v>
      </c>
      <c r="E164" s="117">
        <f>('C11'!G42/'C11'!$L42)*100</f>
        <v>0</v>
      </c>
      <c r="F164" s="117">
        <f>('C11'!H42/'C11'!$L42)*100</f>
        <v>81.254733653117896</v>
      </c>
      <c r="G164" s="117">
        <f>('C11'!I42/'C11'!$L42)*100</f>
        <v>0</v>
      </c>
      <c r="H164" s="117">
        <f>('C11'!J42/'C11'!$L42)*100</f>
        <v>0</v>
      </c>
      <c r="I164" s="109">
        <f>('C11'!K42/'C11'!$L42)*100</f>
        <v>0</v>
      </c>
      <c r="J164" s="171">
        <f t="shared" si="4"/>
        <v>0</v>
      </c>
      <c r="K164" s="36"/>
      <c r="L164" s="36"/>
    </row>
    <row r="165" spans="3:12" ht="11.25" customHeight="1">
      <c r="C165" s="6" t="s">
        <v>137</v>
      </c>
      <c r="G165" s="51"/>
      <c r="H165" s="51"/>
      <c r="J165" s="171"/>
      <c r="K165" s="36"/>
      <c r="L165" s="36"/>
    </row>
    <row r="166" spans="3:12" ht="11.25" customHeight="1">
      <c r="C166" s="6" t="s">
        <v>111</v>
      </c>
      <c r="G166" s="51"/>
      <c r="H166" s="51"/>
      <c r="J166" s="36"/>
      <c r="K166" s="36"/>
      <c r="L166" s="36"/>
    </row>
    <row r="167" spans="3:12" ht="11.25" customHeight="1">
      <c r="C167" s="6"/>
      <c r="G167" s="51"/>
      <c r="H167" s="51"/>
      <c r="J167" s="36"/>
      <c r="K167" s="36"/>
      <c r="L167" s="36"/>
    </row>
    <row r="168" spans="3:12" ht="11.25" customHeight="1">
      <c r="C168" s="6"/>
      <c r="G168" s="51"/>
      <c r="H168" s="51"/>
      <c r="J168" s="36"/>
      <c r="K168" s="36"/>
      <c r="L168" s="36"/>
    </row>
  </sheetData>
  <sortState xmlns:xlrd2="http://schemas.microsoft.com/office/spreadsheetml/2017/richdata2" ref="H90:K123">
    <sortCondition ref="K90:K123"/>
    <sortCondition descending="1" ref="H90:H123"/>
  </sortState>
  <dataConsolidate/>
  <customSheetViews>
    <customSheetView guid="{C12C280E-DC25-11D6-846E-0008C7298EBA}" showGridLines="0" showRowCol="0" outlineSymbols="0" showRuler="0">
      <pane ySplit="4" topLeftCell="A20" activePane="bottomLeft" state="frozenSplit"/>
      <selection pane="bottomLeft"/>
    </customSheetView>
    <customSheetView guid="{C12C280F-DC25-11D6-846E-0008C7298EBA}" showGridLines="0" showRowCol="0" outlineSymbols="0" showRuler="0">
      <pane ySplit="4" topLeftCell="A34" activePane="bottomLeft" state="frozenSplit"/>
      <selection pane="bottomLeft"/>
    </customSheetView>
    <customSheetView guid="{C12C2810-DC25-11D6-846E-0008C7298EBA}" showGridLines="0" showRowCol="0" outlineSymbols="0" showRuler="0">
      <pane ySplit="4" topLeftCell="A6" activePane="bottomLeft" state="frozenSplit"/>
      <selection pane="bottomLeft"/>
    </customSheetView>
    <customSheetView guid="{C12C2811-DC25-11D6-846E-0008C7298EBA}" showGridLines="0" showRowCol="0" outlineSymbols="0" showRuler="0">
      <pane ySplit="4" topLeftCell="A47" activePane="bottomLeft" state="frozenSplit"/>
      <selection pane="bottomLeft"/>
    </customSheetView>
    <customSheetView guid="{C12C2812-DC25-11D6-846E-0008C7298EBA}" showGridLines="0" showRowCol="0" outlineSymbols="0" showRuler="0">
      <pane ySplit="4" topLeftCell="A61" activePane="bottomLeft" state="frozenSplit"/>
      <selection pane="bottomLeft"/>
    </customSheetView>
    <customSheetView guid="{C12C2813-DC25-11D6-846E-0008C7298EBA}" showGridLines="0" showRowCol="0" outlineSymbols="0" showRuler="0">
      <pane ySplit="4" topLeftCell="A76" activePane="bottomLeft" state="frozenSplit"/>
      <selection pane="bottomLeft"/>
    </customSheetView>
  </customSheetViews>
  <mergeCells count="3">
    <mergeCell ref="C88:F88"/>
    <mergeCell ref="C47:F47"/>
    <mergeCell ref="H88:K88"/>
  </mergeCells>
  <phoneticPr fontId="0" type="noConversion"/>
  <hyperlinks>
    <hyperlink ref="C4" location="Indice!A1" display="Indice!A1" xr:uid="{00000000-0004-0000-1000-000000000000}"/>
  </hyperlinks>
  <pageMargins left="0.39370078740157483" right="0.75" top="0.39370078740157483" bottom="1" header="0" footer="0"/>
  <pageSetup paperSize="9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7">
    <pageSetUpPr autoPageBreaks="0"/>
  </sheetPr>
  <dimension ref="B1:O70"/>
  <sheetViews>
    <sheetView showGridLines="0" showRowColHeaders="0" showOutlineSymbols="0" zoomScaleNormal="100" workbookViewId="0">
      <selection activeCell="C7" sqref="C7:C13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" style="19" customWidth="1"/>
    <col min="4" max="4" width="3.85546875" style="19" bestFit="1" customWidth="1"/>
    <col min="5" max="5" width="15.5703125" style="19" customWidth="1"/>
    <col min="6" max="7" width="15.7109375" style="19" customWidth="1"/>
    <col min="8" max="8" width="15.5703125" style="19" customWidth="1"/>
    <col min="9" max="16384" width="11.42578125" style="19"/>
  </cols>
  <sheetData>
    <row r="1" spans="2:15" s="9" customFormat="1" ht="0.75" customHeight="1"/>
    <row r="2" spans="2:15" s="9" customFormat="1" ht="21" customHeight="1">
      <c r="E2" s="215" t="s">
        <v>18</v>
      </c>
      <c r="F2" s="215"/>
      <c r="G2" s="215"/>
      <c r="H2" s="215"/>
    </row>
    <row r="3" spans="2:15" s="9" customFormat="1" ht="15" customHeight="1">
      <c r="E3" s="214" t="str">
        <f>Indice!E3</f>
        <v>Informe 2021</v>
      </c>
      <c r="F3" s="214"/>
      <c r="G3" s="214"/>
      <c r="H3" s="214"/>
    </row>
    <row r="4" spans="2:15" s="11" customFormat="1" ht="20.25" customHeight="1">
      <c r="B4" s="12"/>
      <c r="C4" s="13" t="str">
        <f>Indice!C4</f>
        <v>Panorama europeo</v>
      </c>
    </row>
    <row r="5" spans="2:15" s="11" customFormat="1" ht="12.75" customHeight="1">
      <c r="B5" s="12"/>
      <c r="C5" s="14"/>
    </row>
    <row r="6" spans="2:15" s="11" customFormat="1" ht="13.5" customHeight="1">
      <c r="B6" s="12"/>
      <c r="C6" s="18"/>
      <c r="D6" s="28"/>
      <c r="E6" s="28"/>
    </row>
    <row r="7" spans="2:15" ht="12.75" customHeight="1">
      <c r="C7" s="216" t="s">
        <v>125</v>
      </c>
      <c r="E7" s="26"/>
      <c r="F7" s="27">
        <v>2020</v>
      </c>
      <c r="G7" s="27">
        <v>2021</v>
      </c>
      <c r="H7" s="46" t="s">
        <v>124</v>
      </c>
    </row>
    <row r="8" spans="2:15" ht="12.75" customHeight="1">
      <c r="C8" s="216"/>
      <c r="D8" s="68" t="s">
        <v>109</v>
      </c>
      <c r="E8" s="86" t="s">
        <v>110</v>
      </c>
      <c r="F8" s="87" t="s">
        <v>107</v>
      </c>
      <c r="G8" s="87" t="s">
        <v>107</v>
      </c>
      <c r="H8" s="87" t="s">
        <v>107</v>
      </c>
      <c r="I8" s="79"/>
      <c r="K8" s="20"/>
    </row>
    <row r="9" spans="2:15" ht="12.75" customHeight="1">
      <c r="C9" s="216"/>
      <c r="D9" s="68" t="s">
        <v>47</v>
      </c>
      <c r="E9" s="86" t="s">
        <v>0</v>
      </c>
      <c r="F9" s="87">
        <v>494.34381274999998</v>
      </c>
      <c r="G9" s="87">
        <v>505.62761425000002</v>
      </c>
      <c r="H9" s="87">
        <f t="shared" ref="H9:H41" si="0">(G9/F9-1)*100</f>
        <v>2.2825817192348552</v>
      </c>
      <c r="I9" s="150"/>
      <c r="J9" s="49"/>
      <c r="K9" s="20"/>
      <c r="L9"/>
      <c r="M9"/>
      <c r="N9" s="36"/>
      <c r="O9"/>
    </row>
    <row r="10" spans="2:15" ht="12.75" customHeight="1">
      <c r="C10" s="216"/>
      <c r="D10" s="68" t="s">
        <v>48</v>
      </c>
      <c r="E10" s="86" t="s">
        <v>1</v>
      </c>
      <c r="F10" s="87">
        <v>59.728425250000001</v>
      </c>
      <c r="G10" s="87">
        <v>56.1216565</v>
      </c>
      <c r="H10" s="87">
        <f t="shared" si="0"/>
        <v>-6.0386134991898155</v>
      </c>
      <c r="I10" s="150"/>
      <c r="J10" s="49"/>
      <c r="K10" s="20"/>
      <c r="L10"/>
      <c r="M10"/>
      <c r="N10" s="36"/>
      <c r="O10"/>
    </row>
    <row r="11" spans="2:15" ht="12.75" customHeight="1">
      <c r="C11" s="216"/>
      <c r="D11" s="68" t="s">
        <v>49</v>
      </c>
      <c r="E11" s="86" t="s">
        <v>2</v>
      </c>
      <c r="F11" s="87">
        <v>82.793788000000006</v>
      </c>
      <c r="G11" s="87">
        <v>93.422663</v>
      </c>
      <c r="H11" s="87">
        <f t="shared" si="0"/>
        <v>12.837768698298957</v>
      </c>
      <c r="I11" s="79"/>
      <c r="J11" s="49"/>
      <c r="K11" s="20"/>
      <c r="L11"/>
      <c r="M11"/>
      <c r="N11" s="36"/>
      <c r="O11"/>
    </row>
    <row r="12" spans="2:15" ht="12.75" customHeight="1">
      <c r="C12" s="216"/>
      <c r="D12" s="68" t="s">
        <v>77</v>
      </c>
      <c r="E12" s="86" t="s">
        <v>61</v>
      </c>
      <c r="F12" s="87">
        <v>14.778606999999999</v>
      </c>
      <c r="G12" s="87">
        <v>15.653686</v>
      </c>
      <c r="H12" s="87">
        <f t="shared" si="0"/>
        <v>5.9212549599566566</v>
      </c>
      <c r="I12" s="150"/>
      <c r="J12" s="49"/>
      <c r="K12" s="20"/>
      <c r="L12"/>
      <c r="M12"/>
      <c r="N12" s="36"/>
      <c r="O12"/>
    </row>
    <row r="13" spans="2:15" ht="12.75" customHeight="1">
      <c r="C13" s="216"/>
      <c r="D13" s="68" t="s">
        <v>51</v>
      </c>
      <c r="E13" s="86" t="s">
        <v>50</v>
      </c>
      <c r="F13" s="87">
        <v>40.068044</v>
      </c>
      <c r="G13" s="87">
        <v>46.903846999999999</v>
      </c>
      <c r="H13" s="87">
        <f t="shared" si="0"/>
        <v>17.060485907422883</v>
      </c>
      <c r="I13" s="150"/>
      <c r="J13" s="49"/>
      <c r="K13" s="20"/>
      <c r="L13"/>
      <c r="M13"/>
      <c r="N13" s="36"/>
      <c r="O13"/>
    </row>
    <row r="14" spans="2:15" ht="12.75" customHeight="1">
      <c r="C14" s="59"/>
      <c r="D14" s="68" t="s">
        <v>89</v>
      </c>
      <c r="E14" s="86" t="s">
        <v>130</v>
      </c>
      <c r="F14" s="87" t="s">
        <v>107</v>
      </c>
      <c r="G14" s="87" t="s">
        <v>107</v>
      </c>
      <c r="H14" s="87" t="s">
        <v>107</v>
      </c>
      <c r="I14" s="150"/>
      <c r="J14" s="49"/>
      <c r="K14" s="20"/>
      <c r="L14"/>
      <c r="M14"/>
      <c r="N14" s="36"/>
      <c r="O14"/>
    </row>
    <row r="15" spans="2:15" ht="12.75" customHeight="1">
      <c r="C15" s="59"/>
      <c r="D15" s="68" t="s">
        <v>81</v>
      </c>
      <c r="E15" s="86" t="s">
        <v>76</v>
      </c>
      <c r="F15" s="87">
        <v>12.103543999999999</v>
      </c>
      <c r="G15" s="87">
        <v>13.968531</v>
      </c>
      <c r="H15" s="87">
        <f t="shared" si="0"/>
        <v>15.408602637376312</v>
      </c>
      <c r="I15" s="150"/>
      <c r="J15" s="49"/>
      <c r="K15" s="20"/>
      <c r="L15"/>
      <c r="M15"/>
      <c r="N15" s="36"/>
      <c r="O15"/>
    </row>
    <row r="16" spans="2:15" ht="12.75" customHeight="1">
      <c r="C16" s="59"/>
      <c r="D16" s="68" t="s">
        <v>66</v>
      </c>
      <c r="E16" s="86" t="s">
        <v>56</v>
      </c>
      <c r="F16" s="87">
        <v>27.903991999999999</v>
      </c>
      <c r="G16" s="87">
        <v>32.616204000000003</v>
      </c>
      <c r="H16" s="87">
        <f t="shared" si="0"/>
        <v>16.887232479137772</v>
      </c>
      <c r="I16" s="150"/>
      <c r="J16" s="49"/>
      <c r="K16" s="20"/>
      <c r="L16"/>
      <c r="M16"/>
      <c r="N16" s="36"/>
      <c r="O16"/>
    </row>
    <row r="17" spans="3:15" ht="12.75" customHeight="1">
      <c r="C17" s="59"/>
      <c r="D17" s="68" t="s">
        <v>35</v>
      </c>
      <c r="E17" s="86" t="s">
        <v>29</v>
      </c>
      <c r="F17" s="87">
        <v>30.964255000000001</v>
      </c>
      <c r="G17" s="87">
        <v>29.215446</v>
      </c>
      <c r="H17" s="87">
        <f t="shared" si="0"/>
        <v>-5.647831669129455</v>
      </c>
      <c r="I17" s="150"/>
      <c r="J17" s="49"/>
      <c r="K17" s="20"/>
      <c r="L17"/>
      <c r="M17"/>
      <c r="N17" s="36"/>
      <c r="O17"/>
    </row>
    <row r="18" spans="3:15" ht="12.75" customHeight="1">
      <c r="C18" s="59"/>
      <c r="D18" s="68" t="s">
        <v>36</v>
      </c>
      <c r="E18" s="86" t="s">
        <v>25</v>
      </c>
      <c r="F18" s="87">
        <v>15.889808</v>
      </c>
      <c r="G18" s="87">
        <v>14.597871</v>
      </c>
      <c r="H18" s="87">
        <f t="shared" si="0"/>
        <v>-8.1306017039350031</v>
      </c>
      <c r="I18" s="150"/>
      <c r="J18" s="49"/>
      <c r="K18" s="20"/>
      <c r="L18"/>
      <c r="M18"/>
      <c r="N18" s="36"/>
      <c r="O18"/>
    </row>
    <row r="19" spans="3:15" ht="12.75" customHeight="1">
      <c r="C19" s="59"/>
      <c r="D19" s="68" t="s">
        <v>37</v>
      </c>
      <c r="E19" s="184" t="s">
        <v>3</v>
      </c>
      <c r="F19" s="185">
        <v>238.68008900000001</v>
      </c>
      <c r="G19" s="185">
        <v>247.23395099999999</v>
      </c>
      <c r="H19" s="185">
        <f t="shared" si="0"/>
        <v>3.583818841294284</v>
      </c>
      <c r="I19" s="150"/>
      <c r="J19" s="49"/>
      <c r="K19" s="20"/>
      <c r="L19"/>
      <c r="M19"/>
      <c r="N19" s="36"/>
      <c r="O19"/>
    </row>
    <row r="20" spans="3:15" ht="12.75" customHeight="1">
      <c r="C20" s="59"/>
      <c r="D20" s="68" t="s">
        <v>67</v>
      </c>
      <c r="E20" s="86" t="s">
        <v>57</v>
      </c>
      <c r="F20" s="87">
        <v>4.4701370000000002</v>
      </c>
      <c r="G20" s="87">
        <v>5.9407019999999999</v>
      </c>
      <c r="H20" s="87">
        <f t="shared" si="0"/>
        <v>32.89753759224827</v>
      </c>
      <c r="I20" s="150"/>
      <c r="J20" s="49"/>
      <c r="K20" s="20"/>
      <c r="L20"/>
      <c r="M20"/>
      <c r="N20" s="36"/>
      <c r="O20"/>
    </row>
    <row r="21" spans="3:15" ht="12.75" customHeight="1">
      <c r="C21" s="59"/>
      <c r="D21" s="68" t="s">
        <v>68</v>
      </c>
      <c r="E21" s="86" t="s">
        <v>22</v>
      </c>
      <c r="F21" s="87">
        <v>60.86018</v>
      </c>
      <c r="G21" s="87">
        <v>63.734414000000001</v>
      </c>
      <c r="H21" s="87">
        <f t="shared" si="0"/>
        <v>4.7226840275530035</v>
      </c>
      <c r="I21" s="150"/>
      <c r="J21" s="49"/>
      <c r="K21" s="20"/>
      <c r="L21"/>
      <c r="M21"/>
      <c r="N21" s="36"/>
      <c r="O21"/>
    </row>
    <row r="22" spans="3:15" ht="12.75" customHeight="1">
      <c r="C22" s="59"/>
      <c r="D22" s="68" t="s">
        <v>38</v>
      </c>
      <c r="E22" s="86" t="s">
        <v>4</v>
      </c>
      <c r="F22" s="87">
        <v>490.73026499999997</v>
      </c>
      <c r="G22" s="87">
        <v>512.18996000000004</v>
      </c>
      <c r="H22" s="87">
        <f t="shared" si="0"/>
        <v>4.373012330918713</v>
      </c>
      <c r="I22" s="150"/>
      <c r="J22" s="49"/>
      <c r="K22" s="20"/>
      <c r="L22"/>
      <c r="M22"/>
      <c r="N22" s="36"/>
      <c r="O22"/>
    </row>
    <row r="23" spans="3:15" ht="12.75" customHeight="1">
      <c r="C23" s="59"/>
      <c r="D23" s="68" t="s">
        <v>39</v>
      </c>
      <c r="E23" s="86" t="s">
        <v>5</v>
      </c>
      <c r="F23" s="87">
        <v>36.187728999999997</v>
      </c>
      <c r="G23" s="87">
        <v>40.831713000000001</v>
      </c>
      <c r="H23" s="87">
        <f t="shared" si="0"/>
        <v>12.833035198202136</v>
      </c>
      <c r="I23" s="150"/>
      <c r="J23" s="49"/>
      <c r="K23" s="20"/>
      <c r="L23"/>
      <c r="M23"/>
      <c r="N23" s="36"/>
      <c r="O23"/>
    </row>
    <row r="24" spans="3:15" ht="12.75" customHeight="1">
      <c r="C24" s="59"/>
      <c r="D24" s="68" t="s">
        <v>40</v>
      </c>
      <c r="E24" s="86" t="s">
        <v>12</v>
      </c>
      <c r="F24" s="87">
        <v>102.32880900000001</v>
      </c>
      <c r="G24" s="87">
        <v>97.745505499999993</v>
      </c>
      <c r="H24" s="87">
        <f t="shared" si="0"/>
        <v>-4.4789962326249766</v>
      </c>
      <c r="I24" s="150"/>
      <c r="J24" s="49"/>
      <c r="K24" s="20"/>
      <c r="L24"/>
      <c r="M24"/>
      <c r="N24" s="36"/>
      <c r="O24"/>
    </row>
    <row r="25" spans="3:15" ht="12.75" customHeight="1">
      <c r="C25" s="59"/>
      <c r="D25" s="68" t="s">
        <v>41</v>
      </c>
      <c r="E25" s="86" t="s">
        <v>30</v>
      </c>
      <c r="F25" s="87">
        <v>31.150707749999999</v>
      </c>
      <c r="G25" s="87">
        <v>31.902078249999999</v>
      </c>
      <c r="H25" s="87">
        <f t="shared" si="0"/>
        <v>2.4120495303995071</v>
      </c>
      <c r="I25" s="150"/>
      <c r="J25" s="49"/>
      <c r="K25" s="20"/>
      <c r="L25"/>
      <c r="M25"/>
      <c r="N25" s="36"/>
      <c r="O25"/>
    </row>
    <row r="26" spans="3:15" ht="12.75" customHeight="1">
      <c r="C26" s="59"/>
      <c r="D26" s="68" t="s">
        <v>70</v>
      </c>
      <c r="E26" s="86" t="s">
        <v>32</v>
      </c>
      <c r="F26" s="87">
        <v>24.565944500000001</v>
      </c>
      <c r="G26" s="87">
        <v>23.388928</v>
      </c>
      <c r="H26" s="87">
        <f t="shared" si="0"/>
        <v>-4.7912527849275239</v>
      </c>
      <c r="I26" s="150"/>
      <c r="J26" s="49"/>
      <c r="K26" s="20"/>
      <c r="L26"/>
      <c r="M26"/>
      <c r="N26" s="36"/>
      <c r="O26"/>
    </row>
    <row r="27" spans="3:15" ht="12.75" customHeight="1">
      <c r="C27" s="59"/>
      <c r="D27" s="68" t="s">
        <v>80</v>
      </c>
      <c r="E27" s="86" t="s">
        <v>116</v>
      </c>
      <c r="F27" s="87" t="s">
        <v>107</v>
      </c>
      <c r="G27" s="87" t="s">
        <v>107</v>
      </c>
      <c r="H27" s="87" t="s">
        <v>107</v>
      </c>
      <c r="I27" s="150"/>
      <c r="J27" s="49"/>
      <c r="K27" s="20"/>
      <c r="L27"/>
      <c r="M27"/>
      <c r="N27" s="36"/>
      <c r="O27"/>
    </row>
    <row r="28" spans="3:15" ht="12.75" customHeight="1">
      <c r="C28" s="59"/>
      <c r="D28" s="68" t="s">
        <v>42</v>
      </c>
      <c r="E28" s="86" t="s">
        <v>6</v>
      </c>
      <c r="F28" s="87">
        <v>244.770984</v>
      </c>
      <c r="G28" s="87">
        <v>250.835331</v>
      </c>
      <c r="H28" s="87">
        <f t="shared" si="0"/>
        <v>2.4775595950539575</v>
      </c>
      <c r="I28" s="150"/>
      <c r="J28" s="49"/>
      <c r="K28" s="20"/>
      <c r="L28"/>
      <c r="M28"/>
      <c r="N28" s="36"/>
      <c r="O28"/>
    </row>
    <row r="29" spans="3:15" ht="12.75" customHeight="1">
      <c r="C29" s="59"/>
      <c r="D29" s="68" t="s">
        <v>71</v>
      </c>
      <c r="E29" s="86" t="s">
        <v>58</v>
      </c>
      <c r="F29" s="87">
        <v>5.4518769999999996</v>
      </c>
      <c r="G29" s="87">
        <v>5.558643</v>
      </c>
      <c r="H29" s="87">
        <f t="shared" si="0"/>
        <v>1.9583347166489684</v>
      </c>
      <c r="I29" s="150"/>
      <c r="J29" s="49"/>
      <c r="K29" s="20"/>
      <c r="L29"/>
      <c r="M29"/>
      <c r="N29" s="36"/>
      <c r="O29"/>
    </row>
    <row r="30" spans="3:15" ht="12.75" customHeight="1">
      <c r="C30" s="59"/>
      <c r="D30" s="68" t="s">
        <v>72</v>
      </c>
      <c r="E30" s="86" t="s">
        <v>33</v>
      </c>
      <c r="F30" s="87">
        <v>4.8371209999999998</v>
      </c>
      <c r="G30" s="87">
        <v>4.2056380000000004</v>
      </c>
      <c r="H30" s="87">
        <f t="shared" si="0"/>
        <v>-13.054934949942322</v>
      </c>
      <c r="I30" s="150"/>
      <c r="J30" s="49"/>
      <c r="K30" s="20"/>
      <c r="L30"/>
      <c r="M30"/>
      <c r="N30" s="36"/>
      <c r="O30"/>
    </row>
    <row r="31" spans="3:15" ht="12.75" customHeight="1">
      <c r="C31" s="66"/>
      <c r="D31" s="68" t="s">
        <v>43</v>
      </c>
      <c r="E31" s="86" t="s">
        <v>7</v>
      </c>
      <c r="F31" s="87">
        <v>0</v>
      </c>
      <c r="G31" s="87">
        <v>0</v>
      </c>
      <c r="H31" s="87" t="s">
        <v>107</v>
      </c>
      <c r="I31" s="150"/>
      <c r="J31" s="49"/>
      <c r="K31" s="20"/>
      <c r="L31"/>
      <c r="M31"/>
      <c r="N31" s="36"/>
      <c r="O31"/>
    </row>
    <row r="32" spans="3:15" ht="12.75" customHeight="1">
      <c r="C32" s="59"/>
      <c r="D32" s="68" t="s">
        <v>69</v>
      </c>
      <c r="E32" s="86" t="s">
        <v>128</v>
      </c>
      <c r="F32" s="87" t="s">
        <v>107</v>
      </c>
      <c r="G32" s="87" t="s">
        <v>107</v>
      </c>
      <c r="H32" s="87" t="s">
        <v>107</v>
      </c>
      <c r="I32" s="150"/>
      <c r="J32" s="49"/>
      <c r="K32" s="20"/>
      <c r="L32"/>
      <c r="M32"/>
      <c r="N32" s="36"/>
      <c r="O32"/>
    </row>
    <row r="33" spans="3:15" ht="12.75" customHeight="1">
      <c r="D33" s="68" t="s">
        <v>85</v>
      </c>
      <c r="E33" s="86" t="s">
        <v>87</v>
      </c>
      <c r="F33" s="87">
        <v>3.0949239999999998</v>
      </c>
      <c r="G33" s="87">
        <v>3.4806330000000001</v>
      </c>
      <c r="H33" s="87">
        <f t="shared" si="0"/>
        <v>12.462632361893222</v>
      </c>
      <c r="I33" s="150"/>
      <c r="J33" s="49"/>
      <c r="K33" s="20"/>
      <c r="L33"/>
      <c r="M33"/>
      <c r="N33" s="36"/>
      <c r="O33"/>
    </row>
    <row r="34" spans="3:15" ht="12.75" customHeight="1">
      <c r="D34" s="68" t="s">
        <v>73</v>
      </c>
      <c r="E34" s="86" t="s">
        <v>23</v>
      </c>
      <c r="F34" s="87">
        <v>152.64050900000001</v>
      </c>
      <c r="G34" s="87">
        <v>155.021288</v>
      </c>
      <c r="H34" s="87">
        <f t="shared" si="0"/>
        <v>1.5597294686694241</v>
      </c>
      <c r="I34" s="150"/>
      <c r="J34" s="49"/>
      <c r="K34" s="20"/>
      <c r="L34"/>
      <c r="M34"/>
      <c r="N34" s="36"/>
      <c r="O34"/>
    </row>
    <row r="35" spans="3:15" ht="12.75" customHeight="1">
      <c r="C35" s="6"/>
      <c r="D35" s="68" t="s">
        <v>44</v>
      </c>
      <c r="E35" s="86" t="s">
        <v>24</v>
      </c>
      <c r="F35" s="87">
        <v>141.14219600000001</v>
      </c>
      <c r="G35" s="87">
        <v>161.47462200000001</v>
      </c>
      <c r="H35" s="87">
        <f t="shared" si="0"/>
        <v>14.405632458772288</v>
      </c>
      <c r="I35" s="150"/>
      <c r="J35" s="49"/>
      <c r="K35" s="20"/>
      <c r="L35"/>
      <c r="M35"/>
      <c r="N35" s="36"/>
      <c r="O35"/>
    </row>
    <row r="36" spans="3:15" ht="12.75" customHeight="1">
      <c r="C36" s="41"/>
      <c r="D36" s="68" t="s">
        <v>45</v>
      </c>
      <c r="E36" s="86" t="s">
        <v>8</v>
      </c>
      <c r="F36" s="87">
        <v>49.526099000000002</v>
      </c>
      <c r="G36" s="87">
        <v>46.876770999999998</v>
      </c>
      <c r="H36" s="87">
        <f t="shared" si="0"/>
        <v>-5.3493573156246477</v>
      </c>
      <c r="I36" s="150"/>
      <c r="J36" s="49"/>
      <c r="K36" s="20"/>
      <c r="L36"/>
      <c r="M36"/>
      <c r="N36" s="36"/>
      <c r="O36"/>
    </row>
    <row r="37" spans="3:15" ht="12.75" customHeight="1">
      <c r="C37" s="37"/>
      <c r="D37" s="68" t="s">
        <v>46</v>
      </c>
      <c r="E37" s="86" t="s">
        <v>28</v>
      </c>
      <c r="F37" s="87">
        <v>76.140673000000007</v>
      </c>
      <c r="G37" s="87">
        <v>79.276921999999999</v>
      </c>
      <c r="H37" s="87">
        <f t="shared" si="0"/>
        <v>4.1190192789601232</v>
      </c>
      <c r="I37" s="150"/>
      <c r="J37" s="49"/>
      <c r="K37" s="20"/>
      <c r="L37"/>
      <c r="M37"/>
      <c r="N37" s="36"/>
      <c r="O37"/>
    </row>
    <row r="38" spans="3:15" ht="12.75" customHeight="1">
      <c r="D38" s="68" t="s">
        <v>52</v>
      </c>
      <c r="E38" s="86" t="s">
        <v>34</v>
      </c>
      <c r="F38" s="87">
        <v>55.404111</v>
      </c>
      <c r="G38" s="87">
        <v>57.201313249999998</v>
      </c>
      <c r="H38" s="87">
        <f t="shared" si="0"/>
        <v>3.2438066734795212</v>
      </c>
      <c r="I38" s="150"/>
      <c r="J38" s="49"/>
      <c r="K38" s="20"/>
      <c r="L38"/>
      <c r="M38"/>
      <c r="N38" s="36"/>
      <c r="O38"/>
    </row>
    <row r="39" spans="3:15" ht="12.75" customHeight="1">
      <c r="D39" s="68" t="s">
        <v>83</v>
      </c>
      <c r="E39" s="86" t="s">
        <v>82</v>
      </c>
      <c r="F39" s="87">
        <v>34.650348999999999</v>
      </c>
      <c r="G39" s="87">
        <v>34.427627000000001</v>
      </c>
      <c r="H39" s="87">
        <f t="shared" si="0"/>
        <v>-0.64276986070183062</v>
      </c>
      <c r="I39" s="150"/>
      <c r="J39" s="49"/>
      <c r="K39" s="20"/>
      <c r="L39"/>
      <c r="M39"/>
      <c r="N39" s="36"/>
      <c r="O39"/>
    </row>
    <row r="40" spans="3:15" ht="12.75" customHeight="1">
      <c r="D40" s="68" t="s">
        <v>74</v>
      </c>
      <c r="E40" s="86" t="s">
        <v>26</v>
      </c>
      <c r="F40" s="87">
        <v>154.25380899999999</v>
      </c>
      <c r="G40" s="87">
        <v>163.16972799999999</v>
      </c>
      <c r="H40" s="87">
        <f t="shared" si="0"/>
        <v>5.7800316619734282</v>
      </c>
      <c r="I40" s="150"/>
      <c r="J40" s="49"/>
      <c r="K40" s="20"/>
      <c r="L40"/>
      <c r="M40"/>
      <c r="N40" s="36"/>
      <c r="O40"/>
    </row>
    <row r="41" spans="3:15" ht="12.75" customHeight="1">
      <c r="D41" s="68" t="s">
        <v>75</v>
      </c>
      <c r="E41" s="86" t="s">
        <v>60</v>
      </c>
      <c r="F41" s="87">
        <v>46.747334000000002</v>
      </c>
      <c r="G41" s="87">
        <v>40.631287</v>
      </c>
      <c r="H41" s="87">
        <f t="shared" si="0"/>
        <v>-13.083199568129389</v>
      </c>
      <c r="I41" s="150"/>
      <c r="J41" s="49"/>
      <c r="K41" s="20"/>
      <c r="L41"/>
      <c r="M41"/>
      <c r="N41" s="36"/>
      <c r="O41"/>
    </row>
    <row r="42" spans="3:15" ht="12.75" customHeight="1">
      <c r="D42" s="68"/>
      <c r="E42" s="88" t="s">
        <v>11</v>
      </c>
      <c r="F42" s="89">
        <f>SUM(F8:F41)</f>
        <v>2736.20812325</v>
      </c>
      <c r="G42" s="89">
        <f>SUM(G8:G41)</f>
        <v>2833.2545737500004</v>
      </c>
      <c r="H42" s="89">
        <f>(G42/F42-1)*100</f>
        <v>3.5467495939136118</v>
      </c>
      <c r="I42" s="49"/>
      <c r="J42" s="49"/>
      <c r="K42"/>
      <c r="L42"/>
      <c r="M42"/>
      <c r="N42" s="36"/>
      <c r="O42"/>
    </row>
    <row r="43" spans="3:15" ht="45.75" customHeight="1">
      <c r="E43" s="217" t="s">
        <v>138</v>
      </c>
      <c r="F43" s="217"/>
      <c r="G43" s="217"/>
      <c r="H43" s="217"/>
    </row>
    <row r="44" spans="3:15" ht="12.75" customHeight="1">
      <c r="C44" s="44"/>
      <c r="E44" s="6" t="s">
        <v>111</v>
      </c>
    </row>
    <row r="45" spans="3:15" ht="12.75" customHeight="1">
      <c r="C45" s="37"/>
      <c r="E45" s="6"/>
      <c r="F45" s="40"/>
      <c r="G45" s="22"/>
      <c r="H45" s="40"/>
    </row>
    <row r="46" spans="3:15" ht="16.5" customHeight="1">
      <c r="F46" s="39"/>
      <c r="G46" s="40"/>
      <c r="H46" s="40"/>
    </row>
    <row r="47" spans="3:15" ht="14.25" customHeight="1">
      <c r="C47" s="37"/>
      <c r="E47" s="22"/>
      <c r="F47" s="40"/>
      <c r="G47" s="22"/>
      <c r="H47" s="40"/>
    </row>
    <row r="48" spans="3:15" ht="12.75" customHeight="1">
      <c r="C48" s="6"/>
      <c r="E48" s="22"/>
      <c r="F48" s="40"/>
      <c r="G48" s="22"/>
      <c r="H48" s="40"/>
    </row>
    <row r="49" spans="3:8" ht="12.75" customHeight="1">
      <c r="E49" s="22"/>
      <c r="F49" s="40"/>
      <c r="G49" s="40"/>
      <c r="H49" s="40"/>
    </row>
    <row r="50" spans="3:8" ht="12.75" customHeight="1">
      <c r="C50" s="22"/>
      <c r="E50" s="22"/>
      <c r="F50" s="40"/>
      <c r="G50" s="39"/>
      <c r="H50" s="40"/>
    </row>
    <row r="51" spans="3:8" ht="12.75" customHeight="1">
      <c r="C51" s="22"/>
      <c r="E51" s="22"/>
      <c r="F51" s="40"/>
      <c r="G51" s="22"/>
      <c r="H51" s="40"/>
    </row>
    <row r="52" spans="3:8" s="22" customFormat="1">
      <c r="E52" s="19"/>
      <c r="F52" s="40"/>
      <c r="G52" s="40"/>
      <c r="H52" s="40"/>
    </row>
    <row r="53" spans="3:8" s="22" customFormat="1">
      <c r="F53" s="40"/>
      <c r="G53" s="40"/>
      <c r="H53" s="40"/>
    </row>
    <row r="54" spans="3:8" s="22" customFormat="1">
      <c r="F54" s="40"/>
      <c r="G54" s="40"/>
      <c r="H54" s="40"/>
    </row>
    <row r="55" spans="3:8" s="22" customFormat="1">
      <c r="F55" s="40"/>
      <c r="G55" s="40"/>
      <c r="H55" s="40"/>
    </row>
    <row r="56" spans="3:8" s="22" customFormat="1">
      <c r="F56" s="40"/>
      <c r="G56" s="40"/>
      <c r="H56" s="40"/>
    </row>
    <row r="57" spans="3:8" s="22" customFormat="1">
      <c r="F57" s="40"/>
      <c r="G57" s="40"/>
      <c r="H57" s="40"/>
    </row>
    <row r="58" spans="3:8" s="22" customFormat="1">
      <c r="F58" s="40"/>
      <c r="G58" s="39"/>
      <c r="H58" s="39"/>
    </row>
    <row r="59" spans="3:8" s="22" customFormat="1">
      <c r="F59" s="40"/>
      <c r="G59" s="40"/>
      <c r="H59" s="40"/>
    </row>
    <row r="60" spans="3:8" s="22" customFormat="1">
      <c r="F60" s="40"/>
    </row>
    <row r="61" spans="3:8" s="22" customFormat="1">
      <c r="F61" s="40"/>
    </row>
    <row r="62" spans="3:8" s="22" customFormat="1"/>
    <row r="63" spans="3:8" s="22" customFormat="1"/>
    <row r="64" spans="3:8" s="22" customFormat="1"/>
    <row r="65" spans="3:8" s="22" customFormat="1"/>
    <row r="66" spans="3:8" s="22" customFormat="1">
      <c r="E66" s="19"/>
      <c r="F66" s="19"/>
      <c r="G66" s="19"/>
      <c r="H66" s="19"/>
    </row>
    <row r="67" spans="3:8" s="22" customFormat="1">
      <c r="E67" s="19"/>
      <c r="F67" s="19"/>
      <c r="G67" s="19"/>
      <c r="H67" s="19"/>
    </row>
    <row r="68" spans="3:8" s="22" customFormat="1">
      <c r="E68" s="19"/>
      <c r="F68" s="19"/>
      <c r="G68" s="19"/>
      <c r="H68" s="19"/>
    </row>
    <row r="69" spans="3:8" s="22" customFormat="1">
      <c r="C69" s="19"/>
      <c r="E69" s="19"/>
      <c r="F69" s="19"/>
      <c r="G69" s="19"/>
      <c r="H69" s="19"/>
    </row>
    <row r="70" spans="3:8" s="22" customFormat="1">
      <c r="C70" s="19"/>
      <c r="E70" s="19"/>
      <c r="F70" s="19"/>
      <c r="G70" s="19"/>
      <c r="H70" s="19"/>
    </row>
  </sheetData>
  <sortState xmlns:xlrd2="http://schemas.microsoft.com/office/spreadsheetml/2017/richdata2" ref="E8:H41">
    <sortCondition ref="E8:E41"/>
  </sortState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4">
    <mergeCell ref="E3:H3"/>
    <mergeCell ref="E2:H2"/>
    <mergeCell ref="C7:C13"/>
    <mergeCell ref="E43:H43"/>
  </mergeCells>
  <phoneticPr fontId="0" type="noConversion"/>
  <hyperlinks>
    <hyperlink ref="C4" location="Indice!A1" display="Indice!A1" xr:uid="{00000000-0004-0000-01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8">
    <pageSetUpPr autoPageBreaks="0"/>
  </sheetPr>
  <dimension ref="B1:H43"/>
  <sheetViews>
    <sheetView showGridLines="0" showRowColHeaders="0" showOutlineSymbols="0" zoomScaleNormal="100" workbookViewId="0">
      <selection activeCell="C7" sqref="C7:C12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24.140625" style="9" customWidth="1"/>
    <col min="4" max="4" width="1.28515625" style="9" customWidth="1"/>
    <col min="5" max="5" width="58.85546875" style="9" customWidth="1"/>
    <col min="6" max="16384" width="11.42578125" style="9"/>
  </cols>
  <sheetData>
    <row r="1" spans="2:5" ht="0.75" customHeight="1"/>
    <row r="2" spans="2:5" ht="21" customHeight="1">
      <c r="E2" s="43" t="s">
        <v>18</v>
      </c>
    </row>
    <row r="3" spans="2:5" ht="15" customHeight="1">
      <c r="E3" s="119" t="str">
        <f>Indice!E3</f>
        <v>Informe 2021</v>
      </c>
    </row>
    <row r="4" spans="2:5" s="11" customFormat="1" ht="20.25" customHeight="1">
      <c r="B4" s="12"/>
      <c r="C4" s="13" t="s">
        <v>88</v>
      </c>
    </row>
    <row r="5" spans="2:5" s="11" customFormat="1" ht="12.75" customHeight="1">
      <c r="B5" s="12"/>
      <c r="C5" s="14"/>
    </row>
    <row r="6" spans="2:5" s="11" customFormat="1" ht="13.5" customHeight="1">
      <c r="B6" s="12"/>
      <c r="C6" s="18"/>
      <c r="D6" s="28"/>
      <c r="E6" s="28"/>
    </row>
    <row r="7" spans="2:5" s="11" customFormat="1" ht="12.75" customHeight="1">
      <c r="B7" s="12"/>
      <c r="C7" s="216" t="s">
        <v>134</v>
      </c>
      <c r="D7" s="28"/>
      <c r="E7" s="90"/>
    </row>
    <row r="8" spans="2:5" s="11" customFormat="1" ht="12.75" customHeight="1">
      <c r="B8" s="12"/>
      <c r="C8" s="216"/>
      <c r="D8" s="28"/>
      <c r="E8" s="90"/>
    </row>
    <row r="9" spans="2:5" s="11" customFormat="1" ht="12.75" customHeight="1">
      <c r="B9" s="12"/>
      <c r="C9" s="216"/>
      <c r="D9" s="28"/>
      <c r="E9" s="90"/>
    </row>
    <row r="10" spans="2:5" s="11" customFormat="1" ht="12.75" customHeight="1">
      <c r="B10" s="12"/>
      <c r="C10" s="216"/>
      <c r="D10" s="28"/>
      <c r="E10" s="90"/>
    </row>
    <row r="11" spans="2:5" s="11" customFormat="1" ht="12.75" customHeight="1">
      <c r="B11" s="12"/>
      <c r="C11" s="216"/>
      <c r="D11" s="28"/>
      <c r="E11" s="82"/>
    </row>
    <row r="12" spans="2:5" s="11" customFormat="1" ht="12.75" customHeight="1">
      <c r="B12" s="12"/>
      <c r="C12" s="216"/>
      <c r="D12" s="28"/>
      <c r="E12" s="82"/>
    </row>
    <row r="13" spans="2:5" s="11" customFormat="1" ht="12.75" customHeight="1">
      <c r="B13" s="12"/>
      <c r="D13" s="28"/>
      <c r="E13" s="82"/>
    </row>
    <row r="14" spans="2:5" s="11" customFormat="1" ht="12.75" customHeight="1">
      <c r="B14" s="12"/>
      <c r="D14" s="28"/>
      <c r="E14" s="82"/>
    </row>
    <row r="15" spans="2:5" s="11" customFormat="1" ht="12.75" customHeight="1">
      <c r="B15" s="12"/>
      <c r="C15" s="18"/>
      <c r="D15" s="28"/>
      <c r="E15" s="82"/>
    </row>
    <row r="16" spans="2:5" s="11" customFormat="1" ht="12.75" customHeight="1">
      <c r="B16" s="12"/>
      <c r="C16" s="18"/>
      <c r="D16" s="28"/>
      <c r="E16" s="82"/>
    </row>
    <row r="17" spans="2:8" s="11" customFormat="1" ht="12.75" customHeight="1">
      <c r="B17" s="12"/>
      <c r="C17" s="18"/>
      <c r="D17" s="28"/>
      <c r="E17" s="82"/>
    </row>
    <row r="18" spans="2:8" s="11" customFormat="1" ht="12.75" customHeight="1">
      <c r="B18" s="12"/>
      <c r="C18" s="18"/>
      <c r="D18" s="28"/>
      <c r="E18" s="82"/>
    </row>
    <row r="19" spans="2:8" s="11" customFormat="1" ht="12.75" customHeight="1">
      <c r="B19" s="12"/>
      <c r="C19" s="18"/>
      <c r="D19" s="28"/>
      <c r="E19" s="82"/>
    </row>
    <row r="20" spans="2:8" s="11" customFormat="1" ht="12.75" customHeight="1">
      <c r="B20" s="12"/>
      <c r="C20" s="18"/>
      <c r="D20" s="28"/>
      <c r="E20" s="82"/>
    </row>
    <row r="21" spans="2:8" s="11" customFormat="1" ht="12.75" customHeight="1">
      <c r="B21" s="12"/>
      <c r="C21" s="18"/>
      <c r="D21" s="28"/>
      <c r="E21" s="82"/>
    </row>
    <row r="22" spans="2:8" ht="12.75" customHeight="1">
      <c r="E22" s="82"/>
    </row>
    <row r="23" spans="2:8" ht="12.75" customHeight="1">
      <c r="E23" s="82"/>
    </row>
    <row r="24" spans="2:8" ht="12.75" customHeight="1">
      <c r="E24" s="82"/>
    </row>
    <row r="25" spans="2:8">
      <c r="E25" s="82"/>
    </row>
    <row r="26" spans="2:8">
      <c r="E26" s="82"/>
    </row>
    <row r="27" spans="2:8">
      <c r="E27" s="82"/>
    </row>
    <row r="28" spans="2:8">
      <c r="E28" s="82"/>
      <c r="F28" s="33"/>
      <c r="G28" s="33"/>
      <c r="H28" s="33"/>
    </row>
    <row r="29" spans="2:8">
      <c r="E29" s="82"/>
      <c r="F29" s="33"/>
      <c r="G29" s="33"/>
      <c r="H29" s="33"/>
    </row>
    <row r="30" spans="2:8">
      <c r="E30" s="82"/>
      <c r="F30" s="33"/>
      <c r="G30" s="33"/>
      <c r="H30" s="33"/>
    </row>
    <row r="31" spans="2:8">
      <c r="E31" s="82"/>
      <c r="F31" s="33"/>
      <c r="G31" s="33"/>
      <c r="H31" s="33"/>
    </row>
    <row r="32" spans="2:8">
      <c r="E32" s="82"/>
      <c r="F32" s="33"/>
      <c r="G32" s="33"/>
      <c r="H32" s="33"/>
    </row>
    <row r="33" spans="5:8">
      <c r="E33" s="82"/>
      <c r="F33" s="33"/>
      <c r="G33" s="33"/>
      <c r="H33" s="33"/>
    </row>
    <row r="34" spans="5:8">
      <c r="E34" s="82"/>
      <c r="F34" s="33"/>
      <c r="G34" s="33"/>
      <c r="H34" s="33"/>
    </row>
    <row r="35" spans="5:8">
      <c r="E35" s="82"/>
      <c r="F35" s="33"/>
      <c r="G35" s="33"/>
      <c r="H35" s="33"/>
    </row>
    <row r="36" spans="5:8">
      <c r="E36" s="82"/>
      <c r="F36" s="33"/>
      <c r="G36" s="33"/>
      <c r="H36" s="33"/>
    </row>
    <row r="37" spans="5:8">
      <c r="E37" s="82"/>
      <c r="F37" s="33"/>
      <c r="G37" s="33"/>
      <c r="H37" s="33"/>
    </row>
    <row r="38" spans="5:8" ht="56.25">
      <c r="E38" s="183" t="s">
        <v>138</v>
      </c>
      <c r="F38" s="132"/>
      <c r="G38" s="132"/>
      <c r="H38" s="33"/>
    </row>
    <row r="39" spans="5:8">
      <c r="E39" s="6" t="s">
        <v>111</v>
      </c>
      <c r="F39" s="33"/>
      <c r="G39" s="33"/>
      <c r="H39" s="33"/>
    </row>
    <row r="40" spans="5:8">
      <c r="E40" s="6"/>
      <c r="F40" s="33"/>
      <c r="G40" s="33"/>
      <c r="H40" s="33"/>
    </row>
    <row r="41" spans="5:8">
      <c r="E41" s="1"/>
      <c r="F41" s="33"/>
      <c r="G41" s="33"/>
      <c r="H41" s="33"/>
    </row>
    <row r="42" spans="5:8">
      <c r="E42" s="1"/>
      <c r="F42" s="33"/>
      <c r="G42" s="33"/>
      <c r="H42" s="33"/>
    </row>
    <row r="43" spans="5:8">
      <c r="E43" s="1"/>
      <c r="F43" s="33"/>
      <c r="G43" s="33"/>
      <c r="H43" s="33"/>
    </row>
  </sheetData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1">
    <mergeCell ref="C7:C12"/>
  </mergeCells>
  <phoneticPr fontId="0" type="noConversion"/>
  <hyperlinks>
    <hyperlink ref="C4" location="Indice!A1" display="Indice!A1" xr:uid="{00000000-0004-0000-02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9">
    <pageSetUpPr autoPageBreaks="0"/>
  </sheetPr>
  <dimension ref="B1:Q49"/>
  <sheetViews>
    <sheetView showGridLines="0" showRowColHeaders="0" showOutlineSymbols="0" zoomScaleNormal="100" workbookViewId="0">
      <selection activeCell="E8" sqref="E8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" style="19" customWidth="1"/>
    <col min="4" max="4" width="3.85546875" style="19" bestFit="1" customWidth="1"/>
    <col min="5" max="5" width="15.28515625" style="19" customWidth="1"/>
    <col min="6" max="7" width="15.7109375" style="19" customWidth="1"/>
    <col min="8" max="8" width="15.5703125" style="23" customWidth="1"/>
    <col min="9" max="9" width="2.85546875" style="19" customWidth="1"/>
    <col min="10" max="10" width="6.85546875" style="19" customWidth="1"/>
    <col min="11" max="16384" width="11.42578125" style="19"/>
  </cols>
  <sheetData>
    <row r="1" spans="2:17" s="9" customFormat="1" ht="0.75" customHeight="1"/>
    <row r="2" spans="2:17" s="9" customFormat="1" ht="21" customHeight="1">
      <c r="E2" s="215" t="s">
        <v>18</v>
      </c>
      <c r="F2" s="215"/>
      <c r="G2" s="215"/>
      <c r="H2" s="215"/>
      <c r="L2"/>
      <c r="M2"/>
      <c r="N2"/>
      <c r="O2"/>
      <c r="P2"/>
      <c r="Q2"/>
    </row>
    <row r="3" spans="2:17" s="9" customFormat="1" ht="15" customHeight="1">
      <c r="D3" s="214" t="str">
        <f>Indice!E3</f>
        <v>Informe 2021</v>
      </c>
      <c r="E3" s="214"/>
      <c r="F3" s="214"/>
      <c r="G3" s="214"/>
      <c r="H3" s="214"/>
      <c r="L3"/>
      <c r="M3"/>
      <c r="N3"/>
      <c r="O3"/>
      <c r="P3"/>
      <c r="Q3"/>
    </row>
    <row r="4" spans="2:17" s="11" customFormat="1" ht="20.25" customHeight="1">
      <c r="B4" s="12"/>
      <c r="C4" s="13" t="s">
        <v>88</v>
      </c>
      <c r="L4"/>
      <c r="M4"/>
      <c r="N4"/>
      <c r="O4"/>
      <c r="P4"/>
      <c r="Q4"/>
    </row>
    <row r="5" spans="2:17" s="11" customFormat="1" ht="12.75" customHeight="1">
      <c r="B5" s="12"/>
      <c r="C5" s="14"/>
      <c r="L5"/>
      <c r="M5"/>
      <c r="N5"/>
      <c r="O5"/>
      <c r="P5"/>
      <c r="Q5"/>
    </row>
    <row r="6" spans="2:17" s="11" customFormat="1" ht="13.5" customHeight="1">
      <c r="B6" s="12"/>
      <c r="C6" s="47"/>
      <c r="D6" s="28"/>
      <c r="E6" s="28"/>
      <c r="L6"/>
      <c r="M6"/>
      <c r="N6"/>
      <c r="O6"/>
      <c r="P6"/>
      <c r="Q6"/>
    </row>
    <row r="7" spans="2:17">
      <c r="C7" s="218" t="s">
        <v>129</v>
      </c>
      <c r="E7" s="26"/>
      <c r="F7" s="27">
        <v>2020</v>
      </c>
      <c r="G7" s="27">
        <v>2021</v>
      </c>
      <c r="H7" s="46" t="s">
        <v>124</v>
      </c>
      <c r="L7"/>
      <c r="M7"/>
      <c r="N7"/>
      <c r="O7"/>
      <c r="P7"/>
      <c r="Q7"/>
    </row>
    <row r="8" spans="2:17">
      <c r="C8" s="218"/>
      <c r="D8" s="68" t="s">
        <v>109</v>
      </c>
      <c r="E8" s="86" t="s">
        <v>110</v>
      </c>
      <c r="F8" s="87" t="s">
        <v>107</v>
      </c>
      <c r="G8" s="87" t="s">
        <v>107</v>
      </c>
      <c r="H8" s="87" t="s">
        <v>107</v>
      </c>
      <c r="J8" s="146"/>
      <c r="L8" s="34"/>
      <c r="M8"/>
      <c r="N8"/>
      <c r="O8"/>
      <c r="P8"/>
      <c r="Q8"/>
    </row>
    <row r="9" spans="2:17" ht="12.75" customHeight="1">
      <c r="C9" s="218"/>
      <c r="D9" s="68" t="s">
        <v>47</v>
      </c>
      <c r="E9" s="86" t="s">
        <v>0</v>
      </c>
      <c r="F9" s="87">
        <v>485.7821065</v>
      </c>
      <c r="G9" s="87">
        <v>505.29287675</v>
      </c>
      <c r="H9" s="87">
        <f t="shared" ref="H9:H41" si="0">(G9/F9-1)*100</f>
        <v>4.0163624779374185</v>
      </c>
      <c r="I9" s="53"/>
      <c r="J9" s="148" t="s">
        <v>112</v>
      </c>
      <c r="K9" s="49"/>
      <c r="L9" s="34"/>
      <c r="M9"/>
      <c r="N9"/>
      <c r="O9"/>
      <c r="P9"/>
      <c r="Q9"/>
    </row>
    <row r="10" spans="2:17" ht="12.75" customHeight="1">
      <c r="C10" s="218"/>
      <c r="D10" s="68" t="s">
        <v>48</v>
      </c>
      <c r="E10" s="86" t="s">
        <v>1</v>
      </c>
      <c r="F10" s="87">
        <v>61.057679749999998</v>
      </c>
      <c r="G10" s="87">
        <v>62.710614999999997</v>
      </c>
      <c r="H10" s="87">
        <f t="shared" si="0"/>
        <v>2.7071701000888515</v>
      </c>
      <c r="I10" s="53"/>
      <c r="J10" s="147"/>
      <c r="K10" s="49"/>
      <c r="L10" s="34"/>
      <c r="M10"/>
      <c r="N10"/>
      <c r="O10"/>
      <c r="P10"/>
      <c r="Q10"/>
    </row>
    <row r="11" spans="2:17" ht="12.75" customHeight="1">
      <c r="C11" s="218"/>
      <c r="D11" s="68" t="s">
        <v>49</v>
      </c>
      <c r="E11" s="86" t="s">
        <v>2</v>
      </c>
      <c r="F11" s="87">
        <v>81.145878249999996</v>
      </c>
      <c r="G11" s="87">
        <v>84.383729000000002</v>
      </c>
      <c r="H11" s="87">
        <f t="shared" si="0"/>
        <v>3.9901604614156705</v>
      </c>
      <c r="I11" s="53"/>
      <c r="J11" s="147"/>
      <c r="K11" s="49"/>
      <c r="L11" s="34"/>
      <c r="M11"/>
      <c r="N11"/>
      <c r="O11"/>
      <c r="P11"/>
      <c r="Q11"/>
    </row>
    <row r="12" spans="2:17" ht="12.75" customHeight="1">
      <c r="C12" s="218"/>
      <c r="D12" s="68" t="s">
        <v>77</v>
      </c>
      <c r="E12" s="86" t="s">
        <v>61</v>
      </c>
      <c r="F12" s="87">
        <v>11.148505999999999</v>
      </c>
      <c r="G12" s="87">
        <v>10.219037999999999</v>
      </c>
      <c r="H12" s="87">
        <f t="shared" si="0"/>
        <v>-8.3371529781658626</v>
      </c>
      <c r="I12" s="53"/>
      <c r="J12" s="147"/>
      <c r="K12" s="49"/>
      <c r="L12" s="34"/>
      <c r="M12"/>
      <c r="N12"/>
      <c r="O12"/>
      <c r="P12"/>
      <c r="Q12"/>
    </row>
    <row r="13" spans="2:17" ht="12.75" customHeight="1">
      <c r="C13" s="218"/>
      <c r="D13" s="68" t="s">
        <v>51</v>
      </c>
      <c r="E13" s="86" t="s">
        <v>50</v>
      </c>
      <c r="F13" s="87">
        <v>36.504415000000002</v>
      </c>
      <c r="G13" s="87">
        <v>38.410881000000003</v>
      </c>
      <c r="H13" s="87">
        <f t="shared" si="0"/>
        <v>5.2225628050744044</v>
      </c>
      <c r="I13" s="53"/>
      <c r="J13" s="147"/>
      <c r="K13" s="49"/>
      <c r="L13" s="34"/>
      <c r="M13"/>
      <c r="N13"/>
      <c r="O13"/>
      <c r="P13"/>
      <c r="Q13"/>
    </row>
    <row r="14" spans="2:17" ht="12.75" customHeight="1">
      <c r="C14" s="67"/>
      <c r="D14" s="68" t="s">
        <v>89</v>
      </c>
      <c r="E14" s="86" t="s">
        <v>130</v>
      </c>
      <c r="F14" s="87" t="s">
        <v>107</v>
      </c>
      <c r="G14" s="87" t="s">
        <v>107</v>
      </c>
      <c r="H14" s="87" t="s">
        <v>107</v>
      </c>
      <c r="I14" s="53"/>
      <c r="J14" s="147"/>
      <c r="K14" s="49"/>
      <c r="L14" s="34"/>
      <c r="M14"/>
      <c r="N14"/>
      <c r="O14"/>
      <c r="P14"/>
      <c r="Q14"/>
    </row>
    <row r="15" spans="2:17" ht="12.75" customHeight="1">
      <c r="C15" s="60"/>
      <c r="D15" s="68" t="s">
        <v>81</v>
      </c>
      <c r="E15" s="86" t="s">
        <v>76</v>
      </c>
      <c r="F15" s="87">
        <v>16.933350000000001</v>
      </c>
      <c r="G15" s="87">
        <v>18.152757999999999</v>
      </c>
      <c r="H15" s="87">
        <f t="shared" si="0"/>
        <v>7.2012212586404889</v>
      </c>
      <c r="I15" s="54"/>
      <c r="J15" s="147"/>
      <c r="K15" s="49"/>
      <c r="L15" s="34"/>
      <c r="M15"/>
      <c r="N15"/>
      <c r="O15"/>
      <c r="P15"/>
      <c r="Q15"/>
    </row>
    <row r="16" spans="2:17" ht="12.75" customHeight="1">
      <c r="D16" s="68" t="s">
        <v>66</v>
      </c>
      <c r="E16" s="86" t="s">
        <v>56</v>
      </c>
      <c r="F16" s="87">
        <v>34.097507999999998</v>
      </c>
      <c r="G16" s="87">
        <v>36.292794000000001</v>
      </c>
      <c r="H16" s="87">
        <f t="shared" si="0"/>
        <v>6.4382593590124104</v>
      </c>
      <c r="I16" s="54"/>
      <c r="J16" s="147"/>
      <c r="K16" s="49"/>
      <c r="L16" s="34"/>
      <c r="M16"/>
      <c r="N16"/>
      <c r="O16"/>
      <c r="P16"/>
      <c r="Q16"/>
    </row>
    <row r="17" spans="3:17" ht="12.75" customHeight="1">
      <c r="D17" s="68" t="s">
        <v>35</v>
      </c>
      <c r="E17" s="86" t="s">
        <v>29</v>
      </c>
      <c r="F17" s="87">
        <v>28.021239000000001</v>
      </c>
      <c r="G17" s="87">
        <v>29.558505</v>
      </c>
      <c r="H17" s="87">
        <f t="shared" si="0"/>
        <v>5.4860743309744331</v>
      </c>
      <c r="I17" s="54"/>
      <c r="J17" s="147"/>
      <c r="K17" s="49"/>
      <c r="L17" s="34"/>
      <c r="M17"/>
      <c r="N17"/>
      <c r="O17"/>
      <c r="P17"/>
      <c r="Q17"/>
    </row>
    <row r="18" spans="3:17" ht="12.75" customHeight="1">
      <c r="C18" s="6"/>
      <c r="D18" s="68" t="s">
        <v>36</v>
      </c>
      <c r="E18" s="86" t="s">
        <v>25</v>
      </c>
      <c r="F18" s="87">
        <v>13.416245999999999</v>
      </c>
      <c r="G18" s="87">
        <v>13.892746000000001</v>
      </c>
      <c r="H18" s="87">
        <f t="shared" si="0"/>
        <v>3.5516641540413119</v>
      </c>
      <c r="I18" s="54"/>
      <c r="J18" s="147"/>
      <c r="K18" s="49"/>
      <c r="L18" s="34"/>
      <c r="M18"/>
      <c r="N18"/>
      <c r="O18"/>
      <c r="P18"/>
      <c r="Q18"/>
    </row>
    <row r="19" spans="3:17" ht="12.75" customHeight="1">
      <c r="D19" s="68" t="s">
        <v>37</v>
      </c>
      <c r="E19" s="184" t="s">
        <v>3</v>
      </c>
      <c r="F19" s="185">
        <v>237.92749499999999</v>
      </c>
      <c r="G19" s="185">
        <v>243.918926</v>
      </c>
      <c r="H19" s="185">
        <f t="shared" si="0"/>
        <v>2.518175127258826</v>
      </c>
      <c r="I19" s="54"/>
      <c r="J19" s="147"/>
      <c r="K19" s="49"/>
      <c r="L19" s="34"/>
      <c r="M19"/>
      <c r="N19"/>
      <c r="O19"/>
      <c r="P19"/>
      <c r="Q19"/>
    </row>
    <row r="20" spans="3:17" ht="12.75" customHeight="1">
      <c r="D20" s="68" t="s">
        <v>67</v>
      </c>
      <c r="E20" s="86" t="s">
        <v>57</v>
      </c>
      <c r="F20" s="87">
        <v>7.9509020000000001</v>
      </c>
      <c r="G20" s="87">
        <v>8.4255139999999997</v>
      </c>
      <c r="H20" s="87">
        <f t="shared" si="0"/>
        <v>5.9692849943314474</v>
      </c>
      <c r="I20" s="54"/>
      <c r="J20" s="147"/>
      <c r="K20" s="49"/>
      <c r="L20" s="34"/>
      <c r="M20"/>
      <c r="N20"/>
      <c r="O20"/>
      <c r="P20"/>
      <c r="Q20"/>
    </row>
    <row r="21" spans="3:17" ht="12.75" customHeight="1">
      <c r="C21" s="6"/>
      <c r="D21" s="68" t="s">
        <v>68</v>
      </c>
      <c r="E21" s="86" t="s">
        <v>22</v>
      </c>
      <c r="F21" s="87">
        <v>78.353451000000007</v>
      </c>
      <c r="G21" s="87">
        <v>84.706967000000006</v>
      </c>
      <c r="H21" s="87">
        <f t="shared" si="0"/>
        <v>8.1087889798242543</v>
      </c>
      <c r="I21" s="54"/>
      <c r="J21" s="147"/>
      <c r="K21" s="49"/>
      <c r="L21" s="34"/>
      <c r="M21"/>
      <c r="N21"/>
      <c r="O21"/>
      <c r="P21"/>
      <c r="Q21"/>
    </row>
    <row r="22" spans="3:17" ht="12.75" customHeight="1">
      <c r="D22" s="68" t="s">
        <v>38</v>
      </c>
      <c r="E22" s="86" t="s">
        <v>4</v>
      </c>
      <c r="F22" s="87">
        <v>444.41964200000001</v>
      </c>
      <c r="G22" s="87">
        <v>465.76458600000001</v>
      </c>
      <c r="H22" s="87">
        <f t="shared" si="0"/>
        <v>4.8028804271436742</v>
      </c>
      <c r="I22" s="54"/>
      <c r="J22" s="148" t="s">
        <v>112</v>
      </c>
      <c r="K22" s="49"/>
      <c r="L22" s="34"/>
      <c r="M22"/>
      <c r="N22"/>
      <c r="O22"/>
      <c r="P22"/>
      <c r="Q22"/>
    </row>
    <row r="23" spans="3:17" ht="12.75" customHeight="1">
      <c r="C23" s="37"/>
      <c r="D23" s="68" t="s">
        <v>39</v>
      </c>
      <c r="E23" s="86" t="s">
        <v>5</v>
      </c>
      <c r="F23" s="87">
        <v>48.866444999999999</v>
      </c>
      <c r="G23" s="87">
        <v>51.155833000000001</v>
      </c>
      <c r="H23" s="87">
        <f t="shared" si="0"/>
        <v>4.6849898739308893</v>
      </c>
      <c r="I23" s="54"/>
      <c r="J23" s="147"/>
      <c r="K23" s="49"/>
      <c r="L23" s="34"/>
      <c r="M23"/>
      <c r="N23"/>
      <c r="O23"/>
      <c r="P23"/>
      <c r="Q23"/>
    </row>
    <row r="24" spans="3:17" ht="12.75" customHeight="1">
      <c r="C24" s="37"/>
      <c r="D24" s="68" t="s">
        <v>40</v>
      </c>
      <c r="E24" s="86" t="s">
        <v>12</v>
      </c>
      <c r="F24" s="87">
        <v>108.14701275</v>
      </c>
      <c r="G24" s="87">
        <v>106.36449875</v>
      </c>
      <c r="H24" s="87">
        <f t="shared" si="0"/>
        <v>-1.6482323040402314</v>
      </c>
      <c r="I24" s="54"/>
      <c r="J24" s="147"/>
      <c r="K24" s="49"/>
      <c r="L24" s="34"/>
      <c r="M24"/>
      <c r="N24"/>
      <c r="O24"/>
      <c r="P24"/>
      <c r="Q24"/>
    </row>
    <row r="25" spans="3:17" ht="12.75" customHeight="1">
      <c r="C25" s="37"/>
      <c r="D25" s="68" t="s">
        <v>41</v>
      </c>
      <c r="E25" s="86" t="s">
        <v>30</v>
      </c>
      <c r="F25" s="87">
        <v>42.891570999999999</v>
      </c>
      <c r="G25" s="87">
        <v>44.527117250000003</v>
      </c>
      <c r="H25" s="87">
        <f t="shared" si="0"/>
        <v>3.813211341687639</v>
      </c>
      <c r="I25" s="54"/>
      <c r="J25" s="147"/>
      <c r="K25" s="49"/>
      <c r="L25" s="34"/>
      <c r="M25"/>
      <c r="N25"/>
      <c r="O25"/>
      <c r="P25"/>
      <c r="Q25"/>
    </row>
    <row r="26" spans="3:17" ht="12.75" customHeight="1">
      <c r="C26" s="37"/>
      <c r="D26" s="68" t="s">
        <v>70</v>
      </c>
      <c r="E26" s="86" t="s">
        <v>32</v>
      </c>
      <c r="F26" s="87">
        <v>28.958109</v>
      </c>
      <c r="G26" s="87">
        <v>30.330372000000001</v>
      </c>
      <c r="H26" s="87">
        <f t="shared" si="0"/>
        <v>4.7387866383125976</v>
      </c>
      <c r="I26" s="55"/>
      <c r="J26" s="147"/>
      <c r="K26" s="49"/>
      <c r="L26" s="34"/>
      <c r="M26"/>
      <c r="N26"/>
      <c r="O26"/>
      <c r="P26"/>
      <c r="Q26"/>
    </row>
    <row r="27" spans="3:17" ht="12.75" customHeight="1">
      <c r="C27" s="37"/>
      <c r="D27" s="68" t="s">
        <v>80</v>
      </c>
      <c r="E27" s="86" t="s">
        <v>116</v>
      </c>
      <c r="F27" s="87" t="s">
        <v>107</v>
      </c>
      <c r="G27" s="87" t="s">
        <v>107</v>
      </c>
      <c r="H27" s="87" t="s">
        <v>107</v>
      </c>
      <c r="I27" s="55"/>
      <c r="J27" s="147"/>
      <c r="K27" s="49"/>
      <c r="L27" s="34"/>
      <c r="M27"/>
      <c r="N27"/>
      <c r="O27"/>
      <c r="P27"/>
      <c r="Q27"/>
    </row>
    <row r="28" spans="3:17" ht="12.75" customHeight="1">
      <c r="C28" s="37"/>
      <c r="D28" s="68" t="s">
        <v>42</v>
      </c>
      <c r="E28" s="86" t="s">
        <v>6</v>
      </c>
      <c r="F28" s="87">
        <v>273.19779999999997</v>
      </c>
      <c r="G28" s="87">
        <v>289.282623</v>
      </c>
      <c r="H28" s="87">
        <f t="shared" si="0"/>
        <v>5.8876107347863194</v>
      </c>
      <c r="I28" s="55"/>
      <c r="J28" s="147"/>
      <c r="K28" s="49"/>
      <c r="L28" s="34"/>
      <c r="M28"/>
      <c r="N28"/>
      <c r="O28"/>
      <c r="P28"/>
      <c r="Q28"/>
    </row>
    <row r="29" spans="3:17" ht="12.75" customHeight="1">
      <c r="C29" s="37"/>
      <c r="D29" s="68" t="s">
        <v>71</v>
      </c>
      <c r="E29" s="86" t="s">
        <v>58</v>
      </c>
      <c r="F29" s="87">
        <v>7.0570769999999996</v>
      </c>
      <c r="G29" s="87">
        <v>7.3081399999999999</v>
      </c>
      <c r="H29" s="87">
        <f t="shared" si="0"/>
        <v>3.5576060740162063</v>
      </c>
      <c r="I29" s="55"/>
      <c r="J29" s="147"/>
      <c r="K29" s="49"/>
      <c r="L29" s="34"/>
      <c r="M29"/>
      <c r="N29"/>
      <c r="O29"/>
      <c r="P29"/>
      <c r="Q29"/>
    </row>
    <row r="30" spans="3:17" ht="12.75" customHeight="1">
      <c r="C30" s="37"/>
      <c r="D30" s="68" t="s">
        <v>72</v>
      </c>
      <c r="E30" s="86" t="s">
        <v>33</v>
      </c>
      <c r="F30" s="87">
        <v>11.84249</v>
      </c>
      <c r="G30" s="87">
        <v>12.374134</v>
      </c>
      <c r="H30" s="87">
        <f t="shared" si="0"/>
        <v>4.4892923701012277</v>
      </c>
      <c r="I30" s="55"/>
      <c r="J30" s="147"/>
      <c r="K30" s="49"/>
      <c r="L30" s="34"/>
      <c r="M30"/>
      <c r="N30"/>
      <c r="O30"/>
      <c r="P30"/>
      <c r="Q30"/>
    </row>
    <row r="31" spans="3:17" ht="12.75" customHeight="1">
      <c r="C31" s="37"/>
      <c r="D31" s="68" t="s">
        <v>43</v>
      </c>
      <c r="E31" s="86" t="s">
        <v>7</v>
      </c>
      <c r="F31" s="87">
        <v>3.6352332500000002</v>
      </c>
      <c r="G31" s="87">
        <v>3.9328297499999998</v>
      </c>
      <c r="H31" s="87">
        <f t="shared" si="0"/>
        <v>8.186448558699766</v>
      </c>
      <c r="I31" s="55"/>
      <c r="J31" s="147"/>
      <c r="K31" s="49"/>
      <c r="L31" s="34"/>
      <c r="M31"/>
      <c r="N31"/>
      <c r="O31"/>
      <c r="P31"/>
      <c r="Q31"/>
    </row>
    <row r="32" spans="3:17" ht="12.75" customHeight="1">
      <c r="C32" s="37"/>
      <c r="D32" s="68" t="s">
        <v>69</v>
      </c>
      <c r="E32" s="104" t="s">
        <v>128</v>
      </c>
      <c r="F32" s="87" t="s">
        <v>107</v>
      </c>
      <c r="G32" s="87" t="s">
        <v>107</v>
      </c>
      <c r="H32" s="87" t="s">
        <v>107</v>
      </c>
      <c r="I32" s="55"/>
      <c r="J32" s="147"/>
      <c r="K32" s="49"/>
      <c r="L32" s="34"/>
      <c r="M32"/>
      <c r="N32"/>
      <c r="O32"/>
      <c r="P32"/>
      <c r="Q32"/>
    </row>
    <row r="33" spans="3:17" ht="12.75" customHeight="1">
      <c r="C33" s="37"/>
      <c r="D33" s="68" t="s">
        <v>85</v>
      </c>
      <c r="E33" s="86" t="s">
        <v>87</v>
      </c>
      <c r="F33" s="87">
        <v>3.167036</v>
      </c>
      <c r="G33" s="87">
        <v>3.268402</v>
      </c>
      <c r="H33" s="87">
        <f t="shared" si="0"/>
        <v>3.2006582811183737</v>
      </c>
      <c r="I33" s="55"/>
      <c r="J33" s="148" t="s">
        <v>112</v>
      </c>
      <c r="K33" s="49"/>
      <c r="L33" s="34"/>
      <c r="M33"/>
      <c r="N33"/>
      <c r="O33"/>
      <c r="P33"/>
      <c r="Q33"/>
    </row>
    <row r="34" spans="3:17" ht="12.75" customHeight="1">
      <c r="C34" s="37"/>
      <c r="D34" s="68" t="s">
        <v>73</v>
      </c>
      <c r="E34" s="86" t="s">
        <v>23</v>
      </c>
      <c r="F34" s="87">
        <v>132.86205899999999</v>
      </c>
      <c r="G34" s="87">
        <v>138.90934899999999</v>
      </c>
      <c r="H34" s="87">
        <f t="shared" si="0"/>
        <v>4.5515552336879095</v>
      </c>
      <c r="I34" s="55"/>
      <c r="J34" s="147"/>
      <c r="K34" s="49"/>
      <c r="L34" s="34"/>
      <c r="M34"/>
      <c r="N34"/>
      <c r="O34"/>
      <c r="P34"/>
      <c r="Q34"/>
    </row>
    <row r="35" spans="3:17" ht="12.75" customHeight="1">
      <c r="C35" s="37"/>
      <c r="D35" s="68" t="s">
        <v>44</v>
      </c>
      <c r="E35" s="86" t="s">
        <v>24</v>
      </c>
      <c r="F35" s="87">
        <v>165.28400600000001</v>
      </c>
      <c r="G35" s="87">
        <v>174.63436400000001</v>
      </c>
      <c r="H35" s="87">
        <f t="shared" si="0"/>
        <v>5.6571462818973517</v>
      </c>
      <c r="I35" s="55"/>
      <c r="J35" s="148" t="s">
        <v>112</v>
      </c>
      <c r="K35" s="49"/>
      <c r="L35" s="34"/>
      <c r="M35"/>
      <c r="N35"/>
      <c r="O35"/>
      <c r="P35"/>
      <c r="Q35"/>
    </row>
    <row r="36" spans="3:17" ht="12.75" customHeight="1">
      <c r="C36" s="37"/>
      <c r="D36" s="68" t="s">
        <v>45</v>
      </c>
      <c r="E36" s="86" t="s">
        <v>8</v>
      </c>
      <c r="F36" s="87">
        <v>48.809069000000001</v>
      </c>
      <c r="G36" s="87">
        <v>49.514637</v>
      </c>
      <c r="H36" s="87">
        <f t="shared" si="0"/>
        <v>1.4455674210872571</v>
      </c>
      <c r="I36" s="55"/>
      <c r="J36" s="147"/>
      <c r="K36" s="49"/>
      <c r="L36" s="34"/>
      <c r="M36"/>
      <c r="N36"/>
      <c r="O36"/>
      <c r="P36"/>
      <c r="Q36"/>
    </row>
    <row r="37" spans="3:17" ht="12.75" customHeight="1">
      <c r="C37" s="37"/>
      <c r="D37" s="68" t="s">
        <v>46</v>
      </c>
      <c r="E37" s="86" t="s">
        <v>28</v>
      </c>
      <c r="F37" s="87">
        <v>64.290076999999997</v>
      </c>
      <c r="G37" s="87">
        <v>66.639887000000002</v>
      </c>
      <c r="H37" s="87">
        <f t="shared" si="0"/>
        <v>3.6550119546442605</v>
      </c>
      <c r="I37" s="55"/>
      <c r="J37" s="147"/>
      <c r="K37" s="49"/>
      <c r="L37" s="34"/>
      <c r="M37"/>
      <c r="N37"/>
      <c r="O37"/>
      <c r="P37"/>
      <c r="Q37"/>
    </row>
    <row r="38" spans="3:17" ht="12.75" customHeight="1">
      <c r="C38" s="37"/>
      <c r="D38" s="68" t="s">
        <v>52</v>
      </c>
      <c r="E38" s="86" t="s">
        <v>34</v>
      </c>
      <c r="F38" s="87">
        <v>58.062353999999999</v>
      </c>
      <c r="G38" s="87">
        <v>59.180633</v>
      </c>
      <c r="H38" s="87">
        <f t="shared" si="0"/>
        <v>1.9259966621401503</v>
      </c>
      <c r="I38" s="55"/>
      <c r="J38" s="147"/>
      <c r="K38" s="49"/>
      <c r="L38" s="34"/>
      <c r="M38"/>
      <c r="N38"/>
      <c r="O38"/>
      <c r="P38"/>
      <c r="Q38"/>
    </row>
    <row r="39" spans="3:17" ht="12.75" customHeight="1">
      <c r="C39" s="37"/>
      <c r="D39" s="68" t="s">
        <v>83</v>
      </c>
      <c r="E39" s="86" t="s">
        <v>82</v>
      </c>
      <c r="F39" s="87">
        <v>39.009220999999997</v>
      </c>
      <c r="G39" s="87">
        <v>34.677579000000001</v>
      </c>
      <c r="H39" s="87">
        <f t="shared" si="0"/>
        <v>-11.104148939554559</v>
      </c>
      <c r="I39" s="55"/>
      <c r="J39" s="147"/>
      <c r="K39" s="49"/>
      <c r="L39" s="34"/>
      <c r="M39"/>
      <c r="N39"/>
      <c r="O39"/>
      <c r="P39"/>
      <c r="Q39"/>
    </row>
    <row r="40" spans="3:17" ht="12.75" customHeight="1">
      <c r="C40" s="37"/>
      <c r="D40" s="68" t="s">
        <v>74</v>
      </c>
      <c r="E40" s="86" t="s">
        <v>26</v>
      </c>
      <c r="F40" s="87">
        <v>132.93316300000001</v>
      </c>
      <c r="G40" s="87">
        <v>139.41807700000001</v>
      </c>
      <c r="H40" s="87">
        <f t="shared" si="0"/>
        <v>4.878326712198966</v>
      </c>
      <c r="I40" s="55"/>
      <c r="J40" s="147"/>
      <c r="K40" s="49"/>
      <c r="L40" s="34"/>
      <c r="M40"/>
      <c r="N40"/>
      <c r="O40"/>
      <c r="P40"/>
      <c r="Q40"/>
    </row>
    <row r="41" spans="3:17" ht="12.75" customHeight="1">
      <c r="C41" s="37"/>
      <c r="D41" s="68" t="s">
        <v>75</v>
      </c>
      <c r="E41" s="86" t="s">
        <v>60</v>
      </c>
      <c r="F41" s="87">
        <v>62.418739000000002</v>
      </c>
      <c r="G41" s="87">
        <v>63.526209000000001</v>
      </c>
      <c r="H41" s="87">
        <f t="shared" si="0"/>
        <v>1.7742588487729583</v>
      </c>
      <c r="I41" s="55"/>
      <c r="J41" s="147"/>
      <c r="K41" s="49"/>
      <c r="L41" s="34"/>
      <c r="M41"/>
      <c r="N41"/>
      <c r="O41"/>
      <c r="P41"/>
      <c r="Q41"/>
    </row>
    <row r="42" spans="3:17" ht="12.75" customHeight="1">
      <c r="C42" s="37"/>
      <c r="D42" s="68"/>
      <c r="E42" s="88" t="s">
        <v>11</v>
      </c>
      <c r="F42" s="91">
        <f>SUM(F8:F41)</f>
        <v>2768.1898805000001</v>
      </c>
      <c r="G42" s="91">
        <f>SUM(G8:G41)</f>
        <v>2876.7746205000003</v>
      </c>
      <c r="H42" s="92">
        <f>(G42/F42-1)*100</f>
        <v>3.922590020464467</v>
      </c>
      <c r="I42" s="55"/>
      <c r="J42" s="24"/>
      <c r="K42" s="49"/>
      <c r="L42" s="34"/>
      <c r="M42"/>
      <c r="N42"/>
      <c r="O42"/>
      <c r="P42"/>
      <c r="Q42"/>
    </row>
    <row r="43" spans="3:17" ht="46.5" customHeight="1">
      <c r="E43" s="217" t="s">
        <v>138</v>
      </c>
      <c r="F43" s="217"/>
      <c r="G43" s="217"/>
      <c r="H43" s="217"/>
      <c r="L43" s="34"/>
    </row>
    <row r="44" spans="3:17">
      <c r="E44" s="6" t="s">
        <v>111</v>
      </c>
      <c r="L44" s="34"/>
    </row>
    <row r="45" spans="3:17">
      <c r="E45" s="201"/>
      <c r="F45"/>
    </row>
    <row r="48" spans="3:17">
      <c r="H48" s="19"/>
    </row>
    <row r="49" spans="8:8">
      <c r="H49" s="19"/>
    </row>
  </sheetData>
  <sortState xmlns:xlrd2="http://schemas.microsoft.com/office/spreadsheetml/2017/richdata2" ref="E8:H41">
    <sortCondition ref="E8:E41"/>
  </sortState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5">
    <mergeCell ref="D3:H3"/>
    <mergeCell ref="E2:H2"/>
    <mergeCell ref="C7:C10"/>
    <mergeCell ref="C11:C13"/>
    <mergeCell ref="E43:H43"/>
  </mergeCells>
  <phoneticPr fontId="0" type="noConversion"/>
  <hyperlinks>
    <hyperlink ref="C4" location="Indice!A1" display="Indice!A1" xr:uid="{00000000-0004-0000-03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0">
    <pageSetUpPr autoPageBreaks="0"/>
  </sheetPr>
  <dimension ref="B1:G40"/>
  <sheetViews>
    <sheetView showGridLines="0" showRowColHeaders="0" showOutlineSymbols="0" zoomScaleNormal="100" workbookViewId="0">
      <selection activeCell="C7" sqref="C7:C12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24.5703125" style="9" customWidth="1"/>
    <col min="4" max="4" width="1.28515625" style="9" customWidth="1"/>
    <col min="5" max="5" width="58.85546875" style="9" customWidth="1"/>
    <col min="6" max="16384" width="11.42578125" style="9"/>
  </cols>
  <sheetData>
    <row r="1" spans="2:5" ht="0.75" customHeight="1"/>
    <row r="2" spans="2:5" ht="21" customHeight="1">
      <c r="E2" s="43" t="s">
        <v>18</v>
      </c>
    </row>
    <row r="3" spans="2:5" ht="15" customHeight="1">
      <c r="E3" s="10" t="str">
        <f>Indice!E3</f>
        <v>Informe 2021</v>
      </c>
    </row>
    <row r="4" spans="2:5" s="11" customFormat="1" ht="20.25" customHeight="1">
      <c r="B4" s="12"/>
      <c r="C4" s="13" t="s">
        <v>88</v>
      </c>
    </row>
    <row r="5" spans="2:5" s="11" customFormat="1" ht="12.75" customHeight="1">
      <c r="B5" s="12"/>
      <c r="C5" s="14"/>
    </row>
    <row r="6" spans="2:5" s="11" customFormat="1" ht="13.5" customHeight="1">
      <c r="B6" s="12"/>
      <c r="C6" s="48"/>
      <c r="D6" s="28"/>
      <c r="E6" s="28"/>
    </row>
    <row r="7" spans="2:5" s="11" customFormat="1" ht="12.75" customHeight="1">
      <c r="B7" s="12"/>
      <c r="C7" s="216" t="s">
        <v>133</v>
      </c>
      <c r="D7" s="28"/>
      <c r="E7" s="90"/>
    </row>
    <row r="8" spans="2:5" s="11" customFormat="1" ht="12.75" customHeight="1">
      <c r="B8" s="12"/>
      <c r="C8" s="216"/>
      <c r="D8" s="28"/>
      <c r="E8" s="90"/>
    </row>
    <row r="9" spans="2:5" s="11" customFormat="1" ht="12.75" customHeight="1">
      <c r="B9" s="12"/>
      <c r="C9" s="216"/>
      <c r="D9" s="28"/>
      <c r="E9" s="90"/>
    </row>
    <row r="10" spans="2:5" s="11" customFormat="1" ht="12.75" customHeight="1">
      <c r="B10" s="12"/>
      <c r="C10" s="216"/>
      <c r="D10" s="28"/>
      <c r="E10" s="90"/>
    </row>
    <row r="11" spans="2:5" s="11" customFormat="1" ht="12.75" customHeight="1">
      <c r="B11" s="12"/>
      <c r="C11" s="216"/>
      <c r="D11" s="28"/>
      <c r="E11" s="82"/>
    </row>
    <row r="12" spans="2:5" s="11" customFormat="1" ht="12.75" customHeight="1">
      <c r="B12" s="12"/>
      <c r="C12" s="216"/>
      <c r="D12" s="28"/>
      <c r="E12" s="82"/>
    </row>
    <row r="13" spans="2:5" s="11" customFormat="1" ht="12.75" customHeight="1">
      <c r="B13" s="12"/>
      <c r="D13" s="28"/>
      <c r="E13" s="82"/>
    </row>
    <row r="14" spans="2:5" s="11" customFormat="1" ht="12.75" customHeight="1">
      <c r="B14" s="12"/>
      <c r="C14" s="18"/>
      <c r="D14" s="28"/>
      <c r="E14" s="82"/>
    </row>
    <row r="15" spans="2:5" s="11" customFormat="1" ht="12.75" customHeight="1">
      <c r="B15" s="12"/>
      <c r="C15" s="18"/>
      <c r="D15" s="28"/>
      <c r="E15" s="82"/>
    </row>
    <row r="16" spans="2:5" s="11" customFormat="1" ht="12.75" customHeight="1">
      <c r="B16" s="12"/>
      <c r="C16" s="18"/>
      <c r="D16" s="28"/>
      <c r="E16" s="82"/>
    </row>
    <row r="17" spans="2:5" s="11" customFormat="1" ht="12.75" customHeight="1">
      <c r="B17" s="12"/>
      <c r="C17" s="18"/>
      <c r="D17" s="28"/>
      <c r="E17" s="82"/>
    </row>
    <row r="18" spans="2:5" s="11" customFormat="1" ht="12.75" customHeight="1">
      <c r="B18" s="12"/>
      <c r="C18" s="18"/>
      <c r="D18" s="28"/>
      <c r="E18" s="82"/>
    </row>
    <row r="19" spans="2:5" s="11" customFormat="1" ht="12.75" customHeight="1">
      <c r="B19" s="12"/>
      <c r="C19" s="18"/>
      <c r="D19" s="28"/>
      <c r="E19" s="82"/>
    </row>
    <row r="20" spans="2:5" s="11" customFormat="1" ht="12.75" customHeight="1">
      <c r="B20" s="12"/>
      <c r="C20" s="18"/>
      <c r="D20" s="28"/>
      <c r="E20" s="82"/>
    </row>
    <row r="21" spans="2:5" s="11" customFormat="1" ht="12.75" customHeight="1">
      <c r="B21" s="12"/>
      <c r="C21" s="18"/>
      <c r="D21" s="28"/>
      <c r="E21" s="82"/>
    </row>
    <row r="22" spans="2:5" ht="12.75" customHeight="1">
      <c r="E22" s="82"/>
    </row>
    <row r="23" spans="2:5" ht="12.75" customHeight="1">
      <c r="E23" s="82"/>
    </row>
    <row r="24" spans="2:5" ht="12.75" customHeight="1">
      <c r="E24" s="82"/>
    </row>
    <row r="25" spans="2:5">
      <c r="E25" s="82"/>
    </row>
    <row r="26" spans="2:5">
      <c r="E26" s="82"/>
    </row>
    <row r="27" spans="2:5">
      <c r="E27" s="82"/>
    </row>
    <row r="28" spans="2:5">
      <c r="E28" s="82"/>
    </row>
    <row r="29" spans="2:5">
      <c r="E29" s="82"/>
    </row>
    <row r="30" spans="2:5">
      <c r="E30" s="82"/>
    </row>
    <row r="31" spans="2:5">
      <c r="E31" s="82"/>
    </row>
    <row r="32" spans="2:5">
      <c r="E32" s="82"/>
    </row>
    <row r="33" spans="5:7">
      <c r="E33" s="82"/>
    </row>
    <row r="34" spans="5:7">
      <c r="E34" s="82"/>
    </row>
    <row r="35" spans="5:7">
      <c r="E35" s="82"/>
    </row>
    <row r="36" spans="5:7">
      <c r="E36" s="82"/>
    </row>
    <row r="37" spans="5:7">
      <c r="E37" s="82"/>
    </row>
    <row r="38" spans="5:7" ht="56.25">
      <c r="E38" s="183" t="s">
        <v>138</v>
      </c>
      <c r="F38" s="132"/>
      <c r="G38" s="132"/>
    </row>
    <row r="39" spans="5:7">
      <c r="E39" s="6" t="s">
        <v>111</v>
      </c>
    </row>
    <row r="40" spans="5:7">
      <c r="E40" s="6"/>
    </row>
  </sheetData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1">
    <mergeCell ref="C7:C12"/>
  </mergeCells>
  <phoneticPr fontId="0" type="noConversion"/>
  <hyperlinks>
    <hyperlink ref="C4" location="Indice!A1" display="Indice!A1" xr:uid="{00000000-0004-0000-04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C47C-81A9-4656-8B2A-C5EFED1D0504}">
  <sheetPr codeName="Hoja5"/>
  <dimension ref="A1:E9"/>
  <sheetViews>
    <sheetView workbookViewId="0">
      <selection activeCell="K41" sqref="K41"/>
    </sheetView>
  </sheetViews>
  <sheetFormatPr baseColWidth="10" defaultRowHeight="12.75"/>
  <cols>
    <col min="1" max="1" width="17.7109375" bestFit="1" customWidth="1"/>
    <col min="5" max="5" width="12" bestFit="1" customWidth="1"/>
  </cols>
  <sheetData>
    <row r="1" spans="1:5">
      <c r="B1" s="210">
        <v>2020</v>
      </c>
      <c r="C1" s="210">
        <v>2021</v>
      </c>
      <c r="D1" s="211" t="s">
        <v>146</v>
      </c>
      <c r="E1" s="211" t="s">
        <v>147</v>
      </c>
    </row>
    <row r="2" spans="1:5">
      <c r="A2" s="210" t="s">
        <v>9</v>
      </c>
      <c r="B2" s="36">
        <v>673.43087174999994</v>
      </c>
      <c r="C2" s="36">
        <v>716.31930200000011</v>
      </c>
      <c r="D2" s="36">
        <f>(C2/B2-1)*100</f>
        <v>6.3686462930558685</v>
      </c>
      <c r="E2" s="212">
        <f>C2/C$9</f>
        <v>0.25282560509622826</v>
      </c>
    </row>
    <row r="3" spans="1:5">
      <c r="A3" s="210" t="s">
        <v>148</v>
      </c>
      <c r="B3" s="36">
        <v>927.07757125000001</v>
      </c>
      <c r="C3" s="36">
        <v>974.52322875000004</v>
      </c>
      <c r="D3" s="36">
        <f t="shared" ref="D3:D9" si="0">(C3/B3-1)*100</f>
        <v>5.1177656510477343</v>
      </c>
      <c r="E3" s="212">
        <f t="shared" ref="E3:E8" si="1">C3/C$9</f>
        <v>0.34395893605146605</v>
      </c>
    </row>
    <row r="4" spans="1:5">
      <c r="A4" s="210" t="s">
        <v>113</v>
      </c>
      <c r="B4" s="36">
        <v>44.268187750000003</v>
      </c>
      <c r="C4" s="36">
        <v>46.317139499999996</v>
      </c>
      <c r="D4" s="36">
        <f t="shared" si="0"/>
        <v>4.6284970181549756</v>
      </c>
      <c r="E4" s="212">
        <f t="shared" si="1"/>
        <v>1.6347680130520778E-2</v>
      </c>
    </row>
    <row r="5" spans="1:5">
      <c r="A5" s="210" t="s">
        <v>16</v>
      </c>
      <c r="B5" s="36">
        <v>490.60342975000003</v>
      </c>
      <c r="C5" s="36">
        <v>488.01485549999995</v>
      </c>
      <c r="D5" s="36">
        <f t="shared" si="0"/>
        <v>-0.52763068764504206</v>
      </c>
      <c r="E5" s="212">
        <f t="shared" si="1"/>
        <v>0.17224532522472202</v>
      </c>
    </row>
    <row r="6" spans="1:5">
      <c r="A6" s="210" t="s">
        <v>62</v>
      </c>
      <c r="B6" s="36">
        <v>388.00589000000008</v>
      </c>
      <c r="C6" s="36">
        <v>380.72903074999999</v>
      </c>
      <c r="D6" s="36">
        <f t="shared" si="0"/>
        <v>-1.8754507180290703</v>
      </c>
      <c r="E6" s="212">
        <f t="shared" si="1"/>
        <v>0.13437868742097533</v>
      </c>
    </row>
    <row r="7" spans="1:5">
      <c r="A7" s="210" t="s">
        <v>63</v>
      </c>
      <c r="B7" s="36">
        <v>122.24925624999999</v>
      </c>
      <c r="C7" s="36">
        <v>134.92568475000004</v>
      </c>
      <c r="D7" s="36">
        <f t="shared" si="0"/>
        <v>10.369329752057332</v>
      </c>
      <c r="E7" s="212">
        <f t="shared" si="1"/>
        <v>4.7622153688581872E-2</v>
      </c>
    </row>
    <row r="8" spans="1:5">
      <c r="A8" s="210" t="s">
        <v>149</v>
      </c>
      <c r="B8" s="36">
        <v>90.572916499999991</v>
      </c>
      <c r="C8" s="36">
        <v>92.425332499999996</v>
      </c>
      <c r="D8" s="36">
        <f t="shared" si="0"/>
        <v>2.0452206593126521</v>
      </c>
      <c r="E8" s="212">
        <f t="shared" si="1"/>
        <v>3.2621612387505633E-2</v>
      </c>
    </row>
    <row r="9" spans="1:5">
      <c r="A9" s="210" t="s">
        <v>17</v>
      </c>
      <c r="B9" s="36">
        <f>SUM(B2:B8)</f>
        <v>2736.2081232499995</v>
      </c>
      <c r="C9" s="36">
        <f>SUM(C2:C8)</f>
        <v>2833.2545737500004</v>
      </c>
      <c r="D9" s="36">
        <f t="shared" si="0"/>
        <v>3.5467495939136118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4">
    <pageSetUpPr autoPageBreaks="0"/>
  </sheetPr>
  <dimension ref="B1:E40"/>
  <sheetViews>
    <sheetView showGridLines="0" showRowColHeaders="0" showOutlineSymbols="0" zoomScaleNormal="100" workbookViewId="0">
      <selection activeCell="E48" sqref="E48"/>
    </sheetView>
  </sheetViews>
  <sheetFormatPr baseColWidth="10" defaultColWidth="11.42578125" defaultRowHeight="12.75"/>
  <cols>
    <col min="1" max="1" width="0.140625" style="9" customWidth="1"/>
    <col min="2" max="2" width="2.7109375" style="9" customWidth="1"/>
    <col min="3" max="3" width="24" style="9" customWidth="1"/>
    <col min="4" max="4" width="1.28515625" style="9" customWidth="1"/>
    <col min="5" max="5" width="58.85546875" style="9" customWidth="1"/>
    <col min="6" max="16384" width="11.42578125" style="9"/>
  </cols>
  <sheetData>
    <row r="1" spans="2:5" ht="0.75" customHeight="1"/>
    <row r="2" spans="2:5" ht="21" customHeight="1">
      <c r="E2" s="43" t="s">
        <v>18</v>
      </c>
    </row>
    <row r="3" spans="2:5" ht="15" customHeight="1">
      <c r="E3" s="10" t="str">
        <f>Indice!E3</f>
        <v>Informe 2021</v>
      </c>
    </row>
    <row r="4" spans="2:5" s="11" customFormat="1" ht="20.25" customHeight="1">
      <c r="B4" s="12"/>
      <c r="C4" s="13" t="s">
        <v>88</v>
      </c>
    </row>
    <row r="5" spans="2:5" s="11" customFormat="1" ht="12.75" customHeight="1">
      <c r="B5" s="12"/>
      <c r="C5" s="14"/>
    </row>
    <row r="6" spans="2:5" s="11" customFormat="1" ht="13.5" customHeight="1">
      <c r="B6" s="12"/>
      <c r="C6" s="48"/>
      <c r="D6" s="28"/>
      <c r="E6" s="28"/>
    </row>
    <row r="7" spans="2:5" s="11" customFormat="1" ht="12.75" customHeight="1">
      <c r="B7" s="12"/>
      <c r="C7" s="216" t="s">
        <v>135</v>
      </c>
      <c r="D7" s="28"/>
      <c r="E7" s="90"/>
    </row>
    <row r="8" spans="2:5" s="11" customFormat="1" ht="12.75" customHeight="1">
      <c r="B8" s="12"/>
      <c r="C8" s="216"/>
      <c r="D8" s="28"/>
      <c r="E8" s="90"/>
    </row>
    <row r="9" spans="2:5" s="11" customFormat="1" ht="12.75" customHeight="1">
      <c r="B9" s="12"/>
      <c r="C9" s="216"/>
      <c r="D9" s="28"/>
      <c r="E9" s="90"/>
    </row>
    <row r="10" spans="2:5" s="11" customFormat="1" ht="12.75" customHeight="1">
      <c r="B10" s="12"/>
      <c r="C10" s="216"/>
      <c r="D10" s="28"/>
      <c r="E10" s="90"/>
    </row>
    <row r="11" spans="2:5" s="11" customFormat="1" ht="12.75" customHeight="1">
      <c r="B11" s="12"/>
      <c r="C11" s="216"/>
      <c r="D11" s="28"/>
      <c r="E11" s="82"/>
    </row>
    <row r="12" spans="2:5" s="11" customFormat="1" ht="12.75" customHeight="1">
      <c r="B12" s="12"/>
      <c r="C12" s="216"/>
      <c r="D12" s="28"/>
      <c r="E12" s="82"/>
    </row>
    <row r="13" spans="2:5" s="11" customFormat="1" ht="12.75" customHeight="1">
      <c r="B13" s="12"/>
      <c r="D13" s="28"/>
      <c r="E13" s="82"/>
    </row>
    <row r="14" spans="2:5" s="11" customFormat="1" ht="12.75" customHeight="1">
      <c r="B14" s="12"/>
      <c r="C14" s="6"/>
      <c r="D14" s="28"/>
      <c r="E14" s="82"/>
    </row>
    <row r="15" spans="2:5" s="11" customFormat="1" ht="12.75" customHeight="1">
      <c r="B15" s="12"/>
      <c r="C15" s="18"/>
      <c r="D15" s="28"/>
      <c r="E15" s="82"/>
    </row>
    <row r="16" spans="2:5" s="11" customFormat="1" ht="12.75" customHeight="1">
      <c r="B16" s="12"/>
      <c r="C16" s="18"/>
      <c r="D16" s="28"/>
      <c r="E16" s="82"/>
    </row>
    <row r="17" spans="2:5" s="11" customFormat="1" ht="12.75" customHeight="1">
      <c r="B17" s="12"/>
      <c r="C17" s="18"/>
      <c r="D17" s="28"/>
      <c r="E17" s="82"/>
    </row>
    <row r="18" spans="2:5" s="11" customFormat="1" ht="12.75" customHeight="1">
      <c r="B18" s="12"/>
      <c r="C18" s="18"/>
      <c r="D18" s="28"/>
      <c r="E18" s="82"/>
    </row>
    <row r="19" spans="2:5" s="11" customFormat="1" ht="12.75" customHeight="1">
      <c r="B19" s="12"/>
      <c r="C19" s="18"/>
      <c r="D19" s="28"/>
      <c r="E19" s="82"/>
    </row>
    <row r="20" spans="2:5" s="11" customFormat="1" ht="12.75" customHeight="1">
      <c r="B20" s="12"/>
      <c r="C20" s="18"/>
      <c r="D20" s="28"/>
      <c r="E20" s="82"/>
    </row>
    <row r="21" spans="2:5" s="11" customFormat="1" ht="12.75" customHeight="1">
      <c r="B21" s="12"/>
      <c r="C21" s="18"/>
      <c r="D21" s="28"/>
      <c r="E21" s="82"/>
    </row>
    <row r="22" spans="2:5" ht="12.75" customHeight="1">
      <c r="E22" s="82"/>
    </row>
    <row r="23" spans="2:5" ht="12.75" customHeight="1">
      <c r="E23" s="82"/>
    </row>
    <row r="24" spans="2:5" ht="12.75" customHeight="1">
      <c r="E24" s="82"/>
    </row>
    <row r="25" spans="2:5">
      <c r="E25" s="82"/>
    </row>
    <row r="26" spans="2:5">
      <c r="E26" s="82"/>
    </row>
    <row r="27" spans="2:5">
      <c r="E27" s="82"/>
    </row>
    <row r="28" spans="2:5">
      <c r="E28" s="82"/>
    </row>
    <row r="29" spans="2:5">
      <c r="E29" s="82"/>
    </row>
    <row r="30" spans="2:5">
      <c r="E30" s="82"/>
    </row>
    <row r="31" spans="2:5">
      <c r="E31" s="82"/>
    </row>
    <row r="32" spans="2:5">
      <c r="E32" s="82"/>
    </row>
    <row r="33" spans="5:5">
      <c r="E33" s="82"/>
    </row>
    <row r="34" spans="5:5">
      <c r="E34" s="82"/>
    </row>
    <row r="35" spans="5:5">
      <c r="E35" s="82"/>
    </row>
    <row r="36" spans="5:5">
      <c r="E36" s="82"/>
    </row>
    <row r="37" spans="5:5">
      <c r="E37" s="82"/>
    </row>
    <row r="38" spans="5:5" ht="56.25">
      <c r="E38" s="183" t="s">
        <v>138</v>
      </c>
    </row>
    <row r="39" spans="5:5">
      <c r="E39" s="6" t="s">
        <v>111</v>
      </c>
    </row>
    <row r="40" spans="5:5">
      <c r="E40" s="6" t="s">
        <v>122</v>
      </c>
    </row>
  </sheetData>
  <mergeCells count="1">
    <mergeCell ref="C7:C12"/>
  </mergeCells>
  <phoneticPr fontId="0" type="noConversion"/>
  <hyperlinks>
    <hyperlink ref="C4" location="Indice!A1" display="Indice!A1" xr:uid="{00000000-0004-0000-05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">
    <pageSetUpPr autoPageBreaks="0"/>
  </sheetPr>
  <dimension ref="B1:M78"/>
  <sheetViews>
    <sheetView showGridLines="0" showRowColHeaders="0" showOutlineSymbols="0" zoomScaleNormal="100" workbookViewId="0">
      <selection activeCell="C7" sqref="C7:C11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4" style="19" customWidth="1"/>
    <col min="4" max="4" width="3.85546875" style="68" bestFit="1" customWidth="1"/>
    <col min="5" max="5" width="18.28515625" style="19" customWidth="1"/>
    <col min="6" max="8" width="15.7109375" style="19" customWidth="1"/>
    <col min="9" max="9" width="2.42578125" style="19" customWidth="1"/>
    <col min="10" max="11" width="10.85546875" style="68" bestFit="1" customWidth="1"/>
    <col min="12" max="16384" width="11.42578125" style="19"/>
  </cols>
  <sheetData>
    <row r="1" spans="2:13" s="9" customFormat="1" ht="0.75" customHeight="1">
      <c r="D1" s="68"/>
      <c r="J1" s="68"/>
      <c r="K1" s="68"/>
    </row>
    <row r="2" spans="2:13" s="9" customFormat="1" ht="21" customHeight="1">
      <c r="D2" s="68"/>
      <c r="E2" s="71"/>
      <c r="H2" s="72" t="s">
        <v>18</v>
      </c>
      <c r="J2" s="68"/>
      <c r="K2" s="68"/>
    </row>
    <row r="3" spans="2:13" s="9" customFormat="1" ht="15" customHeight="1">
      <c r="D3" s="68"/>
      <c r="E3" s="214" t="str">
        <f>Indice!E3</f>
        <v>Informe 2021</v>
      </c>
      <c r="F3" s="214"/>
      <c r="G3" s="214"/>
      <c r="H3" s="214"/>
      <c r="J3" s="68"/>
      <c r="K3" s="68"/>
    </row>
    <row r="4" spans="2:13" s="11" customFormat="1" ht="20.25" customHeight="1">
      <c r="B4" s="12"/>
      <c r="C4" s="13" t="s">
        <v>88</v>
      </c>
      <c r="D4" s="163"/>
      <c r="J4" s="163"/>
      <c r="K4" s="163"/>
    </row>
    <row r="5" spans="2:13" s="11" customFormat="1" ht="12.75" customHeight="1">
      <c r="B5" s="12"/>
      <c r="C5" s="14"/>
      <c r="D5" s="163"/>
      <c r="J5" s="163"/>
      <c r="K5" s="163"/>
    </row>
    <row r="6" spans="2:13" s="11" customFormat="1" ht="13.5" customHeight="1">
      <c r="B6" s="12"/>
      <c r="C6" s="18"/>
      <c r="D6" s="164"/>
      <c r="E6" s="28"/>
      <c r="J6" s="163"/>
      <c r="K6" s="163"/>
    </row>
    <row r="7" spans="2:13" ht="12.75" customHeight="1">
      <c r="C7" s="218" t="s">
        <v>98</v>
      </c>
      <c r="E7" s="26"/>
      <c r="F7" s="26">
        <v>2020</v>
      </c>
      <c r="G7" s="26">
        <v>2021</v>
      </c>
      <c r="H7" s="46" t="s">
        <v>124</v>
      </c>
      <c r="I7" s="52"/>
      <c r="J7" s="144" t="s">
        <v>118</v>
      </c>
      <c r="K7" s="144" t="s">
        <v>119</v>
      </c>
      <c r="L7" s="161"/>
      <c r="M7" s="161"/>
    </row>
    <row r="8" spans="2:13" ht="12.75" customHeight="1">
      <c r="B8" s="137" t="s">
        <v>109</v>
      </c>
      <c r="C8" s="218"/>
      <c r="D8" s="68" t="s">
        <v>109</v>
      </c>
      <c r="E8" s="86" t="s">
        <v>110</v>
      </c>
      <c r="F8" s="93" t="s">
        <v>107</v>
      </c>
      <c r="G8" s="93" t="s">
        <v>107</v>
      </c>
      <c r="H8" s="103" t="s">
        <v>107</v>
      </c>
      <c r="I8" s="52"/>
      <c r="J8" s="75"/>
      <c r="K8" s="75"/>
      <c r="L8" s="143"/>
      <c r="M8" s="143"/>
    </row>
    <row r="9" spans="2:13" ht="12.75" customHeight="1">
      <c r="B9" s="137" t="s">
        <v>47</v>
      </c>
      <c r="C9" s="218"/>
      <c r="D9" s="68" t="s">
        <v>47</v>
      </c>
      <c r="E9" s="86" t="s">
        <v>0</v>
      </c>
      <c r="F9" s="93">
        <f>'C3'!F9/'C6'!J9*1000000000</f>
        <v>5841.0642991520963</v>
      </c>
      <c r="G9" s="93">
        <f>'C3'!G9/'C6'!K9*1000000000</f>
        <v>6076.5160047862892</v>
      </c>
      <c r="H9" s="94">
        <f t="shared" ref="H9:H42" si="0">(G9/F9-1)*100</f>
        <v>4.030972671681976</v>
      </c>
      <c r="I9" s="52"/>
      <c r="J9" s="75">
        <v>83166711</v>
      </c>
      <c r="K9" s="75">
        <v>83155031</v>
      </c>
      <c r="L9" s="143"/>
      <c r="M9" s="143"/>
    </row>
    <row r="10" spans="2:13" ht="12.75" customHeight="1">
      <c r="B10" s="137" t="s">
        <v>48</v>
      </c>
      <c r="C10" s="218"/>
      <c r="D10" s="68" t="s">
        <v>48</v>
      </c>
      <c r="E10" s="86" t="s">
        <v>1</v>
      </c>
      <c r="F10" s="93">
        <f>'C3'!F10/'C6'!J10*1000000000</f>
        <v>6859.5933868130824</v>
      </c>
      <c r="G10" s="93">
        <f>'C3'!G10/'C6'!K10*1000000000</f>
        <v>7020.3709666007808</v>
      </c>
      <c r="H10" s="94">
        <f t="shared" si="0"/>
        <v>2.343835424659102</v>
      </c>
      <c r="I10" s="52"/>
      <c r="J10" s="75">
        <v>8901064</v>
      </c>
      <c r="K10" s="75">
        <v>8932664</v>
      </c>
      <c r="L10" s="143"/>
      <c r="M10" s="143"/>
    </row>
    <row r="11" spans="2:13" ht="12.75" customHeight="1">
      <c r="B11" s="137" t="s">
        <v>49</v>
      </c>
      <c r="C11" s="218"/>
      <c r="D11" s="68" t="s">
        <v>49</v>
      </c>
      <c r="E11" s="86" t="s">
        <v>2</v>
      </c>
      <c r="F11" s="93">
        <f>'C3'!F11/'C6'!J11*1000000000</f>
        <v>7042.4214185537094</v>
      </c>
      <c r="G11" s="93">
        <f>'C3'!G11/'C6'!K11*1000000000</f>
        <v>7295.8179034641153</v>
      </c>
      <c r="H11" s="94">
        <f t="shared" si="0"/>
        <v>3.598144300805628</v>
      </c>
      <c r="I11" s="52"/>
      <c r="J11" s="75">
        <v>11522440</v>
      </c>
      <c r="K11" s="75">
        <v>11566041</v>
      </c>
      <c r="L11" s="143"/>
      <c r="M11" s="143"/>
    </row>
    <row r="12" spans="2:13" ht="12.75" customHeight="1">
      <c r="B12" s="137" t="s">
        <v>77</v>
      </c>
      <c r="C12" s="60"/>
      <c r="D12" s="68" t="s">
        <v>77</v>
      </c>
      <c r="E12" s="86" t="s">
        <v>143</v>
      </c>
      <c r="F12" s="93" t="s">
        <v>107</v>
      </c>
      <c r="G12" s="93" t="s">
        <v>107</v>
      </c>
      <c r="H12" s="103" t="s">
        <v>107</v>
      </c>
      <c r="I12" s="52"/>
      <c r="J12" s="75"/>
      <c r="K12" s="75"/>
      <c r="L12" s="143"/>
      <c r="M12" s="143"/>
    </row>
    <row r="13" spans="2:13" ht="12.75" customHeight="1">
      <c r="B13" s="137" t="s">
        <v>51</v>
      </c>
      <c r="C13" s="73"/>
      <c r="D13" s="68" t="s">
        <v>51</v>
      </c>
      <c r="E13" s="86" t="s">
        <v>50</v>
      </c>
      <c r="F13" s="93">
        <f>'C3'!F13/'C6'!J13*1000000000</f>
        <v>5251.3140363450557</v>
      </c>
      <c r="G13" s="93">
        <f>'C3'!G13/'C6'!K13*1000000000</f>
        <v>5553.4756644499539</v>
      </c>
      <c r="H13" s="94">
        <f t="shared" si="0"/>
        <v>5.754019394262011</v>
      </c>
      <c r="I13" s="52"/>
      <c r="J13" s="75">
        <v>6951482</v>
      </c>
      <c r="K13" s="75">
        <v>6916548</v>
      </c>
      <c r="L13" s="143"/>
      <c r="M13" s="143"/>
    </row>
    <row r="14" spans="2:13" ht="12.75" customHeight="1">
      <c r="B14" s="137" t="s">
        <v>89</v>
      </c>
      <c r="C14" s="73"/>
      <c r="D14" s="68" t="s">
        <v>89</v>
      </c>
      <c r="E14" s="86" t="s">
        <v>130</v>
      </c>
      <c r="F14" s="93" t="s">
        <v>107</v>
      </c>
      <c r="G14" s="93" t="s">
        <v>107</v>
      </c>
      <c r="H14" s="103" t="s">
        <v>107</v>
      </c>
      <c r="I14" s="52"/>
      <c r="J14" s="75"/>
      <c r="K14" s="75"/>
      <c r="L14" s="143"/>
      <c r="M14" s="143"/>
    </row>
    <row r="15" spans="2:13" ht="12.75" customHeight="1">
      <c r="B15" s="137" t="s">
        <v>81</v>
      </c>
      <c r="D15" s="68" t="s">
        <v>81</v>
      </c>
      <c r="E15" s="86" t="s">
        <v>76</v>
      </c>
      <c r="F15" s="93">
        <f>'C3'!F15/'C6'!J15*1000000000</f>
        <v>4172.6617818644636</v>
      </c>
      <c r="G15" s="93">
        <f>'C3'!G15/'C6'!K15*1000000000</f>
        <v>4497.3145325423548</v>
      </c>
      <c r="H15" s="94">
        <f t="shared" si="0"/>
        <v>7.7804712591114322</v>
      </c>
      <c r="I15" s="52"/>
      <c r="J15" s="75">
        <v>4058165</v>
      </c>
      <c r="K15" s="75">
        <v>4036355</v>
      </c>
      <c r="L15" s="143"/>
      <c r="M15" s="143"/>
    </row>
    <row r="16" spans="2:13" ht="12.75" customHeight="1">
      <c r="B16" s="137" t="s">
        <v>66</v>
      </c>
      <c r="D16" s="68" t="s">
        <v>66</v>
      </c>
      <c r="E16" s="86" t="s">
        <v>56</v>
      </c>
      <c r="F16" s="93">
        <f>'C3'!F16/'C6'!J16*1000000000</f>
        <v>5855.8983080712705</v>
      </c>
      <c r="G16" s="93">
        <f>'C3'!G16/'C6'!K16*1000000000</f>
        <v>6214.4716350644558</v>
      </c>
      <c r="H16" s="94">
        <f t="shared" si="0"/>
        <v>6.1232847315493499</v>
      </c>
      <c r="I16" s="52"/>
      <c r="J16" s="75">
        <v>5822763</v>
      </c>
      <c r="K16" s="75">
        <v>5840045</v>
      </c>
      <c r="L16" s="143"/>
      <c r="M16" s="143"/>
    </row>
    <row r="17" spans="2:13" ht="12.75" customHeight="1">
      <c r="B17" s="137" t="s">
        <v>35</v>
      </c>
      <c r="C17" s="6"/>
      <c r="D17" s="68" t="s">
        <v>35</v>
      </c>
      <c r="E17" s="86" t="s">
        <v>29</v>
      </c>
      <c r="F17" s="93">
        <f>'C3'!F17/'C6'!J17*1000000000</f>
        <v>5134.0950952871208</v>
      </c>
      <c r="G17" s="93">
        <f>'C3'!G17/'C6'!K17*1000000000</f>
        <v>5413.8627538357305</v>
      </c>
      <c r="H17" s="94">
        <f t="shared" si="0"/>
        <v>5.4492106857433331</v>
      </c>
      <c r="I17" s="52"/>
      <c r="J17" s="75">
        <v>5457873</v>
      </c>
      <c r="K17" s="75">
        <v>5459781</v>
      </c>
      <c r="L17" s="143"/>
      <c r="M17" s="143"/>
    </row>
    <row r="18" spans="2:13" ht="12.75" customHeight="1">
      <c r="B18" s="137" t="s">
        <v>36</v>
      </c>
      <c r="D18" s="68" t="s">
        <v>36</v>
      </c>
      <c r="E18" s="86" t="s">
        <v>25</v>
      </c>
      <c r="F18" s="93">
        <f>'C3'!F18/'C6'!J18*1000000000</f>
        <v>6401.3052392310365</v>
      </c>
      <c r="G18" s="93">
        <f>'C3'!G18/'C6'!K18*1000000000</f>
        <v>6587.4336230314511</v>
      </c>
      <c r="H18" s="94">
        <f t="shared" si="0"/>
        <v>2.9076629975353763</v>
      </c>
      <c r="I18" s="52"/>
      <c r="J18" s="75">
        <v>2095861</v>
      </c>
      <c r="K18" s="75">
        <v>2108977</v>
      </c>
      <c r="L18" s="143"/>
      <c r="M18" s="143"/>
    </row>
    <row r="19" spans="2:13" ht="12.75" customHeight="1">
      <c r="B19" s="137" t="s">
        <v>37</v>
      </c>
      <c r="C19" s="50"/>
      <c r="D19" s="68" t="s">
        <v>37</v>
      </c>
      <c r="E19" s="184" t="s">
        <v>3</v>
      </c>
      <c r="F19" s="186">
        <f>'C3'!F19/'C6'!J19*1000000000</f>
        <v>5026.7136101969772</v>
      </c>
      <c r="G19" s="186">
        <f>'C3'!G19/'C6'!K19*1000000000</f>
        <v>5146.5961579325822</v>
      </c>
      <c r="H19" s="187">
        <f t="shared" si="0"/>
        <v>2.3849090485763114</v>
      </c>
      <c r="I19" s="52"/>
      <c r="J19" s="75">
        <v>47332614</v>
      </c>
      <c r="K19" s="75">
        <v>47394223</v>
      </c>
      <c r="L19" s="143"/>
      <c r="M19" s="143"/>
    </row>
    <row r="20" spans="2:13" ht="12.75" customHeight="1">
      <c r="B20" s="137" t="s">
        <v>67</v>
      </c>
      <c r="D20" s="68" t="s">
        <v>67</v>
      </c>
      <c r="E20" s="86" t="s">
        <v>57</v>
      </c>
      <c r="F20" s="93">
        <f>'C3'!F20/'C6'!J20*1000000000</f>
        <v>5983.1197338528655</v>
      </c>
      <c r="G20" s="93">
        <f>'C3'!G20/'C6'!K20*1000000000</f>
        <v>6334.6490555370092</v>
      </c>
      <c r="H20" s="94">
        <f t="shared" si="0"/>
        <v>5.87535161121997</v>
      </c>
      <c r="I20" s="52"/>
      <c r="J20" s="75">
        <v>1328889</v>
      </c>
      <c r="K20" s="75">
        <v>1330068</v>
      </c>
      <c r="L20" s="143"/>
      <c r="M20" s="143"/>
    </row>
    <row r="21" spans="2:13" ht="12.75" customHeight="1">
      <c r="B21" s="137" t="s">
        <v>68</v>
      </c>
      <c r="D21" s="68" t="s">
        <v>68</v>
      </c>
      <c r="E21" s="86" t="s">
        <v>22</v>
      </c>
      <c r="F21" s="93">
        <f>'C3'!F21/'C6'!J21*1000000000</f>
        <v>14180.870621860347</v>
      </c>
      <c r="G21" s="93">
        <f>'C3'!G21/'C6'!K21*1000000000</f>
        <v>15307.216406540685</v>
      </c>
      <c r="H21" s="94">
        <f t="shared" si="0"/>
        <v>7.9427125083845862</v>
      </c>
      <c r="I21" s="52"/>
      <c r="J21" s="75">
        <v>5525292</v>
      </c>
      <c r="K21" s="75">
        <v>5533793</v>
      </c>
      <c r="L21" s="143"/>
      <c r="M21" s="143"/>
    </row>
    <row r="22" spans="2:13" ht="12.75" customHeight="1">
      <c r="B22" s="137" t="s">
        <v>38</v>
      </c>
      <c r="D22" s="68" t="s">
        <v>38</v>
      </c>
      <c r="E22" s="86" t="s">
        <v>120</v>
      </c>
      <c r="F22" s="93">
        <f>'C3'!F22/'C6'!J22*1000000000</f>
        <v>6601.5777786571571</v>
      </c>
      <c r="G22" s="93">
        <f>'C3'!G22/'C6'!K22*1000000000</f>
        <v>6906.3961367860447</v>
      </c>
      <c r="H22" s="94">
        <f t="shared" si="0"/>
        <v>4.6173561586195788</v>
      </c>
      <c r="I22" s="52"/>
      <c r="J22" s="75">
        <v>67320216</v>
      </c>
      <c r="K22" s="75">
        <v>67439599</v>
      </c>
      <c r="L22" s="143"/>
      <c r="M22" s="143"/>
    </row>
    <row r="23" spans="2:13" ht="12.75" customHeight="1">
      <c r="B23" s="137" t="s">
        <v>39</v>
      </c>
      <c r="C23" s="6"/>
      <c r="D23" s="68" t="s">
        <v>39</v>
      </c>
      <c r="E23" s="86" t="s">
        <v>5</v>
      </c>
      <c r="F23" s="93">
        <f>'C3'!F23/'C6'!J23*1000000000</f>
        <v>4559.0473165017893</v>
      </c>
      <c r="G23" s="93">
        <f>'C3'!G23/'C6'!K23*1000000000</f>
        <v>4788.7299723558435</v>
      </c>
      <c r="H23" s="94">
        <f t="shared" si="0"/>
        <v>5.0379528859615386</v>
      </c>
      <c r="I23" s="52"/>
      <c r="J23" s="75">
        <v>10718565</v>
      </c>
      <c r="K23" s="75">
        <v>10682547</v>
      </c>
      <c r="L23" s="143"/>
      <c r="M23" s="143"/>
    </row>
    <row r="24" spans="2:13" ht="12.75" customHeight="1">
      <c r="B24" s="137" t="s">
        <v>40</v>
      </c>
      <c r="C24" s="37"/>
      <c r="D24" s="68" t="s">
        <v>40</v>
      </c>
      <c r="E24" s="86" t="s">
        <v>12</v>
      </c>
      <c r="F24" s="93">
        <f>'C3'!F24/'C6'!J24*1000000000</f>
        <v>6212.6373503274581</v>
      </c>
      <c r="G24" s="93">
        <f>'C3'!G24/'C6'!K24*1000000000</f>
        <v>6086.522051121533</v>
      </c>
      <c r="H24" s="94">
        <f t="shared" si="0"/>
        <v>-2.029980056686842</v>
      </c>
      <c r="I24" s="52"/>
      <c r="J24" s="75">
        <v>17407585</v>
      </c>
      <c r="K24" s="75">
        <v>17475415</v>
      </c>
      <c r="L24" s="143"/>
      <c r="M24" s="143"/>
    </row>
    <row r="25" spans="2:13" ht="12.75" customHeight="1">
      <c r="B25" s="137" t="s">
        <v>41</v>
      </c>
      <c r="C25" s="37"/>
      <c r="D25" s="68" t="s">
        <v>41</v>
      </c>
      <c r="E25" s="86" t="s">
        <v>30</v>
      </c>
      <c r="F25" s="93">
        <f>'C3'!F25/'C6'!J25*1000000000</f>
        <v>4390.3430934110829</v>
      </c>
      <c r="G25" s="93">
        <f>'C3'!G25/'C6'!K25*1000000000</f>
        <v>4575.9079803740133</v>
      </c>
      <c r="H25" s="94">
        <f t="shared" si="0"/>
        <v>4.2266602635548267</v>
      </c>
      <c r="I25" s="52"/>
      <c r="J25" s="75">
        <v>9769526</v>
      </c>
      <c r="K25" s="75">
        <v>9730772</v>
      </c>
      <c r="L25" s="143"/>
      <c r="M25" s="143"/>
    </row>
    <row r="26" spans="2:13" ht="12.75" customHeight="1">
      <c r="B26" s="137" t="s">
        <v>70</v>
      </c>
      <c r="C26" s="37"/>
      <c r="D26" s="68" t="s">
        <v>70</v>
      </c>
      <c r="E26" s="86" t="s">
        <v>32</v>
      </c>
      <c r="F26" s="93">
        <f>'C3'!F26/'C6'!J26*1000000000</f>
        <v>5833.1068559595842</v>
      </c>
      <c r="G26" s="93">
        <f>'C3'!G26/'C6'!K26*1000000000</f>
        <v>6057.7062845385381</v>
      </c>
      <c r="H26" s="94">
        <f t="shared" si="0"/>
        <v>3.8504254100794499</v>
      </c>
      <c r="I26" s="52"/>
      <c r="J26" s="75">
        <v>4964440</v>
      </c>
      <c r="K26" s="75">
        <v>5006907</v>
      </c>
      <c r="L26" s="143"/>
      <c r="M26" s="143"/>
    </row>
    <row r="27" spans="2:13" ht="12.75" customHeight="1">
      <c r="B27" s="137" t="s">
        <v>80</v>
      </c>
      <c r="C27" s="37"/>
      <c r="D27" s="68" t="s">
        <v>80</v>
      </c>
      <c r="E27" s="86" t="s">
        <v>116</v>
      </c>
      <c r="F27" s="93" t="s">
        <v>107</v>
      </c>
      <c r="G27" s="93" t="s">
        <v>107</v>
      </c>
      <c r="H27" s="103" t="s">
        <v>107</v>
      </c>
      <c r="I27" s="52"/>
      <c r="J27" s="75"/>
      <c r="K27" s="75"/>
      <c r="L27" s="143"/>
      <c r="M27" s="143"/>
    </row>
    <row r="28" spans="2:13" ht="12.75" customHeight="1">
      <c r="B28" s="137" t="s">
        <v>42</v>
      </c>
      <c r="C28" s="37"/>
      <c r="D28" s="68" t="s">
        <v>42</v>
      </c>
      <c r="E28" s="86" t="s">
        <v>6</v>
      </c>
      <c r="F28" s="93">
        <f>'C3'!F28/'C6'!J28*1000000000</f>
        <v>4580.6670685345744</v>
      </c>
      <c r="G28" s="93">
        <f>'C3'!G28/'C6'!K28*1000000000</f>
        <v>4881.7837539935408</v>
      </c>
      <c r="H28" s="94">
        <f t="shared" si="0"/>
        <v>6.5736426802853964</v>
      </c>
      <c r="I28" s="52"/>
      <c r="J28" s="75">
        <v>59641488</v>
      </c>
      <c r="K28" s="75">
        <v>59257566</v>
      </c>
      <c r="L28" s="143"/>
      <c r="M28" s="143"/>
    </row>
    <row r="29" spans="2:13" ht="12.75" customHeight="1">
      <c r="B29" s="137" t="s">
        <v>71</v>
      </c>
      <c r="C29" s="37"/>
      <c r="D29" s="68" t="s">
        <v>71</v>
      </c>
      <c r="E29" s="86" t="s">
        <v>58</v>
      </c>
      <c r="F29" s="93">
        <f>'C3'!F29/'C6'!J29*1000000000</f>
        <v>3699.3077961392792</v>
      </c>
      <c r="G29" s="93">
        <f>'C3'!G29/'C6'!K29*1000000000</f>
        <v>3860.1580479425825</v>
      </c>
      <c r="H29" s="94">
        <f t="shared" si="0"/>
        <v>4.3481175578623743</v>
      </c>
      <c r="I29" s="52"/>
      <c r="J29" s="75">
        <v>1907675</v>
      </c>
      <c r="K29" s="75">
        <v>1893223</v>
      </c>
      <c r="L29" s="143"/>
      <c r="M29" s="143"/>
    </row>
    <row r="30" spans="2:13" ht="12.75" customHeight="1">
      <c r="B30" s="137" t="s">
        <v>72</v>
      </c>
      <c r="C30" s="37"/>
      <c r="D30" s="68" t="s">
        <v>72</v>
      </c>
      <c r="E30" s="86" t="s">
        <v>33</v>
      </c>
      <c r="F30" s="93">
        <f>'C3'!F30/'C6'!J30*1000000000</f>
        <v>4238.4067800249813</v>
      </c>
      <c r="G30" s="93">
        <f>'C3'!G30/'C6'!K30*1000000000</f>
        <v>4426.1625078692841</v>
      </c>
      <c r="H30" s="94">
        <f t="shared" si="0"/>
        <v>4.429865692202295</v>
      </c>
      <c r="I30" s="52"/>
      <c r="J30" s="75">
        <v>2794090</v>
      </c>
      <c r="K30" s="75">
        <v>2795680</v>
      </c>
      <c r="L30" s="143"/>
      <c r="M30" s="143"/>
    </row>
    <row r="31" spans="2:13" ht="12.75" customHeight="1">
      <c r="B31" s="137" t="s">
        <v>43</v>
      </c>
      <c r="C31" s="37"/>
      <c r="D31" s="68" t="s">
        <v>43</v>
      </c>
      <c r="E31" s="86" t="s">
        <v>7</v>
      </c>
      <c r="F31" s="93">
        <f>'C3'!F31/'C6'!J31*1000000000</f>
        <v>5806.0801810550256</v>
      </c>
      <c r="G31" s="93">
        <f>'C3'!G31/'C6'!K31*1000000000</f>
        <v>6196.0672254344363</v>
      </c>
      <c r="H31" s="94">
        <f t="shared" si="0"/>
        <v>6.7168732125319375</v>
      </c>
      <c r="I31" s="52"/>
      <c r="J31" s="75">
        <v>626108</v>
      </c>
      <c r="K31" s="75">
        <v>634730</v>
      </c>
      <c r="L31" s="143"/>
      <c r="M31" s="143"/>
    </row>
    <row r="32" spans="2:13" ht="12.75" customHeight="1">
      <c r="B32" s="137" t="s">
        <v>69</v>
      </c>
      <c r="C32" s="37"/>
      <c r="D32" s="68" t="s">
        <v>69</v>
      </c>
      <c r="E32" s="86" t="s">
        <v>128</v>
      </c>
      <c r="F32" s="93" t="s">
        <v>107</v>
      </c>
      <c r="G32" s="93" t="s">
        <v>107</v>
      </c>
      <c r="H32" s="103" t="s">
        <v>107</v>
      </c>
      <c r="I32" s="52"/>
      <c r="J32" s="75"/>
      <c r="K32" s="75"/>
      <c r="L32" s="143"/>
      <c r="M32" s="143"/>
    </row>
    <row r="33" spans="2:13" ht="12.75" customHeight="1">
      <c r="B33" s="137" t="s">
        <v>85</v>
      </c>
      <c r="C33" s="37"/>
      <c r="D33" s="68" t="s">
        <v>85</v>
      </c>
      <c r="E33" s="86" t="s">
        <v>87</v>
      </c>
      <c r="F33" s="93">
        <f>'C3'!F33/'C6'!J33*1000000000</f>
        <v>5092.7375846836894</v>
      </c>
      <c r="G33" s="93">
        <f>'C3'!G33/'C6'!K33*1000000000</f>
        <v>5265.3401832332111</v>
      </c>
      <c r="H33" s="94">
        <f t="shared" si="0"/>
        <v>3.3891908954551297</v>
      </c>
      <c r="I33" s="52"/>
      <c r="J33" s="75">
        <v>621873</v>
      </c>
      <c r="K33" s="75">
        <v>620739</v>
      </c>
      <c r="L33" s="143"/>
      <c r="M33" s="143"/>
    </row>
    <row r="34" spans="2:13" ht="12.75" customHeight="1">
      <c r="B34" s="137" t="s">
        <v>73</v>
      </c>
      <c r="C34" s="37"/>
      <c r="D34" s="68" t="s">
        <v>73</v>
      </c>
      <c r="E34" s="86" t="s">
        <v>23</v>
      </c>
      <c r="F34" s="93">
        <f>'C3'!F34/'C6'!J34*1000000000</f>
        <v>24752.692833641977</v>
      </c>
      <c r="G34" s="93">
        <f>'C3'!G34/'C6'!K34*1000000000</f>
        <v>25765.134792294866</v>
      </c>
      <c r="H34" s="94">
        <f t="shared" si="0"/>
        <v>4.0902295578800762</v>
      </c>
      <c r="I34" s="52"/>
      <c r="J34" s="75">
        <v>5367580</v>
      </c>
      <c r="K34" s="75">
        <v>5391369</v>
      </c>
      <c r="L34" s="143"/>
      <c r="M34" s="143"/>
    </row>
    <row r="35" spans="2:13" ht="12.75" customHeight="1">
      <c r="B35" s="137" t="s">
        <v>44</v>
      </c>
      <c r="C35" s="37"/>
      <c r="D35" s="68" t="s">
        <v>44</v>
      </c>
      <c r="E35" s="86" t="s">
        <v>24</v>
      </c>
      <c r="F35" s="93">
        <f>'C3'!F35/'C6'!J35*1000000000</f>
        <v>4354.3760233971434</v>
      </c>
      <c r="G35" s="93">
        <f>'C3'!G35/'C6'!K35*1000000000</f>
        <v>4615.0729224346478</v>
      </c>
      <c r="H35" s="94">
        <f t="shared" si="0"/>
        <v>5.9870093358202148</v>
      </c>
      <c r="I35" s="52"/>
      <c r="J35" s="75">
        <v>37958138</v>
      </c>
      <c r="K35" s="75">
        <v>37840001</v>
      </c>
      <c r="L35" s="143"/>
      <c r="M35" s="143"/>
    </row>
    <row r="36" spans="2:13" ht="12.75" customHeight="1">
      <c r="B36" s="137" t="s">
        <v>45</v>
      </c>
      <c r="C36" s="37"/>
      <c r="D36" s="68" t="s">
        <v>45</v>
      </c>
      <c r="E36" s="86" t="s">
        <v>8</v>
      </c>
      <c r="F36" s="93">
        <f>'C3'!F36/'C6'!J36*1000000000</f>
        <v>4740.6274666957534</v>
      </c>
      <c r="G36" s="93">
        <f>'C3'!G36/'C6'!K36*1000000000</f>
        <v>4808.0622808608687</v>
      </c>
      <c r="H36" s="94">
        <f t="shared" si="0"/>
        <v>1.4224870998378103</v>
      </c>
      <c r="I36" s="52"/>
      <c r="J36" s="75">
        <v>10295909</v>
      </c>
      <c r="K36" s="75">
        <v>10298252</v>
      </c>
      <c r="L36" s="143"/>
      <c r="M36" s="143"/>
    </row>
    <row r="37" spans="2:13" ht="12.75" customHeight="1">
      <c r="B37" s="137" t="s">
        <v>46</v>
      </c>
      <c r="C37" s="37"/>
      <c r="D37" s="68" t="s">
        <v>46</v>
      </c>
      <c r="E37" s="86" t="s">
        <v>28</v>
      </c>
      <c r="F37" s="93">
        <f>'C3'!F37/'C6'!J37*1000000000</f>
        <v>6011.8238003788865</v>
      </c>
      <c r="G37" s="93">
        <f>'C3'!G37/'C6'!K37*1000000000</f>
        <v>6226.9926760761318</v>
      </c>
      <c r="H37" s="94">
        <f t="shared" si="0"/>
        <v>3.5790948444577531</v>
      </c>
      <c r="I37" s="52"/>
      <c r="J37" s="75">
        <v>10693939</v>
      </c>
      <c r="K37" s="75">
        <v>10701777</v>
      </c>
      <c r="L37" s="143"/>
      <c r="M37" s="143"/>
    </row>
    <row r="38" spans="2:13" ht="12.75" customHeight="1">
      <c r="B38" s="137" t="s">
        <v>52</v>
      </c>
      <c r="C38" s="37"/>
      <c r="D38" s="68" t="s">
        <v>52</v>
      </c>
      <c r="E38" s="86" t="s">
        <v>34</v>
      </c>
      <c r="F38" s="93">
        <f>'C3'!F38/'C6'!J38*1000000000</f>
        <v>3003.9236709418333</v>
      </c>
      <c r="G38" s="93">
        <f>'C3'!G38/'C6'!K38*1000000000</f>
        <v>3084.5414889586532</v>
      </c>
      <c r="H38" s="94">
        <f t="shared" si="0"/>
        <v>2.6837505492123048</v>
      </c>
      <c r="I38" s="52"/>
      <c r="J38" s="75">
        <v>19328838</v>
      </c>
      <c r="K38" s="75">
        <v>19186201</v>
      </c>
      <c r="L38" s="143"/>
      <c r="M38" s="143"/>
    </row>
    <row r="39" spans="2:13" ht="12.75" customHeight="1">
      <c r="B39" s="137" t="s">
        <v>83</v>
      </c>
      <c r="C39" s="37"/>
      <c r="D39" s="68" t="s">
        <v>83</v>
      </c>
      <c r="E39" s="86" t="s">
        <v>82</v>
      </c>
      <c r="F39" s="93">
        <f>'C3'!F39/'C6'!J39*1000000000</f>
        <v>5631.7139245860762</v>
      </c>
      <c r="G39" s="93">
        <f>'C3'!G39/'C6'!K39*1000000000</f>
        <v>5046.54614164758</v>
      </c>
      <c r="H39" s="94">
        <f t="shared" si="0"/>
        <v>-10.390580749918065</v>
      </c>
      <c r="I39" s="52"/>
      <c r="J39" s="75">
        <v>6926705</v>
      </c>
      <c r="K39" s="75">
        <v>6871547</v>
      </c>
      <c r="L39" s="143"/>
      <c r="M39" s="143"/>
    </row>
    <row r="40" spans="2:13" ht="12.75" customHeight="1">
      <c r="B40" s="137" t="s">
        <v>74</v>
      </c>
      <c r="C40" s="37"/>
      <c r="D40" s="68" t="s">
        <v>74</v>
      </c>
      <c r="E40" s="86" t="s">
        <v>26</v>
      </c>
      <c r="F40" s="93">
        <f>'C3'!F40/'C6'!J40*1000000000</f>
        <v>12871.655039719339</v>
      </c>
      <c r="G40" s="93">
        <f>'C3'!G40/'C6'!K40*1000000000</f>
        <v>13432.326280349485</v>
      </c>
      <c r="H40" s="94">
        <f t="shared" si="0"/>
        <v>4.3558597468626115</v>
      </c>
      <c r="I40" s="52"/>
      <c r="J40" s="75">
        <v>10327589</v>
      </c>
      <c r="K40" s="75">
        <v>10379295</v>
      </c>
      <c r="L40" s="143"/>
      <c r="M40" s="143"/>
    </row>
    <row r="41" spans="2:13" ht="12.75" customHeight="1">
      <c r="B41" s="137" t="s">
        <v>75</v>
      </c>
      <c r="C41" s="37"/>
      <c r="D41" s="68" t="s">
        <v>75</v>
      </c>
      <c r="E41" s="86" t="s">
        <v>60</v>
      </c>
      <c r="F41" s="93">
        <f>'C3'!F41/'C6'!J41*1000000000</f>
        <v>7252.9049098463838</v>
      </c>
      <c r="G41" s="93">
        <f>'C3'!G41/'C6'!K41*1000000000</f>
        <v>7329.590861428891</v>
      </c>
      <c r="H41" s="94">
        <f t="shared" si="0"/>
        <v>1.0573136217241652</v>
      </c>
      <c r="I41" s="52"/>
      <c r="J41" s="75">
        <v>8606033</v>
      </c>
      <c r="K41" s="75">
        <v>8667088</v>
      </c>
      <c r="L41" s="143"/>
      <c r="M41" s="143"/>
    </row>
    <row r="42" spans="2:13" s="22" customFormat="1">
      <c r="D42" s="130"/>
      <c r="E42" s="88" t="s">
        <v>11</v>
      </c>
      <c r="F42" s="95">
        <f>'C3'!F42/'C6'!J42*1000000000</f>
        <v>5922.0287773699274</v>
      </c>
      <c r="G42" s="95">
        <f>'C3'!G42/'C6'!K42*1000000000</f>
        <v>6158.1886165863862</v>
      </c>
      <c r="H42" s="96">
        <f t="shared" si="0"/>
        <v>3.9878198518539021</v>
      </c>
      <c r="I42" s="52"/>
      <c r="J42" s="75">
        <f>SUM(J8:J41)</f>
        <v>467439451</v>
      </c>
      <c r="K42" s="75">
        <f>SUM(K8:K41)</f>
        <v>467146234</v>
      </c>
      <c r="L42" s="162"/>
      <c r="M42" s="162"/>
    </row>
    <row r="43" spans="2:13" s="22" customFormat="1">
      <c r="D43" s="130"/>
      <c r="E43" s="6" t="s">
        <v>65</v>
      </c>
      <c r="F43"/>
      <c r="G43"/>
      <c r="H43"/>
      <c r="I43" s="19"/>
      <c r="J43" s="68"/>
      <c r="K43" s="68"/>
    </row>
    <row r="44" spans="2:13" s="22" customFormat="1" ht="46.5" customHeight="1">
      <c r="D44" s="130"/>
      <c r="E44" s="219" t="s">
        <v>138</v>
      </c>
      <c r="F44" s="219"/>
      <c r="G44" s="219"/>
      <c r="H44" s="219"/>
      <c r="I44" s="19"/>
      <c r="J44" s="68"/>
      <c r="K44" s="68"/>
    </row>
    <row r="45" spans="2:13" s="22" customFormat="1">
      <c r="D45" s="130"/>
      <c r="E45" s="6" t="s">
        <v>111</v>
      </c>
      <c r="J45" s="130"/>
      <c r="K45" s="130"/>
    </row>
    <row r="46" spans="2:13" s="22" customFormat="1">
      <c r="D46" s="130"/>
      <c r="E46" s="6" t="s">
        <v>121</v>
      </c>
      <c r="J46" s="130"/>
      <c r="K46" s="130"/>
    </row>
    <row r="47" spans="2:13" s="22" customFormat="1">
      <c r="D47" s="130"/>
      <c r="E47" s="6"/>
      <c r="J47" s="130"/>
      <c r="K47" s="130"/>
    </row>
    <row r="48" spans="2:13" s="22" customFormat="1">
      <c r="D48" s="130"/>
      <c r="J48" s="130"/>
      <c r="K48" s="130"/>
    </row>
    <row r="49" spans="4:11" s="22" customFormat="1">
      <c r="D49" s="130"/>
      <c r="J49" s="130"/>
      <c r="K49" s="130"/>
    </row>
    <row r="50" spans="4:11" s="22" customFormat="1">
      <c r="D50" s="130"/>
      <c r="J50" s="130"/>
      <c r="K50" s="130"/>
    </row>
    <row r="51" spans="4:11" s="22" customFormat="1">
      <c r="D51" s="130"/>
      <c r="J51" s="130"/>
      <c r="K51" s="130"/>
    </row>
    <row r="52" spans="4:11" s="22" customFormat="1">
      <c r="D52" s="130"/>
      <c r="J52" s="130"/>
      <c r="K52" s="130"/>
    </row>
    <row r="53" spans="4:11" s="22" customFormat="1">
      <c r="D53" s="130"/>
      <c r="J53" s="130"/>
      <c r="K53" s="130"/>
    </row>
    <row r="54" spans="4:11" s="22" customFormat="1">
      <c r="D54" s="130"/>
      <c r="J54" s="130"/>
      <c r="K54" s="130"/>
    </row>
    <row r="55" spans="4:11" s="22" customFormat="1">
      <c r="D55" s="130"/>
      <c r="J55" s="130"/>
      <c r="K55" s="130"/>
    </row>
    <row r="56" spans="4:11" s="22" customFormat="1">
      <c r="D56" s="130"/>
      <c r="J56" s="130"/>
      <c r="K56" s="130"/>
    </row>
    <row r="57" spans="4:11" s="22" customFormat="1">
      <c r="D57" s="130"/>
      <c r="J57" s="130"/>
      <c r="K57" s="130"/>
    </row>
    <row r="58" spans="4:11" s="22" customFormat="1">
      <c r="D58" s="130"/>
      <c r="J58" s="130"/>
      <c r="K58" s="130"/>
    </row>
    <row r="59" spans="4:11" s="22" customFormat="1">
      <c r="D59" s="130"/>
      <c r="J59" s="130"/>
      <c r="K59" s="130"/>
    </row>
    <row r="60" spans="4:11" s="22" customFormat="1">
      <c r="D60" s="130"/>
      <c r="J60" s="130"/>
      <c r="K60" s="130"/>
    </row>
    <row r="61" spans="4:11" s="22" customFormat="1">
      <c r="D61" s="130"/>
      <c r="J61" s="130"/>
      <c r="K61" s="130"/>
    </row>
    <row r="62" spans="4:11" s="22" customFormat="1">
      <c r="D62" s="130"/>
      <c r="J62" s="130"/>
      <c r="K62" s="130"/>
    </row>
    <row r="63" spans="4:11" s="22" customFormat="1">
      <c r="D63" s="130"/>
      <c r="J63" s="130"/>
      <c r="K63" s="130"/>
    </row>
    <row r="64" spans="4:11" s="22" customFormat="1">
      <c r="D64" s="130"/>
      <c r="J64" s="130"/>
      <c r="K64" s="130"/>
    </row>
    <row r="65" spans="4:11" s="22" customFormat="1">
      <c r="D65" s="130"/>
      <c r="J65" s="130"/>
      <c r="K65" s="130"/>
    </row>
    <row r="66" spans="4:11" s="22" customFormat="1">
      <c r="D66" s="130"/>
      <c r="J66" s="130"/>
      <c r="K66" s="130"/>
    </row>
    <row r="67" spans="4:11" s="22" customFormat="1">
      <c r="D67" s="130"/>
      <c r="J67" s="130"/>
      <c r="K67" s="130"/>
    </row>
    <row r="68" spans="4:11" s="22" customFormat="1">
      <c r="D68" s="130"/>
      <c r="J68" s="130"/>
      <c r="K68" s="130"/>
    </row>
    <row r="69" spans="4:11" s="22" customFormat="1">
      <c r="D69" s="130"/>
      <c r="J69" s="130"/>
      <c r="K69" s="130"/>
    </row>
    <row r="70" spans="4:11" s="22" customFormat="1">
      <c r="D70" s="130"/>
      <c r="J70" s="130"/>
      <c r="K70" s="130"/>
    </row>
    <row r="71" spans="4:11" s="22" customFormat="1">
      <c r="D71" s="130"/>
      <c r="J71" s="130"/>
      <c r="K71" s="130"/>
    </row>
    <row r="72" spans="4:11" s="22" customFormat="1">
      <c r="D72" s="130"/>
      <c r="J72" s="130"/>
      <c r="K72" s="130"/>
    </row>
    <row r="73" spans="4:11" s="22" customFormat="1">
      <c r="D73" s="130"/>
      <c r="J73" s="130"/>
      <c r="K73" s="130"/>
    </row>
    <row r="74" spans="4:11" s="22" customFormat="1">
      <c r="D74" s="130"/>
      <c r="J74" s="130"/>
      <c r="K74" s="130"/>
    </row>
    <row r="75" spans="4:11" s="22" customFormat="1">
      <c r="D75" s="130"/>
      <c r="J75" s="130"/>
      <c r="K75" s="130"/>
    </row>
    <row r="76" spans="4:11" s="22" customFormat="1">
      <c r="D76" s="130"/>
      <c r="J76" s="130"/>
      <c r="K76" s="130"/>
    </row>
    <row r="77" spans="4:11" s="22" customFormat="1">
      <c r="D77" s="130"/>
      <c r="J77" s="130"/>
      <c r="K77" s="130"/>
    </row>
    <row r="78" spans="4:11" s="22" customFormat="1">
      <c r="D78" s="130"/>
      <c r="J78" s="130"/>
      <c r="K78" s="130"/>
    </row>
  </sheetData>
  <sortState xmlns:xlrd2="http://schemas.microsoft.com/office/spreadsheetml/2017/richdata2" ref="E8:K41">
    <sortCondition ref="E8:E41"/>
  </sortState>
  <mergeCells count="3">
    <mergeCell ref="E3:H3"/>
    <mergeCell ref="C7:C11"/>
    <mergeCell ref="E44:H44"/>
  </mergeCells>
  <hyperlinks>
    <hyperlink ref="C4" location="Indice!A1" display="Indice!A1" xr:uid="{00000000-0004-0000-06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1">
    <pageSetUpPr autoPageBreaks="0"/>
  </sheetPr>
  <dimension ref="B1:Q216"/>
  <sheetViews>
    <sheetView showGridLines="0" showRowColHeaders="0" showOutlineSymbols="0" zoomScaleNormal="100" workbookViewId="0">
      <selection activeCell="C7" sqref="C7:C11"/>
    </sheetView>
  </sheetViews>
  <sheetFormatPr baseColWidth="10" defaultColWidth="11.42578125" defaultRowHeight="12.75"/>
  <cols>
    <col min="1" max="1" width="0.140625" style="19" customWidth="1"/>
    <col min="2" max="2" width="2.7109375" style="19" customWidth="1"/>
    <col min="3" max="3" width="23.85546875" style="19" customWidth="1"/>
    <col min="4" max="4" width="3.85546875" style="19" bestFit="1" customWidth="1"/>
    <col min="5" max="5" width="15.7109375" style="19" customWidth="1"/>
    <col min="6" max="7" width="10.7109375" style="19" customWidth="1"/>
    <col min="8" max="8" width="14.140625" style="19" customWidth="1"/>
    <col min="9" max="12" width="10.7109375" style="19" customWidth="1"/>
    <col min="13" max="13" width="1" style="19" customWidth="1"/>
    <col min="14" max="14" width="9" style="19" bestFit="1" customWidth="1"/>
    <col min="15" max="15" width="6.28515625" style="19" customWidth="1"/>
    <col min="16" max="16384" width="11.42578125" style="19"/>
  </cols>
  <sheetData>
    <row r="1" spans="2:17" s="9" customFormat="1" ht="0.75" customHeight="1"/>
    <row r="2" spans="2:17" s="9" customFormat="1" ht="21" customHeight="1">
      <c r="E2" s="10"/>
      <c r="N2" s="43" t="s">
        <v>18</v>
      </c>
    </row>
    <row r="3" spans="2:17" s="9" customFormat="1" ht="15" customHeight="1">
      <c r="E3" s="214" t="str">
        <f>Indice!E3</f>
        <v>Informe 2021</v>
      </c>
      <c r="F3" s="214"/>
      <c r="G3" s="214"/>
      <c r="H3" s="214"/>
      <c r="I3" s="214"/>
      <c r="J3" s="214"/>
      <c r="K3" s="214"/>
      <c r="L3" s="214"/>
      <c r="M3" s="214"/>
      <c r="N3" s="214"/>
    </row>
    <row r="4" spans="2:17" s="11" customFormat="1" ht="20.25" customHeight="1">
      <c r="B4" s="12"/>
      <c r="C4" s="13" t="s">
        <v>88</v>
      </c>
    </row>
    <row r="5" spans="2:17" s="11" customFormat="1" ht="12.75" customHeight="1">
      <c r="B5" s="12"/>
      <c r="C5" s="14"/>
    </row>
    <row r="6" spans="2:17" s="11" customFormat="1" ht="13.5" customHeight="1">
      <c r="B6" s="12"/>
      <c r="C6" s="18"/>
      <c r="D6" s="28"/>
      <c r="E6" s="28"/>
      <c r="O6"/>
    </row>
    <row r="7" spans="2:17" ht="12.75" customHeight="1">
      <c r="C7" s="218" t="s">
        <v>97</v>
      </c>
      <c r="E7" s="30"/>
      <c r="F7" s="120" t="s">
        <v>9</v>
      </c>
      <c r="G7" s="120" t="s">
        <v>103</v>
      </c>
      <c r="H7" s="220" t="s">
        <v>113</v>
      </c>
      <c r="I7" s="120" t="s">
        <v>16</v>
      </c>
      <c r="J7" s="120" t="s">
        <v>62</v>
      </c>
      <c r="K7" s="120" t="s">
        <v>63</v>
      </c>
      <c r="L7" s="120" t="s">
        <v>106</v>
      </c>
      <c r="M7" s="120"/>
      <c r="N7" s="120" t="s">
        <v>17</v>
      </c>
      <c r="O7"/>
      <c r="P7" s="22"/>
    </row>
    <row r="8" spans="2:17" ht="12.75" customHeight="1">
      <c r="C8" s="218"/>
      <c r="E8" s="31"/>
      <c r="F8" s="121"/>
      <c r="G8" s="121" t="s">
        <v>104</v>
      </c>
      <c r="H8" s="221"/>
      <c r="I8" s="121"/>
      <c r="J8" s="121"/>
      <c r="K8" s="121"/>
      <c r="L8" s="121" t="s">
        <v>105</v>
      </c>
      <c r="M8" s="121"/>
      <c r="N8" s="121"/>
      <c r="O8"/>
      <c r="P8" s="22"/>
    </row>
    <row r="9" spans="2:17" ht="12.75" customHeight="1">
      <c r="C9" s="218"/>
      <c r="D9" s="180" t="s">
        <v>109</v>
      </c>
      <c r="E9" s="86" t="s">
        <v>110</v>
      </c>
      <c r="F9" s="174" t="s">
        <v>107</v>
      </c>
      <c r="G9" s="174" t="s">
        <v>107</v>
      </c>
      <c r="H9" s="177" t="s">
        <v>107</v>
      </c>
      <c r="I9" s="174" t="s">
        <v>107</v>
      </c>
      <c r="J9" s="174" t="s">
        <v>107</v>
      </c>
      <c r="K9" s="174" t="s">
        <v>107</v>
      </c>
      <c r="L9" s="174" t="s">
        <v>107</v>
      </c>
      <c r="M9" s="175"/>
      <c r="N9" s="176" t="s">
        <v>107</v>
      </c>
      <c r="O9" s="204"/>
      <c r="P9" s="205" t="str">
        <f>IFERROR(N9-'C1'!G8,"-")</f>
        <v>-</v>
      </c>
      <c r="Q9" s="182"/>
    </row>
    <row r="10" spans="2:17" ht="12.75" customHeight="1">
      <c r="C10" s="218"/>
      <c r="D10" s="180" t="s">
        <v>47</v>
      </c>
      <c r="E10" s="86" t="s">
        <v>0</v>
      </c>
      <c r="F10" s="151">
        <v>65.405986499999997</v>
      </c>
      <c r="G10" s="151">
        <v>215.74036575</v>
      </c>
      <c r="H10" s="151">
        <v>9.0473912500000004</v>
      </c>
      <c r="I10" s="151">
        <v>14.457191249999999</v>
      </c>
      <c r="J10" s="151">
        <v>113.62462375</v>
      </c>
      <c r="K10" s="151">
        <v>46.60741925</v>
      </c>
      <c r="L10" s="151">
        <v>40.744636499999999</v>
      </c>
      <c r="M10" s="152"/>
      <c r="N10" s="153">
        <f>SUM(F10:L10)</f>
        <v>505.62761425000002</v>
      </c>
      <c r="O10" s="204"/>
      <c r="P10" s="206">
        <f>N10-'C1'!G9</f>
        <v>0</v>
      </c>
      <c r="Q10" s="182"/>
    </row>
    <row r="11" spans="2:17" ht="12.75" customHeight="1">
      <c r="C11" s="218"/>
      <c r="D11" s="180" t="s">
        <v>48</v>
      </c>
      <c r="E11" s="86" t="s">
        <v>1</v>
      </c>
      <c r="F11" s="151">
        <v>0</v>
      </c>
      <c r="G11" s="151">
        <v>10.225566499999999</v>
      </c>
      <c r="H11" s="151">
        <v>5.2142137499999999</v>
      </c>
      <c r="I11" s="151">
        <v>31.404629249999999</v>
      </c>
      <c r="J11" s="151">
        <v>6.9505049999999997</v>
      </c>
      <c r="K11" s="151">
        <v>0.885606</v>
      </c>
      <c r="L11" s="151">
        <v>1.441136</v>
      </c>
      <c r="M11" s="152"/>
      <c r="N11" s="153">
        <f t="shared" ref="N11:N42" si="0">SUM(F11:L11)</f>
        <v>56.1216565</v>
      </c>
      <c r="O11" s="204"/>
      <c r="P11" s="206">
        <f>N11-'C1'!G10</f>
        <v>0</v>
      </c>
      <c r="Q11" s="182"/>
    </row>
    <row r="12" spans="2:17" ht="12.75" customHeight="1">
      <c r="C12" s="60"/>
      <c r="D12" s="180" t="s">
        <v>49</v>
      </c>
      <c r="E12" s="86" t="s">
        <v>2</v>
      </c>
      <c r="F12" s="151">
        <v>47.962552000000002</v>
      </c>
      <c r="G12" s="151">
        <v>26.722833000000001</v>
      </c>
      <c r="H12" s="151">
        <v>0.90762200000000004</v>
      </c>
      <c r="I12" s="151">
        <v>0.21113000000000001</v>
      </c>
      <c r="J12" s="151">
        <v>10.753977000000001</v>
      </c>
      <c r="K12" s="151">
        <v>4.6779869999999999</v>
      </c>
      <c r="L12" s="151">
        <v>2.1865619999999999</v>
      </c>
      <c r="M12" s="152"/>
      <c r="N12" s="153">
        <f t="shared" si="0"/>
        <v>93.422663</v>
      </c>
      <c r="O12" s="204"/>
      <c r="P12" s="206">
        <f>N12-'C1'!G11</f>
        <v>0</v>
      </c>
      <c r="Q12" s="182"/>
    </row>
    <row r="13" spans="2:17" ht="12.75" customHeight="1">
      <c r="C13" s="60"/>
      <c r="D13" s="180" t="s">
        <v>77</v>
      </c>
      <c r="E13" s="86" t="s">
        <v>61</v>
      </c>
      <c r="F13" s="151">
        <v>0</v>
      </c>
      <c r="G13" s="151">
        <v>9.7360539999999993</v>
      </c>
      <c r="H13" s="151">
        <v>0.22037300000000001</v>
      </c>
      <c r="I13" s="151">
        <v>5.4264210000000004</v>
      </c>
      <c r="J13" s="151">
        <v>0.27083800000000002</v>
      </c>
      <c r="K13" s="151">
        <v>0</v>
      </c>
      <c r="L13" s="151">
        <v>0</v>
      </c>
      <c r="M13" s="152"/>
      <c r="N13" s="153">
        <f t="shared" si="0"/>
        <v>15.653685999999999</v>
      </c>
      <c r="O13" s="204"/>
      <c r="P13" s="206">
        <f>N13-'C1'!G12</f>
        <v>0</v>
      </c>
      <c r="Q13" s="182"/>
    </row>
    <row r="14" spans="2:17" ht="12.75" customHeight="1">
      <c r="C14" s="60"/>
      <c r="D14" s="180" t="s">
        <v>51</v>
      </c>
      <c r="E14" s="86" t="s">
        <v>50</v>
      </c>
      <c r="F14" s="151">
        <v>16.487145000000002</v>
      </c>
      <c r="G14" s="151">
        <v>22.255196000000002</v>
      </c>
      <c r="H14" s="151">
        <v>0.22162399999999999</v>
      </c>
      <c r="I14" s="151">
        <v>4.8735850000000003</v>
      </c>
      <c r="J14" s="151">
        <v>1.3880589999999999</v>
      </c>
      <c r="K14" s="151">
        <v>1.4288179999999999</v>
      </c>
      <c r="L14" s="151">
        <v>0.24942</v>
      </c>
      <c r="M14" s="152"/>
      <c r="N14" s="153">
        <f t="shared" si="0"/>
        <v>46.903846999999999</v>
      </c>
      <c r="O14" s="204"/>
      <c r="P14" s="206">
        <f>N14-'C1'!G13</f>
        <v>0</v>
      </c>
      <c r="Q14" s="182"/>
    </row>
    <row r="15" spans="2:17" ht="12.75" customHeight="1">
      <c r="C15" s="60"/>
      <c r="D15" s="180" t="s">
        <v>89</v>
      </c>
      <c r="E15" s="86" t="s">
        <v>130</v>
      </c>
      <c r="F15" s="174" t="s">
        <v>107</v>
      </c>
      <c r="G15" s="174" t="s">
        <v>107</v>
      </c>
      <c r="H15" s="177" t="s">
        <v>107</v>
      </c>
      <c r="I15" s="174" t="s">
        <v>107</v>
      </c>
      <c r="J15" s="174" t="s">
        <v>107</v>
      </c>
      <c r="K15" s="174" t="s">
        <v>107</v>
      </c>
      <c r="L15" s="174" t="s">
        <v>107</v>
      </c>
      <c r="M15" s="175"/>
      <c r="N15" s="176" t="s">
        <v>107</v>
      </c>
      <c r="O15" s="204"/>
      <c r="P15" s="206" t="e">
        <f>N15-'C1'!G14</f>
        <v>#VALUE!</v>
      </c>
      <c r="Q15" s="182"/>
    </row>
    <row r="16" spans="2:17" ht="12.75" customHeight="1">
      <c r="C16" s="60"/>
      <c r="D16" s="180" t="s">
        <v>81</v>
      </c>
      <c r="E16" s="86" t="s">
        <v>76</v>
      </c>
      <c r="F16" s="151">
        <v>0</v>
      </c>
      <c r="G16" s="151">
        <v>4.0392089999999996</v>
      </c>
      <c r="H16" s="151">
        <v>0.45292199999999999</v>
      </c>
      <c r="I16" s="151">
        <v>6.2502610000000001</v>
      </c>
      <c r="J16" s="151">
        <v>2.0791909999999998</v>
      </c>
      <c r="K16" s="151">
        <v>8.4817000000000004E-2</v>
      </c>
      <c r="L16" s="151">
        <v>1.0621309999999999</v>
      </c>
      <c r="M16" s="152"/>
      <c r="N16" s="153">
        <f t="shared" si="0"/>
        <v>13.968530999999999</v>
      </c>
      <c r="O16" s="204"/>
      <c r="P16" s="206">
        <f>N16-'C1'!G15</f>
        <v>0</v>
      </c>
      <c r="Q16" s="182"/>
    </row>
    <row r="17" spans="3:17" ht="12.75" customHeight="1">
      <c r="C17" s="60"/>
      <c r="D17" s="180" t="s">
        <v>66</v>
      </c>
      <c r="E17" s="86" t="s">
        <v>56</v>
      </c>
      <c r="F17" s="151">
        <v>0</v>
      </c>
      <c r="G17" s="151">
        <v>10.253114999999999</v>
      </c>
      <c r="H17" s="151">
        <v>0</v>
      </c>
      <c r="I17" s="151">
        <v>0</v>
      </c>
      <c r="J17" s="151">
        <v>16.076226999999999</v>
      </c>
      <c r="K17" s="151">
        <v>1.407367</v>
      </c>
      <c r="L17" s="151">
        <v>4.8794950000000004</v>
      </c>
      <c r="M17" s="152"/>
      <c r="N17" s="153">
        <f t="shared" si="0"/>
        <v>32.616203999999996</v>
      </c>
      <c r="O17" s="204"/>
      <c r="P17" s="206">
        <f>N17-'C1'!G16</f>
        <v>0</v>
      </c>
      <c r="Q17" s="182"/>
    </row>
    <row r="18" spans="3:17" ht="12.75" customHeight="1">
      <c r="C18" s="60"/>
      <c r="D18" s="180" t="s">
        <v>35</v>
      </c>
      <c r="E18" s="86" t="s">
        <v>29</v>
      </c>
      <c r="F18" s="151">
        <v>15.701549999999999</v>
      </c>
      <c r="G18" s="151">
        <v>7.1185400000000003</v>
      </c>
      <c r="H18" s="151">
        <v>0.26651999999999998</v>
      </c>
      <c r="I18" s="151">
        <v>4.2057169999999999</v>
      </c>
      <c r="J18" s="151">
        <v>4.5170000000000002E-3</v>
      </c>
      <c r="K18" s="151">
        <v>0.51170899999999997</v>
      </c>
      <c r="L18" s="151">
        <v>1.4068929999999999</v>
      </c>
      <c r="M18" s="152"/>
      <c r="N18" s="153">
        <f t="shared" si="0"/>
        <v>29.215446</v>
      </c>
      <c r="O18" s="204"/>
      <c r="P18" s="206">
        <f>N18-'C1'!G17</f>
        <v>0</v>
      </c>
      <c r="Q18" s="182"/>
    </row>
    <row r="19" spans="3:17" ht="12.75" customHeight="1">
      <c r="C19" s="60"/>
      <c r="D19" s="180" t="s">
        <v>36</v>
      </c>
      <c r="E19" s="86" t="s">
        <v>25</v>
      </c>
      <c r="F19" s="151">
        <v>5.4042130000000004</v>
      </c>
      <c r="G19" s="151">
        <v>4.0131839999999999</v>
      </c>
      <c r="H19" s="151">
        <v>0.28240900000000002</v>
      </c>
      <c r="I19" s="151">
        <v>4.5560219999999996</v>
      </c>
      <c r="J19" s="151">
        <v>4.241E-3</v>
      </c>
      <c r="K19" s="151">
        <v>0.26390999999999998</v>
      </c>
      <c r="L19" s="151">
        <v>7.3891999999999999E-2</v>
      </c>
      <c r="M19" s="152"/>
      <c r="N19" s="153">
        <f t="shared" si="0"/>
        <v>14.597871000000001</v>
      </c>
      <c r="O19" s="204"/>
      <c r="P19" s="206">
        <f>N19-'C1'!G18</f>
        <v>0</v>
      </c>
      <c r="Q19" s="182"/>
    </row>
    <row r="20" spans="3:17" ht="12.75" customHeight="1">
      <c r="C20" s="60"/>
      <c r="D20" s="180" t="s">
        <v>37</v>
      </c>
      <c r="E20" s="184" t="s">
        <v>3</v>
      </c>
      <c r="F20" s="188">
        <v>54.188583000000001</v>
      </c>
      <c r="G20" s="188">
        <v>70.993802000000002</v>
      </c>
      <c r="H20" s="188">
        <v>0</v>
      </c>
      <c r="I20" s="188">
        <v>32.663614000000003</v>
      </c>
      <c r="J20" s="188">
        <v>58.996578</v>
      </c>
      <c r="K20" s="188">
        <v>25.354382999999999</v>
      </c>
      <c r="L20" s="188">
        <v>5.0369910000000004</v>
      </c>
      <c r="M20" s="189"/>
      <c r="N20" s="190">
        <f t="shared" si="0"/>
        <v>247.23395099999999</v>
      </c>
      <c r="O20" s="204"/>
      <c r="P20" s="206">
        <f>N20-'C1'!G19</f>
        <v>0</v>
      </c>
      <c r="Q20" s="182"/>
    </row>
    <row r="21" spans="3:17" ht="12.75" customHeight="1">
      <c r="C21" s="60"/>
      <c r="D21" s="180" t="s">
        <v>67</v>
      </c>
      <c r="E21" s="86" t="s">
        <v>57</v>
      </c>
      <c r="F21" s="151">
        <v>0</v>
      </c>
      <c r="G21" s="151">
        <v>4.3067640000000003</v>
      </c>
      <c r="H21" s="151">
        <v>0</v>
      </c>
      <c r="I21" s="151">
        <v>1.7656999999999999E-2</v>
      </c>
      <c r="J21" s="151">
        <v>0.77623200000000003</v>
      </c>
      <c r="K21" s="151">
        <v>0.32871699999999998</v>
      </c>
      <c r="L21" s="151">
        <v>0.51133200000000001</v>
      </c>
      <c r="M21" s="152"/>
      <c r="N21" s="153">
        <f t="shared" si="0"/>
        <v>5.9407020000000008</v>
      </c>
      <c r="O21" s="204"/>
      <c r="P21" s="206">
        <f>N21-'C1'!G20</f>
        <v>0</v>
      </c>
      <c r="Q21" s="182"/>
    </row>
    <row r="22" spans="3:17" ht="12.75" customHeight="1">
      <c r="C22" s="60"/>
      <c r="D22" s="180" t="s">
        <v>68</v>
      </c>
      <c r="E22" s="86" t="s">
        <v>22</v>
      </c>
      <c r="F22" s="151">
        <v>22.608765999999999</v>
      </c>
      <c r="G22" s="151">
        <v>12.144515999999999</v>
      </c>
      <c r="H22" s="151">
        <v>0</v>
      </c>
      <c r="I22" s="151">
        <v>14.448442999999999</v>
      </c>
      <c r="J22" s="151">
        <v>7.9025879999999997</v>
      </c>
      <c r="K22" s="151">
        <v>0</v>
      </c>
      <c r="L22" s="151">
        <v>6.6301009999999998</v>
      </c>
      <c r="M22" s="152"/>
      <c r="N22" s="153">
        <f t="shared" si="0"/>
        <v>63.734414000000001</v>
      </c>
      <c r="O22" s="204"/>
      <c r="P22" s="206">
        <f>N22-'C1'!G21</f>
        <v>0</v>
      </c>
      <c r="Q22" s="182"/>
    </row>
    <row r="23" spans="3:17" ht="12.75" customHeight="1">
      <c r="C23" s="60"/>
      <c r="D23" s="180" t="s">
        <v>38</v>
      </c>
      <c r="E23" s="86" t="s">
        <v>4</v>
      </c>
      <c r="F23" s="151">
        <v>359.39830599999999</v>
      </c>
      <c r="G23" s="151">
        <v>39.939897000000002</v>
      </c>
      <c r="H23" s="151">
        <v>4.5579099999999997</v>
      </c>
      <c r="I23" s="151">
        <v>56.295724999999997</v>
      </c>
      <c r="J23" s="151">
        <v>35.172066999999998</v>
      </c>
      <c r="K23" s="151">
        <v>13.703741000000001</v>
      </c>
      <c r="L23" s="151">
        <v>3.1223139999999998</v>
      </c>
      <c r="M23" s="152"/>
      <c r="N23" s="153">
        <f t="shared" si="0"/>
        <v>512.18996000000004</v>
      </c>
      <c r="O23" s="204"/>
      <c r="P23" s="206">
        <f>N23-'C1'!G22</f>
        <v>0</v>
      </c>
      <c r="Q23" s="182"/>
    </row>
    <row r="24" spans="3:17" ht="12.75" customHeight="1">
      <c r="C24" s="60"/>
      <c r="D24" s="180" t="s">
        <v>39</v>
      </c>
      <c r="E24" s="86" t="s">
        <v>5</v>
      </c>
      <c r="F24" s="151">
        <v>0</v>
      </c>
      <c r="G24" s="151">
        <v>27.438704000000001</v>
      </c>
      <c r="H24" s="151">
        <v>0</v>
      </c>
      <c r="I24" s="151">
        <v>0</v>
      </c>
      <c r="J24" s="151">
        <v>9.0057580000000002</v>
      </c>
      <c r="K24" s="151">
        <v>4.387251</v>
      </c>
      <c r="L24" s="151">
        <v>0</v>
      </c>
      <c r="M24" s="152"/>
      <c r="N24" s="153">
        <f t="shared" si="0"/>
        <v>40.831713000000001</v>
      </c>
      <c r="O24" s="204"/>
      <c r="P24" s="206">
        <f>N24-'C1'!G23</f>
        <v>0</v>
      </c>
      <c r="Q24" s="182"/>
    </row>
    <row r="25" spans="3:17" ht="12.75" customHeight="1">
      <c r="C25" s="60"/>
      <c r="D25" s="180" t="s">
        <v>40</v>
      </c>
      <c r="E25" s="86" t="s">
        <v>12</v>
      </c>
      <c r="F25" s="151">
        <v>3.6185234999999998</v>
      </c>
      <c r="G25" s="151">
        <v>81.101220499999997</v>
      </c>
      <c r="H25" s="151">
        <v>0</v>
      </c>
      <c r="I25" s="151">
        <v>0</v>
      </c>
      <c r="J25" s="151">
        <v>12.562151500000001</v>
      </c>
      <c r="K25" s="151">
        <v>0.31418425</v>
      </c>
      <c r="L25" s="151">
        <v>0.14942575</v>
      </c>
      <c r="M25" s="152"/>
      <c r="N25" s="153">
        <f t="shared" si="0"/>
        <v>97.745505499999993</v>
      </c>
      <c r="O25" s="204"/>
      <c r="P25" s="206">
        <f>N25-'C1'!G24</f>
        <v>0</v>
      </c>
      <c r="Q25" s="182"/>
    </row>
    <row r="26" spans="3:17" ht="12.75" customHeight="1">
      <c r="C26" s="60"/>
      <c r="D26" s="180" t="s">
        <v>41</v>
      </c>
      <c r="E26" s="86" t="s">
        <v>30</v>
      </c>
      <c r="F26" s="151">
        <v>15.08816625</v>
      </c>
      <c r="G26" s="151">
        <v>12.37002375</v>
      </c>
      <c r="H26" s="151">
        <v>0</v>
      </c>
      <c r="I26" s="151">
        <v>0.17815975000000001</v>
      </c>
      <c r="J26" s="151">
        <v>0.64251150000000001</v>
      </c>
      <c r="K26" s="151">
        <v>2.3987695000000002</v>
      </c>
      <c r="L26" s="151">
        <v>1.2244474999999999</v>
      </c>
      <c r="M26" s="152"/>
      <c r="N26" s="153">
        <f t="shared" si="0"/>
        <v>31.902078250000002</v>
      </c>
      <c r="O26" s="204"/>
      <c r="P26" s="206">
        <f>N26-'C1'!G25</f>
        <v>0</v>
      </c>
      <c r="Q26" s="182"/>
    </row>
    <row r="27" spans="3:17" ht="12.75" customHeight="1">
      <c r="C27" s="60"/>
      <c r="D27" s="180" t="s">
        <v>70</v>
      </c>
      <c r="E27" s="86" t="s">
        <v>32</v>
      </c>
      <c r="F27" s="151">
        <v>0</v>
      </c>
      <c r="G27" s="151">
        <v>12.989603499999999</v>
      </c>
      <c r="H27" s="151">
        <v>0.28395049999999999</v>
      </c>
      <c r="I27" s="151">
        <v>0.68166199999999999</v>
      </c>
      <c r="J27" s="151">
        <v>9.4337119999999999</v>
      </c>
      <c r="K27" s="151">
        <v>0</v>
      </c>
      <c r="L27" s="151">
        <v>0</v>
      </c>
      <c r="M27" s="152"/>
      <c r="N27" s="153">
        <f t="shared" si="0"/>
        <v>23.388928</v>
      </c>
      <c r="O27" s="204"/>
      <c r="P27" s="206">
        <f>N27-'C1'!G26</f>
        <v>0</v>
      </c>
      <c r="Q27" s="182"/>
    </row>
    <row r="28" spans="3:17" ht="12.75" customHeight="1">
      <c r="C28" s="60"/>
      <c r="D28" s="180" t="s">
        <v>80</v>
      </c>
      <c r="E28" s="86" t="s">
        <v>116</v>
      </c>
      <c r="F28" s="174" t="s">
        <v>107</v>
      </c>
      <c r="G28" s="174" t="s">
        <v>107</v>
      </c>
      <c r="H28" s="177" t="s">
        <v>107</v>
      </c>
      <c r="I28" s="174" t="s">
        <v>107</v>
      </c>
      <c r="J28" s="174" t="s">
        <v>107</v>
      </c>
      <c r="K28" s="174" t="s">
        <v>107</v>
      </c>
      <c r="L28" s="174" t="s">
        <v>107</v>
      </c>
      <c r="M28" s="175"/>
      <c r="N28" s="176" t="s">
        <v>107</v>
      </c>
      <c r="O28" s="204"/>
      <c r="P28" s="205" t="str">
        <f>IFERROR(N28-'C1'!G27,"-")</f>
        <v>-</v>
      </c>
      <c r="Q28" s="182"/>
    </row>
    <row r="29" spans="3:17" ht="12.75" customHeight="1">
      <c r="C29" s="60"/>
      <c r="D29" s="180" t="s">
        <v>42</v>
      </c>
      <c r="E29" s="86" t="s">
        <v>6</v>
      </c>
      <c r="F29" s="151">
        <v>0</v>
      </c>
      <c r="G29" s="151">
        <v>153.31338299999999</v>
      </c>
      <c r="H29" s="151">
        <v>4.2056740000000001</v>
      </c>
      <c r="I29" s="151">
        <v>40.825830000000003</v>
      </c>
      <c r="J29" s="151">
        <v>20.752668</v>
      </c>
      <c r="K29" s="151">
        <v>20.148026000000002</v>
      </c>
      <c r="L29" s="151">
        <v>11.58975</v>
      </c>
      <c r="M29" s="152"/>
      <c r="N29" s="153">
        <f t="shared" si="0"/>
        <v>250.83533099999997</v>
      </c>
      <c r="O29" s="204"/>
      <c r="P29" s="206">
        <f>N29-'C1'!G28</f>
        <v>0</v>
      </c>
      <c r="Q29" s="182"/>
    </row>
    <row r="30" spans="3:17" ht="12.75" customHeight="1">
      <c r="C30" s="60"/>
      <c r="D30" s="180" t="s">
        <v>71</v>
      </c>
      <c r="E30" s="86" t="s">
        <v>58</v>
      </c>
      <c r="F30" s="151">
        <v>0</v>
      </c>
      <c r="G30" s="151">
        <v>2.3027090000000001</v>
      </c>
      <c r="H30" s="151">
        <v>0</v>
      </c>
      <c r="I30" s="151">
        <v>2.6248550000000002</v>
      </c>
      <c r="J30" s="151">
        <v>0.12248100000000001</v>
      </c>
      <c r="K30" s="151">
        <v>0</v>
      </c>
      <c r="L30" s="151">
        <v>0.50859799999999999</v>
      </c>
      <c r="M30" s="152"/>
      <c r="N30" s="153">
        <f t="shared" si="0"/>
        <v>5.558643</v>
      </c>
      <c r="O30" s="204"/>
      <c r="P30" s="206">
        <f>N30-'C1'!G29</f>
        <v>0</v>
      </c>
      <c r="Q30" s="182"/>
    </row>
    <row r="31" spans="3:17" ht="12.75" customHeight="1">
      <c r="C31" s="60"/>
      <c r="D31" s="180" t="s">
        <v>72</v>
      </c>
      <c r="E31" s="86" t="s">
        <v>33</v>
      </c>
      <c r="F31" s="151">
        <v>0</v>
      </c>
      <c r="G31" s="151">
        <v>1.3885449999999999</v>
      </c>
      <c r="H31" s="151">
        <v>0.70754899999999998</v>
      </c>
      <c r="I31" s="151">
        <v>0.32860600000000001</v>
      </c>
      <c r="J31" s="151">
        <v>1.252248</v>
      </c>
      <c r="K31" s="151">
        <v>0.126441</v>
      </c>
      <c r="L31" s="151">
        <v>0.40224900000000002</v>
      </c>
      <c r="M31" s="152"/>
      <c r="N31" s="153">
        <f t="shared" si="0"/>
        <v>4.2056380000000004</v>
      </c>
      <c r="O31" s="204"/>
      <c r="P31" s="206">
        <f>N31-'C1'!G30</f>
        <v>0</v>
      </c>
      <c r="Q31" s="182"/>
    </row>
    <row r="32" spans="3:17" ht="12.75" customHeight="1">
      <c r="C32" s="60"/>
      <c r="D32" s="180" t="s">
        <v>43</v>
      </c>
      <c r="E32" s="86" t="s">
        <v>145</v>
      </c>
      <c r="F32" s="174" t="s">
        <v>107</v>
      </c>
      <c r="G32" s="174" t="s">
        <v>107</v>
      </c>
      <c r="H32" s="177" t="s">
        <v>107</v>
      </c>
      <c r="I32" s="174" t="s">
        <v>107</v>
      </c>
      <c r="J32" s="174" t="s">
        <v>107</v>
      </c>
      <c r="K32" s="174" t="s">
        <v>107</v>
      </c>
      <c r="L32" s="174" t="s">
        <v>107</v>
      </c>
      <c r="M32" s="175"/>
      <c r="N32" s="176" t="s">
        <v>107</v>
      </c>
      <c r="O32" s="204"/>
      <c r="P32" s="205" t="str">
        <f>IFERROR(N32-'C1'!G31,"-")</f>
        <v>-</v>
      </c>
      <c r="Q32" s="182"/>
    </row>
    <row r="33" spans="3:17" ht="12.75" customHeight="1">
      <c r="C33" s="155"/>
      <c r="D33" s="180" t="s">
        <v>69</v>
      </c>
      <c r="E33" s="86" t="s">
        <v>128</v>
      </c>
      <c r="F33" s="174" t="s">
        <v>107</v>
      </c>
      <c r="G33" s="174" t="s">
        <v>107</v>
      </c>
      <c r="H33" s="177" t="s">
        <v>107</v>
      </c>
      <c r="I33" s="174" t="s">
        <v>107</v>
      </c>
      <c r="J33" s="174" t="s">
        <v>107</v>
      </c>
      <c r="K33" s="174" t="s">
        <v>107</v>
      </c>
      <c r="L33" s="174" t="s">
        <v>107</v>
      </c>
      <c r="M33" s="175"/>
      <c r="N33" s="176" t="s">
        <v>107</v>
      </c>
      <c r="O33" s="204"/>
      <c r="P33" s="206" t="e">
        <f>N33-'C1'!G32</f>
        <v>#VALUE!</v>
      </c>
      <c r="Q33" s="182"/>
    </row>
    <row r="34" spans="3:17" ht="12.75" customHeight="1">
      <c r="C34" s="155"/>
      <c r="D34" s="180" t="s">
        <v>85</v>
      </c>
      <c r="E34" s="86" t="s">
        <v>87</v>
      </c>
      <c r="F34" s="151">
        <v>0</v>
      </c>
      <c r="G34" s="151">
        <v>1.332586</v>
      </c>
      <c r="H34" s="151">
        <v>0</v>
      </c>
      <c r="I34" s="151">
        <v>1.827553</v>
      </c>
      <c r="J34" s="151">
        <v>0.320494</v>
      </c>
      <c r="K34" s="151">
        <v>0</v>
      </c>
      <c r="L34" s="151">
        <v>0</v>
      </c>
      <c r="M34" s="152"/>
      <c r="N34" s="153">
        <f t="shared" si="0"/>
        <v>3.4806330000000001</v>
      </c>
      <c r="O34" s="204"/>
      <c r="P34" s="206">
        <f>N34-'C1'!G33</f>
        <v>0</v>
      </c>
      <c r="Q34" s="182"/>
    </row>
    <row r="35" spans="3:17" ht="12.75" customHeight="1">
      <c r="D35" s="180" t="s">
        <v>73</v>
      </c>
      <c r="E35" s="86" t="s">
        <v>23</v>
      </c>
      <c r="F35" s="151">
        <v>0</v>
      </c>
      <c r="G35" s="151">
        <v>0.97442499999999999</v>
      </c>
      <c r="H35" s="151">
        <v>7.0864310000000001</v>
      </c>
      <c r="I35" s="151">
        <v>135.918251</v>
      </c>
      <c r="J35" s="151">
        <v>10.700742999999999</v>
      </c>
      <c r="K35" s="151">
        <v>0</v>
      </c>
      <c r="L35" s="151">
        <v>0.34143800000000002</v>
      </c>
      <c r="M35" s="152"/>
      <c r="N35" s="153">
        <f t="shared" si="0"/>
        <v>155.021288</v>
      </c>
      <c r="O35" s="204"/>
      <c r="P35" s="206">
        <f>N35-'C1'!G34</f>
        <v>0</v>
      </c>
      <c r="Q35" s="182"/>
    </row>
    <row r="36" spans="3:17" ht="12.75" customHeight="1">
      <c r="C36" s="6"/>
      <c r="D36" s="180" t="s">
        <v>44</v>
      </c>
      <c r="E36" s="86" t="s">
        <v>24</v>
      </c>
      <c r="F36" s="151">
        <v>0</v>
      </c>
      <c r="G36" s="151">
        <v>136.83408900000001</v>
      </c>
      <c r="H36" s="151">
        <v>1.016456</v>
      </c>
      <c r="I36" s="151">
        <v>1.8371329999999999</v>
      </c>
      <c r="J36" s="151">
        <v>15.248851999999999</v>
      </c>
      <c r="K36" s="151">
        <v>4.6146019999999996</v>
      </c>
      <c r="L36" s="151">
        <v>1.9234899999999999</v>
      </c>
      <c r="M36" s="152"/>
      <c r="N36" s="153">
        <f t="shared" si="0"/>
        <v>161.47462199999998</v>
      </c>
      <c r="O36" s="204"/>
      <c r="P36" s="206">
        <f>N36-'C1'!G35</f>
        <v>0</v>
      </c>
      <c r="Q36" s="182"/>
    </row>
    <row r="37" spans="3:17" ht="12.75" customHeight="1">
      <c r="D37" s="180" t="s">
        <v>45</v>
      </c>
      <c r="E37" s="86" t="s">
        <v>8</v>
      </c>
      <c r="F37" s="151">
        <v>0</v>
      </c>
      <c r="G37" s="151">
        <v>15.683963</v>
      </c>
      <c r="H37" s="151">
        <v>3.465719</v>
      </c>
      <c r="I37" s="151">
        <v>9.7976740000000007</v>
      </c>
      <c r="J37" s="151">
        <v>12.922779</v>
      </c>
      <c r="K37" s="151">
        <v>1.7365710000000001</v>
      </c>
      <c r="L37" s="151">
        <v>3.2700650000000002</v>
      </c>
      <c r="M37" s="152"/>
      <c r="N37" s="153">
        <f t="shared" si="0"/>
        <v>46.876770999999998</v>
      </c>
      <c r="O37" s="204"/>
      <c r="P37" s="206">
        <f>N37-'C1'!G36</f>
        <v>0</v>
      </c>
      <c r="Q37" s="182"/>
    </row>
    <row r="38" spans="3:17" ht="12.75" customHeight="1">
      <c r="C38" s="6"/>
      <c r="D38" s="180" t="s">
        <v>46</v>
      </c>
      <c r="E38" s="86" t="s">
        <v>28</v>
      </c>
      <c r="F38" s="151">
        <v>29.055955999999998</v>
      </c>
      <c r="G38" s="151">
        <v>38.962969000000001</v>
      </c>
      <c r="H38" s="151">
        <v>1.1811739999999999</v>
      </c>
      <c r="I38" s="151">
        <v>2.4396390000000001</v>
      </c>
      <c r="J38" s="151">
        <v>0.61089899999999997</v>
      </c>
      <c r="K38" s="151">
        <v>2.184615</v>
      </c>
      <c r="L38" s="151">
        <v>4.8416699999999997</v>
      </c>
      <c r="M38" s="152"/>
      <c r="N38" s="153">
        <f t="shared" si="0"/>
        <v>79.276921999999985</v>
      </c>
      <c r="O38" s="204"/>
      <c r="P38" s="206">
        <f>N38-'C1'!G37</f>
        <v>0</v>
      </c>
      <c r="Q38" s="182"/>
    </row>
    <row r="39" spans="3:17" ht="12.75" customHeight="1">
      <c r="D39" s="180" t="s">
        <v>52</v>
      </c>
      <c r="E39" s="86" t="s">
        <v>34</v>
      </c>
      <c r="F39" s="151">
        <v>10.95987175</v>
      </c>
      <c r="G39" s="151">
        <v>21.04774875</v>
      </c>
      <c r="H39" s="151">
        <v>0</v>
      </c>
      <c r="I39" s="151">
        <v>16.998773249999999</v>
      </c>
      <c r="J39" s="151">
        <v>6.3631779999999996</v>
      </c>
      <c r="K39" s="151">
        <v>1.2590537500000001</v>
      </c>
      <c r="L39" s="151">
        <v>0.57268775000000005</v>
      </c>
      <c r="M39" s="152"/>
      <c r="N39" s="153">
        <f t="shared" si="0"/>
        <v>57.201313249999998</v>
      </c>
      <c r="O39" s="204"/>
      <c r="P39" s="206">
        <f>N39-'C1'!G38</f>
        <v>0</v>
      </c>
      <c r="Q39" s="182"/>
    </row>
    <row r="40" spans="3:17" ht="12.75" customHeight="1">
      <c r="D40" s="180" t="s">
        <v>83</v>
      </c>
      <c r="E40" s="86" t="s">
        <v>82</v>
      </c>
      <c r="F40" s="151">
        <v>0</v>
      </c>
      <c r="G40" s="151">
        <v>22.344477000000001</v>
      </c>
      <c r="H40" s="151">
        <v>0.69842300000000002</v>
      </c>
      <c r="I40" s="151">
        <v>11.128119</v>
      </c>
      <c r="J40" s="151">
        <v>0</v>
      </c>
      <c r="K40" s="151">
        <v>0</v>
      </c>
      <c r="L40" s="151">
        <v>0.256608</v>
      </c>
      <c r="M40" s="152"/>
      <c r="N40" s="153">
        <f t="shared" si="0"/>
        <v>34.427627000000001</v>
      </c>
      <c r="O40" s="204"/>
      <c r="P40" s="206">
        <f>N40-'C1'!G39</f>
        <v>0</v>
      </c>
      <c r="Q40" s="182"/>
    </row>
    <row r="41" spans="3:17" ht="12.75" customHeight="1">
      <c r="D41" s="180" t="s">
        <v>74</v>
      </c>
      <c r="E41" s="86" t="s">
        <v>26</v>
      </c>
      <c r="F41" s="151">
        <v>51.710278000000002</v>
      </c>
      <c r="G41" s="151">
        <v>8.9497400000000003</v>
      </c>
      <c r="H41" s="151">
        <v>0</v>
      </c>
      <c r="I41" s="151">
        <v>75.831693000000001</v>
      </c>
      <c r="J41" s="151">
        <v>26.678017000000001</v>
      </c>
      <c r="K41" s="151">
        <v>0</v>
      </c>
      <c r="L41" s="151">
        <v>0</v>
      </c>
      <c r="M41" s="152"/>
      <c r="N41" s="153">
        <f t="shared" si="0"/>
        <v>163.16972800000002</v>
      </c>
      <c r="O41" s="204"/>
      <c r="P41" s="206">
        <f>N41-'C1'!G40</f>
        <v>0</v>
      </c>
      <c r="Q41" s="182"/>
    </row>
    <row r="42" spans="3:17" ht="12.75" customHeight="1">
      <c r="D42" s="180" t="s">
        <v>75</v>
      </c>
      <c r="E42" s="86" t="s">
        <v>60</v>
      </c>
      <c r="F42" s="151">
        <v>18.729405</v>
      </c>
      <c r="G42" s="151">
        <v>0</v>
      </c>
      <c r="H42" s="151">
        <v>6.5007780000000004</v>
      </c>
      <c r="I42" s="151">
        <v>12.786512</v>
      </c>
      <c r="J42" s="151">
        <v>0.112895</v>
      </c>
      <c r="K42" s="151">
        <v>2.5016970000000001</v>
      </c>
      <c r="L42" s="151">
        <v>0</v>
      </c>
      <c r="M42" s="152"/>
      <c r="N42" s="153">
        <f t="shared" si="0"/>
        <v>40.631287</v>
      </c>
      <c r="O42" s="204"/>
      <c r="P42" s="206">
        <f>N42-'C1'!G41</f>
        <v>0</v>
      </c>
      <c r="Q42" s="182"/>
    </row>
    <row r="43" spans="3:17" ht="12.75" customHeight="1">
      <c r="C43" s="44"/>
      <c r="D43" s="68" t="s">
        <v>150</v>
      </c>
      <c r="E43" s="88" t="s">
        <v>11</v>
      </c>
      <c r="F43" s="99">
        <f t="shared" ref="F43:L43" si="1">SUM(F9:F42)</f>
        <v>716.31930200000011</v>
      </c>
      <c r="G43" s="99">
        <f t="shared" si="1"/>
        <v>974.52322875000004</v>
      </c>
      <c r="H43" s="99">
        <f t="shared" si="1"/>
        <v>46.317139499999996</v>
      </c>
      <c r="I43" s="99">
        <f t="shared" si="1"/>
        <v>488.01485549999995</v>
      </c>
      <c r="J43" s="99">
        <f t="shared" si="1"/>
        <v>380.72903074999999</v>
      </c>
      <c r="K43" s="99">
        <f t="shared" si="1"/>
        <v>134.92568475000004</v>
      </c>
      <c r="L43" s="99">
        <f t="shared" si="1"/>
        <v>92.425332499999996</v>
      </c>
      <c r="M43" s="100"/>
      <c r="N43" s="101">
        <f>SUM(F43:L43)</f>
        <v>2833.2545737500004</v>
      </c>
      <c r="O43" s="204"/>
      <c r="P43" s="206">
        <f>N43-O43</f>
        <v>2833.2545737500004</v>
      </c>
      <c r="Q43" s="182"/>
    </row>
    <row r="44" spans="3:17" ht="35.25" customHeight="1">
      <c r="E44" s="219" t="s">
        <v>138</v>
      </c>
      <c r="F44" s="219"/>
      <c r="G44" s="219"/>
      <c r="H44" s="219"/>
      <c r="I44" s="219"/>
      <c r="J44" s="219"/>
      <c r="K44" s="219"/>
      <c r="L44" s="219"/>
      <c r="M44" s="219"/>
      <c r="N44" s="219"/>
      <c r="O44" s="69"/>
      <c r="P44" s="130"/>
    </row>
    <row r="45" spans="3:17" ht="15" customHeight="1">
      <c r="C45" s="6"/>
      <c r="E45" s="6" t="s">
        <v>111</v>
      </c>
      <c r="F45"/>
      <c r="G45"/>
      <c r="H45"/>
      <c r="I45"/>
      <c r="J45"/>
      <c r="K45"/>
      <c r="L45"/>
      <c r="M45"/>
      <c r="N45"/>
      <c r="O45"/>
      <c r="P45" s="22"/>
    </row>
    <row r="46" spans="3:17" ht="12.75" customHeight="1">
      <c r="E46" s="6"/>
      <c r="F46"/>
      <c r="G46"/>
      <c r="H46"/>
      <c r="I46"/>
      <c r="J46"/>
      <c r="K46"/>
      <c r="L46"/>
      <c r="M46"/>
      <c r="N46"/>
      <c r="O46"/>
      <c r="P46" s="22"/>
    </row>
    <row r="47" spans="3:17" ht="12.75" customHeight="1">
      <c r="F47"/>
      <c r="G47" s="34"/>
      <c r="H47" s="34"/>
      <c r="I47"/>
      <c r="J47"/>
      <c r="K47"/>
      <c r="L47"/>
      <c r="M47"/>
      <c r="N47"/>
      <c r="O47"/>
      <c r="P47" s="22"/>
    </row>
    <row r="48" spans="3:17" ht="12.75" customHeight="1">
      <c r="E48"/>
      <c r="F48"/>
      <c r="G48"/>
      <c r="H48"/>
      <c r="I48"/>
      <c r="J48"/>
      <c r="K48"/>
      <c r="L48"/>
      <c r="M48"/>
      <c r="N48"/>
      <c r="O48"/>
      <c r="P48" s="22"/>
    </row>
    <row r="49" spans="3:16" ht="12.75" customHeight="1">
      <c r="E49"/>
      <c r="F49"/>
      <c r="G49"/>
      <c r="H49"/>
      <c r="I49"/>
      <c r="J49"/>
      <c r="K49"/>
      <c r="L49"/>
      <c r="M49"/>
      <c r="N49"/>
      <c r="O49"/>
      <c r="P49" s="22"/>
    </row>
    <row r="50" spans="3:16">
      <c r="E50"/>
      <c r="F50"/>
      <c r="G50"/>
      <c r="H50"/>
      <c r="I50"/>
      <c r="J50"/>
      <c r="K50"/>
      <c r="L50"/>
      <c r="M50"/>
      <c r="N50"/>
      <c r="O50"/>
    </row>
    <row r="51" spans="3:16"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3:16"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3:16"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3:16"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3:16"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3:16"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3:16"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3:16"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3:16"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3:16"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3:16"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3:16"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3:16"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3:16"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3:15"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3:15"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3:15"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3:15"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3:15"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3:15"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3:15"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3:15"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3:15"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3:15"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3:15"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3:15"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3:15"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3:15"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3:15"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3:15"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3:15"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3:15"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3:15"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3:15"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3:15"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3:15"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3:15"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3:15"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3:15"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3:15"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3:15"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3:15"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3:15"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3:15"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3:15"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3:15"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3:15"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3:15"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3:15"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3:15"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3:15"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3:15"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3:15"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3:15"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3:15"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3:15"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3:15"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3:15"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3:15"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3:15"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3:15"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3:15"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3:15"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3:15"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3:15"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3:15"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3:15"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3:15"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3:15"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3:15"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3:15"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3:15"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3:15"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3:15"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3:15"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3:15"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3:15"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3:15"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3:15"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3:15"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3:15"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3:15"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3:15"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3:15"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3:15"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3:15"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3:15"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3:15"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3:15"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3:15"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3:15"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3:15"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3:15"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3:15"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3:15"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3:15"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3:15"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3:15"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3:15"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3:15"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3:15"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3:15"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3:15"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3:15"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3:15"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3:15"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3:15"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3:15"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3:15"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3:15"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3:15"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3:15"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3:15"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3:15"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3:15"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3:15"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3:15"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3:15"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3:15"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3:15"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3:15"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3:15"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3:15"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3:15"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3:15"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3:15"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3:15"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3:15"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3:15"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3:15"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3:15"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3:15"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3:15"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3:15"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3:15"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3:15"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3:15"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3:15"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3:15"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3:15"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3:15"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3:15"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3:15"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3:15"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3:15"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3:15"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3:15"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3:15"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3:15"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3:15"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3:15"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3:15"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3:15"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3:15"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3:15"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3:15"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3:15"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3:15"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3:15"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3:15"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3:15"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3:15"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3:15"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3:15"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3:15"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3:15">
      <c r="C216"/>
      <c r="D216"/>
    </row>
  </sheetData>
  <sortState xmlns:xlrd2="http://schemas.microsoft.com/office/spreadsheetml/2017/richdata2" ref="E9:N42">
    <sortCondition ref="E9:E42"/>
  </sortState>
  <dataConsolidate/>
  <customSheetViews>
    <customSheetView guid="{C12C280E-DC25-11D6-846E-0008C7298EBA}" showGridLines="0" showRowCol="0" outlineSymbols="0" showRuler="0"/>
    <customSheetView guid="{C12C280F-DC25-11D6-846E-0008C7298EBA}" showGridLines="0" showRowCol="0" outlineSymbols="0" showRuler="0"/>
    <customSheetView guid="{C12C2810-DC25-11D6-846E-0008C7298EBA}" showGridLines="0" showRowCol="0" outlineSymbols="0" showRuler="0"/>
    <customSheetView guid="{C12C2811-DC25-11D6-846E-0008C7298EBA}" showGridLines="0" showRowCol="0" outlineSymbols="0" showRuler="0"/>
    <customSheetView guid="{C12C2812-DC25-11D6-846E-0008C7298EBA}" showGridLines="0" showRowCol="0" outlineSymbols="0" showRuler="0"/>
    <customSheetView guid="{C12C2813-DC25-11D6-846E-0008C7298EBA}" showGridLines="0" showRowCol="0" outlineSymbols="0" showRuler="0"/>
  </customSheetViews>
  <mergeCells count="4">
    <mergeCell ref="C7:C11"/>
    <mergeCell ref="E3:N3"/>
    <mergeCell ref="H7:H8"/>
    <mergeCell ref="E44:N44"/>
  </mergeCells>
  <phoneticPr fontId="0" type="noConversion"/>
  <hyperlinks>
    <hyperlink ref="C4" location="Indice!A1" display="Indice!A1" xr:uid="{00000000-0004-0000-08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ignoredErrors>
    <ignoredError sqref="P15 P33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BF2F0DC92114B96F30551C3017534" ma:contentTypeVersion="16" ma:contentTypeDescription="Create a new document." ma:contentTypeScope="" ma:versionID="e008a45c3c94bce78deaa8857fbbe805">
  <xsd:schema xmlns:xsd="http://www.w3.org/2001/XMLSchema" xmlns:xs="http://www.w3.org/2001/XMLSchema" xmlns:p="http://schemas.microsoft.com/office/2006/metadata/properties" xmlns:ns2="57fe21bc-43e7-450b-ab4c-fff7fb58bb3a" xmlns:ns3="dc7d18ab-94c0-4576-aa73-753a7adc551b" targetNamespace="http://schemas.microsoft.com/office/2006/metadata/properties" ma:root="true" ma:fieldsID="0362ebe356c935d54fa16f8f8f9356c5" ns2:_="" ns3:_="">
    <xsd:import namespace="57fe21bc-43e7-450b-ab4c-fff7fb58bb3a"/>
    <xsd:import namespace="dc7d18ab-94c0-4576-aa73-753a7adc55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fe21bc-43e7-450b-ab4c-fff7fb58bb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85e823d-31db-440c-980d-283f89df7c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18ab-94c0-4576-aa73-753a7adc551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9a0cdc8-e500-4f76-9cce-8702fb288cb7}" ma:internalName="TaxCatchAll" ma:showField="CatchAllData" ma:web="dc7d18ab-94c0-4576-aa73-753a7adc55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876D37-54A6-49A5-9871-943F7B094E3A}"/>
</file>

<file path=customXml/itemProps2.xml><?xml version="1.0" encoding="utf-8"?>
<ds:datastoreItem xmlns:ds="http://schemas.openxmlformats.org/officeDocument/2006/customXml" ds:itemID="{4FE1BBB6-6A0A-4FED-B21C-41994161CA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15</vt:i4>
      </vt:variant>
    </vt:vector>
  </HeadingPairs>
  <TitlesOfParts>
    <vt:vector size="31" baseType="lpstr">
      <vt:lpstr>Indice</vt:lpstr>
      <vt:lpstr>C1</vt:lpstr>
      <vt:lpstr>C2</vt:lpstr>
      <vt:lpstr>C3</vt:lpstr>
      <vt:lpstr>C4</vt:lpstr>
      <vt:lpstr>C7_TOTAL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Data 1</vt:lpstr>
      <vt:lpstr>'C1'!Área_de_impresión</vt:lpstr>
      <vt:lpstr>'C10'!Área_de_impresión</vt:lpstr>
      <vt:lpstr>'C12'!Área_de_impresión</vt:lpstr>
      <vt:lpstr>'C13'!Área_de_impresión</vt:lpstr>
      <vt:lpstr>'C2'!Área_de_impresión</vt:lpstr>
      <vt:lpstr>'C3'!Área_de_impresión</vt:lpstr>
      <vt:lpstr>'C4'!Área_de_impresión</vt:lpstr>
      <vt:lpstr>'C5'!Área_de_impresión</vt:lpstr>
      <vt:lpstr>'C6'!Área_de_impresión</vt:lpstr>
      <vt:lpstr>'C7'!Área_de_impresión</vt:lpstr>
      <vt:lpstr>'C8'!Área_de_impresión</vt:lpstr>
      <vt:lpstr>'C9'!Área_de_impresión</vt:lpstr>
      <vt:lpstr>'Data 1'!Área_de_impresión</vt:lpstr>
      <vt:lpstr>Indice!Área_de_impresión</vt:lpstr>
      <vt:lpstr>'Data 1'!Títulos_a_imprimir</vt:lpstr>
    </vt:vector>
  </TitlesOfParts>
  <Company>Red Eléctrica de España,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Operación del Sistema Eléctrico. Informe 1998 (9)</dc:title>
  <dc:creator>Red Eléctrica de España (www.ree.es)</dc:creator>
  <cp:lastModifiedBy>De La Fuente Perez, Roberto</cp:lastModifiedBy>
  <cp:lastPrinted>2016-05-05T08:21:38Z</cp:lastPrinted>
  <dcterms:created xsi:type="dcterms:W3CDTF">1999-06-25T09:02:34Z</dcterms:created>
  <dcterms:modified xsi:type="dcterms:W3CDTF">2022-05-24T08:05:57Z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