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charts/chart8.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9.xml" ContentType="application/vnd.openxmlformats-officedocument.drawingml.chart+xml"/>
  <Override PartName="/xl/drawings/drawing14.xml" ContentType="application/vnd.openxmlformats-officedocument.drawing+xml"/>
  <Override PartName="/xl/charts/chart10.xml" ContentType="application/vnd.openxmlformats-officedocument.drawingml.chart+xml"/>
  <Override PartName="/xl/drawings/drawing15.xml" ContentType="application/vnd.openxmlformats-officedocument.drawing+xml"/>
  <Override PartName="/xl/charts/chart11.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2.xml" ContentType="application/vnd.openxmlformats-officedocument.drawingml.chart+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harts/chart13.xml" ContentType="application/vnd.openxmlformats-officedocument.drawingml.chart+xml"/>
  <Override PartName="/xl/drawings/drawing21.xml" ContentType="application/vnd.openxmlformats-officedocument.drawing+xml"/>
  <Override PartName="/xl/charts/chart14.xml" ContentType="application/vnd.openxmlformats-officedocument.drawingml.chart+xml"/>
  <Override PartName="/xl/drawings/drawing22.xml" ContentType="application/vnd.openxmlformats-officedocument.drawing+xml"/>
  <Override PartName="/xl/charts/chart15.xml" ContentType="application/vnd.openxmlformats-officedocument.drawingml.chart+xml"/>
  <Override PartName="/xl/drawings/drawing23.xml" ContentType="application/vnd.openxmlformats-officedocument.drawing+xml"/>
  <Override PartName="/xl/charts/chart16.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charts/chart17.xml" ContentType="application/vnd.openxmlformats-officedocument.drawingml.chart+xml"/>
  <Override PartName="/xl/drawings/drawing30.xml" ContentType="application/vnd.openxmlformats-officedocument.drawingml.chartshapes+xml"/>
  <Override PartName="/xl/drawings/drawing3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32.xml" ContentType="application/vnd.openxmlformats-officedocument.drawingml.chartshapes+xml"/>
  <Override PartName="/xl/drawings/drawing33.xml" ContentType="application/vnd.openxmlformats-officedocument.drawing+xml"/>
  <Override PartName="/xl/drawings/drawing34.xml" ContentType="application/vnd.openxmlformats-officedocument.drawing+xml"/>
  <Override PartName="/xl/charts/chart20.xml" ContentType="application/vnd.openxmlformats-officedocument.drawingml.chart+xml"/>
  <Override PartName="/xl/drawings/drawing35.xml" ContentType="application/vnd.openxmlformats-officedocument.drawing+xml"/>
  <Override PartName="/xl/drawings/drawing36.xml" ContentType="application/vnd.openxmlformats-officedocument.drawing+xml"/>
  <Override PartName="/xl/charts/chart21.xml" ContentType="application/vnd.openxmlformats-officedocument.drawingml.chart+xml"/>
  <Override PartName="/xl/drawings/drawing37.xml" ContentType="application/vnd.openxmlformats-officedocument.drawingml.chartshapes+xml"/>
  <Override PartName="/xl/drawings/drawing38.xml" ContentType="application/vnd.openxmlformats-officedocument.drawing+xml"/>
  <Override PartName="/xl/charts/chart22.xml" ContentType="application/vnd.openxmlformats-officedocument.drawingml.chart+xml"/>
  <Override PartName="/xl/drawings/drawing39.xml" ContentType="application/vnd.openxmlformats-officedocument.drawingml.chartshapes+xml"/>
  <Override PartName="/xl/drawings/drawing40.xml" ContentType="application/vnd.openxmlformats-officedocument.drawing+xml"/>
  <Override PartName="/xl/charts/chart23.xml" ContentType="application/vnd.openxmlformats-officedocument.drawingml.chart+xml"/>
  <Override PartName="/xl/drawings/drawing41.xml" ContentType="application/vnd.openxmlformats-officedocument.drawingml.chartshapes+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charts/chart24.xml" ContentType="application/vnd.openxmlformats-officedocument.drawingml.chart+xml"/>
  <Override PartName="/xl/drawings/drawing46.xml" ContentType="application/vnd.openxmlformats-officedocument.drawingml.chartshapes+xml"/>
  <Override PartName="/xl/drawings/drawing47.xml" ContentType="application/vnd.openxmlformats-officedocument.drawing+xml"/>
  <Override PartName="/xl/charts/chart25.xml" ContentType="application/vnd.openxmlformats-officedocument.drawingml.chart+xml"/>
  <Override PartName="/xl/drawings/drawing48.xml" ContentType="application/vnd.openxmlformats-officedocument.drawing+xml"/>
  <Override PartName="/xl/charts/chart26.xml" ContentType="application/vnd.openxmlformats-officedocument.drawingml.chart+xml"/>
  <Override PartName="/xl/drawings/drawing49.xml" ContentType="application/vnd.openxmlformats-officedocument.drawingml.chartshapes+xml"/>
  <Override PartName="/xl/drawings/drawing50.xml" ContentType="application/vnd.openxmlformats-officedocument.drawing+xml"/>
  <Override PartName="/xl/charts/chart27.xml" ContentType="application/vnd.openxmlformats-officedocument.drawingml.chart+xml"/>
  <Override PartName="/xl/drawings/drawing51.xml" ContentType="application/vnd.openxmlformats-officedocument.drawingml.chartshapes+xml"/>
  <Override PartName="/xl/drawings/drawing52.xml" ContentType="application/vnd.openxmlformats-officedocument.drawing+xml"/>
  <Override PartName="/xl/charts/chart28.xml" ContentType="application/vnd.openxmlformats-officedocument.drawingml.chart+xml"/>
  <Override PartName="/xl/drawings/drawing53.xml" ContentType="application/vnd.openxmlformats-officedocument.drawing+xml"/>
  <Override PartName="/xl/charts/chart29.xml" ContentType="application/vnd.openxmlformats-officedocument.drawingml.chart+xml"/>
  <Override PartName="/xl/drawings/drawing54.xml" ContentType="application/vnd.openxmlformats-officedocument.drawingml.chartshapes+xml"/>
  <Override PartName="/xl/drawings/drawing55.xml" ContentType="application/vnd.openxmlformats-officedocument.drawing+xml"/>
  <Override PartName="/xl/drawings/drawing56.xml" ContentType="application/vnd.openxmlformats-officedocument.drawing+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mc:AlternateContent xmlns:mc="http://schemas.openxmlformats.org/markup-compatibility/2006">
    <mc:Choice Requires="x15">
      <x15ac:absPath xmlns:x15ac="http://schemas.microsoft.com/office/spreadsheetml/2010/11/ac" url="\\mornt4\ANALISIS\Departamento\Gestión de la Información\Publicaciones e Informes\Anual\Informe Sistema Eléctrico\2021\"/>
    </mc:Choice>
  </mc:AlternateContent>
  <xr:revisionPtr revIDLastSave="0" documentId="13_ncr:1_{1D613098-F3F0-4871-B53E-25F892C8BF9D}" xr6:coauthVersionLast="47" xr6:coauthVersionMax="47" xr10:uidLastSave="{00000000-0000-0000-0000-000000000000}"/>
  <bookViews>
    <workbookView xWindow="-120" yWindow="-120" windowWidth="29040" windowHeight="15840" tabRatio="679" activeTab="14" xr2:uid="{00000000-000D-0000-FFFF-FFFF00000000}"/>
  </bookViews>
  <sheets>
    <sheet name="Indice" sheetId="1" r:id="rId1"/>
    <sheet name="C1" sheetId="19" r:id="rId2"/>
    <sheet name="C1 ANTIGUO" sheetId="85" state="hidden" r:id="rId3"/>
    <sheet name="C2" sheetId="72" r:id="rId4"/>
    <sheet name="C2 ANTIGUO" sheetId="10" state="hidden" r:id="rId5"/>
    <sheet name="C3" sheetId="73" r:id="rId6"/>
    <sheet name="C3 ANTIGUO" sheetId="22" state="hidden" r:id="rId7"/>
    <sheet name="C4" sheetId="32" r:id="rId8"/>
    <sheet name="C5" sheetId="33" r:id="rId9"/>
    <sheet name="C6" sheetId="31" r:id="rId10"/>
    <sheet name="C5 VERSION 2" sheetId="59" state="hidden" r:id="rId11"/>
    <sheet name="C7" sheetId="50" r:id="rId12"/>
    <sheet name="C8" sheetId="75" r:id="rId13"/>
    <sheet name="C9" sheetId="49" r:id="rId14"/>
    <sheet name="C10" sheetId="30" r:id="rId15"/>
    <sheet name="C11" sheetId="74" r:id="rId16"/>
    <sheet name="C12" sheetId="70" r:id="rId17"/>
    <sheet name="C13" sheetId="84" r:id="rId18"/>
    <sheet name="C14" sheetId="43" r:id="rId19"/>
    <sheet name="C15" sheetId="44" r:id="rId20"/>
    <sheet name="C16" sheetId="51" r:id="rId21"/>
    <sheet name="C17" sheetId="52" r:id="rId22"/>
    <sheet name="C18" sheetId="83" r:id="rId23"/>
    <sheet name="C19" sheetId="53" r:id="rId24"/>
    <sheet name="C20" sheetId="41" r:id="rId25"/>
    <sheet name="C21" sheetId="81" r:id="rId26"/>
    <sheet name="C22" sheetId="82" r:id="rId27"/>
    <sheet name="C23" sheetId="80" r:id="rId28"/>
    <sheet name="C24" sheetId="76" r:id="rId29"/>
    <sheet name="C25" sheetId="39" r:id="rId30"/>
    <sheet name="C26" sheetId="77" r:id="rId31"/>
    <sheet name="C27" sheetId="78" r:id="rId32"/>
    <sheet name="C28" sheetId="86" r:id="rId33"/>
    <sheet name="Data 1" sheetId="16" r:id="rId34"/>
    <sheet name="Data 2" sheetId="17" r:id="rId35"/>
    <sheet name="C10 CON NUMEROS" sheetId="55" state="hidden" r:id="rId36"/>
    <sheet name="C10 PORCENTAJE" sheetId="68" state="hidden" r:id="rId37"/>
    <sheet name="C10 RO-RE" sheetId="65" state="hidden" r:id="rId38"/>
    <sheet name="C11 CON NUMEROS" sheetId="58" state="hidden" r:id="rId39"/>
    <sheet name="C11 PORCENTAJE" sheetId="71" state="hidden" r:id="rId40"/>
    <sheet name="C11 RO-RE" sheetId="66" state="hidden" r:id="rId41"/>
    <sheet name="C20ANTIGUO" sheetId="38" state="hidden" r:id="rId42"/>
    <sheet name="C29" sheetId="54" state="hidden" r:id="rId43"/>
  </sheets>
  <externalReferences>
    <externalReference r:id="rId44"/>
    <externalReference r:id="rId45"/>
    <externalReference r:id="rId46"/>
    <externalReference r:id="rId47"/>
    <externalReference r:id="rId48"/>
    <externalReference r:id="rId49"/>
    <externalReference r:id="rId50"/>
    <externalReference r:id="rId51"/>
    <externalReference r:id="rId52"/>
  </externalReferences>
  <definedNames>
    <definedName name="_xlnm.Print_Area" localSheetId="1">'C1'!$A$1:$P$58</definedName>
    <definedName name="_xlnm.Print_Area" localSheetId="2">'C1 ANTIGUO'!$A$1:$P$56</definedName>
    <definedName name="_xlnm.Print_Area" localSheetId="14">'C10'!$A$1:$I$15</definedName>
    <definedName name="_xlnm.Print_Area" localSheetId="15">'C11'!$A$1:$N$15</definedName>
    <definedName name="_xlnm.Print_Area" localSheetId="18">'C14'!$A$1:$E$23</definedName>
    <definedName name="_xlnm.Print_Area" localSheetId="19">'C15'!$A$1:$E$22</definedName>
    <definedName name="_xlnm.Print_Area" localSheetId="20">'C16'!$A$1:$M$18</definedName>
    <definedName name="_xlnm.Print_Area" localSheetId="21">'C17'!$A$1:$M$13</definedName>
    <definedName name="_xlnm.Print_Area" localSheetId="22">'C18'!$A$1:$F$31</definedName>
    <definedName name="_xlnm.Print_Area" localSheetId="23">'C19'!$A$1:$N$14</definedName>
    <definedName name="_xlnm.Print_Area" localSheetId="3">'C2'!$A$1:$E$25</definedName>
    <definedName name="_xlnm.Print_Area" localSheetId="4">'C2 ANTIGUO'!$A$1:$E$23</definedName>
    <definedName name="_xlnm.Print_Area" localSheetId="24">'C20'!$A$1:$E$22</definedName>
    <definedName name="_xlnm.Print_Area" localSheetId="41">'C20ANTIGUO'!$B$2:$L$18</definedName>
    <definedName name="_xlnm.Print_Area" localSheetId="25">'C21'!$A$1:$E$22</definedName>
    <definedName name="_xlnm.Print_Area" localSheetId="26">'C22'!$B$2:$M$16</definedName>
    <definedName name="_xlnm.Print_Area" localSheetId="27">'C23'!$A$1:$F$22</definedName>
    <definedName name="_xlnm.Print_Area" localSheetId="28">'C24'!$B$2:$L$17</definedName>
    <definedName name="_xlnm.Print_Area" localSheetId="29">'C25'!$A$1:$E$24</definedName>
    <definedName name="_xlnm.Print_Area" localSheetId="30">'C26'!$A$1:$E$25</definedName>
    <definedName name="_xlnm.Print_Area" localSheetId="31">'C27'!$A$1:$E$25</definedName>
    <definedName name="_xlnm.Print_Area" localSheetId="32">'C28'!$A$1:$I$45</definedName>
    <definedName name="_xlnm.Print_Area" localSheetId="42">'C29'!$A$1:$E$26</definedName>
    <definedName name="_xlnm.Print_Area" localSheetId="5">'C3'!$A$1:$E$25</definedName>
    <definedName name="_xlnm.Print_Area" localSheetId="6">'C3 ANTIGUO'!$A$1:$E$23</definedName>
    <definedName name="_xlnm.Print_Area" localSheetId="7">'C4'!$B$2:$E$23</definedName>
    <definedName name="_xlnm.Print_Area" localSheetId="8">'C5'!$B$2:$E$23</definedName>
    <definedName name="_xlnm.Print_Area" localSheetId="10">'C5 VERSION 2'!$B$2:$E$25</definedName>
    <definedName name="_xlnm.Print_Area" localSheetId="9">'C6'!$A$1:$F$22</definedName>
    <definedName name="_xlnm.Print_Area" localSheetId="11">'C7'!$B$2:$E$23</definedName>
    <definedName name="_xlnm.Print_Area" localSheetId="13">'C9'!$A$1:$E$22</definedName>
    <definedName name="_xlnm.Print_Area" localSheetId="33">'Data 1'!$A$1:$X$5</definedName>
    <definedName name="_xlnm.Print_Area" localSheetId="34">'Data 2'!$A$1:$K$197</definedName>
    <definedName name="_xlnm.Print_Area" localSheetId="0">Indice!$A$1:$F$37</definedName>
    <definedName name="cc" localSheetId="35"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cc" localSheetId="36"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cc" localSheetId="37"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cc" localSheetId="38"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cc" localSheetId="39"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cc" localSheetId="40"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cc" localSheetId="16"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cc" localSheetId="17"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cc" localSheetId="18"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cc" localSheetId="19"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cc" localSheetId="21"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cc" localSheetId="22"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cc" localSheetId="23"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cc" localSheetId="24"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cc" localSheetId="41"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cc" localSheetId="25"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cc" localSheetId="26"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cc" localSheetId="27"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cc" localSheetId="28"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cc" localSheetId="32"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cc" localSheetId="7"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cc" localSheetId="8"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cc" localSheetId="10"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cc" localSheetId="11"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cc"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ccc" localSheetId="35">'C10 CON NUMEROS'!ccc</definedName>
    <definedName name="ccc" localSheetId="36">'C10 PORCENTAJE'!ccc</definedName>
    <definedName name="ccc" localSheetId="37">'C10 RO-RE'!ccc</definedName>
    <definedName name="ccc" localSheetId="38">'C11 CON NUMEROS'!ccc</definedName>
    <definedName name="ccc" localSheetId="39">'C11 PORCENTAJE'!ccc</definedName>
    <definedName name="ccc" localSheetId="40">'C11 RO-RE'!ccc</definedName>
    <definedName name="ccc" localSheetId="16">'C12'!ccc</definedName>
    <definedName name="ccc" localSheetId="17">'C13'!ccc</definedName>
    <definedName name="ccc" localSheetId="18">'C14'!ccc</definedName>
    <definedName name="ccc" localSheetId="19">'C15'!ccc</definedName>
    <definedName name="ccc" localSheetId="21">'C17'!ccc</definedName>
    <definedName name="ccc" localSheetId="22">'C18'!ccc</definedName>
    <definedName name="ccc" localSheetId="23">'C19'!ccc</definedName>
    <definedName name="ccc" localSheetId="24">'C20'!ccc</definedName>
    <definedName name="ccc" localSheetId="41">'C20ANTIGUO'!ccc</definedName>
    <definedName name="ccc" localSheetId="25">'C21'!ccc</definedName>
    <definedName name="ccc" localSheetId="26">'C22'!ccc</definedName>
    <definedName name="ccc" localSheetId="27">'C23'!ccc</definedName>
    <definedName name="ccc" localSheetId="28">'C24'!ccc</definedName>
    <definedName name="ccc" localSheetId="32">'C28'!ccc</definedName>
    <definedName name="ccc" localSheetId="7">'C4'!ccc</definedName>
    <definedName name="ccc" localSheetId="8">'C5'!ccc</definedName>
    <definedName name="ccc" localSheetId="10">'C5 VERSION 2'!ccc</definedName>
    <definedName name="ccc" localSheetId="11">'C7'!ccc</definedName>
    <definedName name="ccc">[0]!ccc</definedName>
    <definedName name="CUADRO_ANTERIOR" localSheetId="1">'C1'!CUADRO_ANTERIOR</definedName>
    <definedName name="CUADRO_ANTERIOR" localSheetId="2">'C1 ANTIGUO'!CUADRO_ANTERIOR</definedName>
    <definedName name="CUADRO_ANTERIOR" localSheetId="14">'C10'!CUADRO_ANTERIOR</definedName>
    <definedName name="CUADRO_ANTERIOR" localSheetId="35">'C10 CON NUMEROS'!CUADRO_ANTERIOR</definedName>
    <definedName name="CUADRO_ANTERIOR" localSheetId="36">'C10 PORCENTAJE'!CUADRO_ANTERIOR</definedName>
    <definedName name="CUADRO_ANTERIOR" localSheetId="37">'C10 RO-RE'!CUADRO_ANTERIOR</definedName>
    <definedName name="CUADRO_ANTERIOR" localSheetId="15">'C11'!CUADRO_ANTERIOR</definedName>
    <definedName name="CUADRO_ANTERIOR" localSheetId="38">'C11 CON NUMEROS'!CUADRO_ANTERIOR</definedName>
    <definedName name="CUADRO_ANTERIOR" localSheetId="39">'C11 PORCENTAJE'!CUADRO_ANTERIOR</definedName>
    <definedName name="CUADRO_ANTERIOR" localSheetId="40">'C11 RO-RE'!CUADRO_ANTERIOR</definedName>
    <definedName name="CUADRO_ANTERIOR" localSheetId="16">'C12'!CUADRO_ANTERIOR</definedName>
    <definedName name="CUADRO_ANTERIOR" localSheetId="17">'C13'!CUADRO_ANTERIOR</definedName>
    <definedName name="CUADRO_ANTERIOR" localSheetId="18">'C14'!CUADRO_ANTERIOR</definedName>
    <definedName name="CUADRO_ANTERIOR" localSheetId="19">'C15'!CUADRO_ANTERIOR</definedName>
    <definedName name="CUADRO_ANTERIOR" localSheetId="21">'C17'!CUADRO_ANTERIOR</definedName>
    <definedName name="CUADRO_ANTERIOR" localSheetId="22">'C18'!CUADRO_ANTERIOR</definedName>
    <definedName name="CUADRO_ANTERIOR" localSheetId="23">'C19'!CUADRO_ANTERIOR</definedName>
    <definedName name="CUADRO_ANTERIOR" localSheetId="24">'C20'!CUADRO_ANTERIOR</definedName>
    <definedName name="CUADRO_ANTERIOR" localSheetId="41">'C20ANTIGUO'!CUADRO_ANTERIOR</definedName>
    <definedName name="CUADRO_ANTERIOR" localSheetId="25">'C21'!CUADRO_ANTERIOR</definedName>
    <definedName name="CUADRO_ANTERIOR" localSheetId="26">'C22'!CUADRO_ANTERIOR</definedName>
    <definedName name="CUADRO_ANTERIOR" localSheetId="27">'C23'!CUADRO_ANTERIOR</definedName>
    <definedName name="CUADRO_ANTERIOR" localSheetId="28">'C24'!CUADRO_ANTERIOR</definedName>
    <definedName name="CUADRO_ANTERIOR" localSheetId="32">'C28'!CUADRO_ANTERIOR</definedName>
    <definedName name="CUADRO_ANTERIOR" localSheetId="6">'C3 ANTIGUO'!CUADRO_ANTERIOR</definedName>
    <definedName name="CUADRO_ANTERIOR" localSheetId="7">'C4'!CUADRO_ANTERIOR</definedName>
    <definedName name="CUADRO_ANTERIOR" localSheetId="8">'C5'!CUADRO_ANTERIOR</definedName>
    <definedName name="CUADRO_ANTERIOR" localSheetId="10">'C5 VERSION 2'!CUADRO_ANTERIOR</definedName>
    <definedName name="CUADRO_ANTERIOR" localSheetId="11">'C7'!CUADRO_ANTERIOR</definedName>
    <definedName name="CUADRO_ANTERIOR">[0]!CUADRO_ANTERIOR</definedName>
    <definedName name="CUADRO_PROXIMO" localSheetId="1">'C1'!CUADRO_PROXIMO</definedName>
    <definedName name="CUADRO_PROXIMO" localSheetId="2">'C1 ANTIGUO'!CUADRO_PROXIMO</definedName>
    <definedName name="CUADRO_PROXIMO" localSheetId="14">'C10'!CUADRO_PROXIMO</definedName>
    <definedName name="CUADRO_PROXIMO" localSheetId="35">'C10 CON NUMEROS'!CUADRO_PROXIMO</definedName>
    <definedName name="CUADRO_PROXIMO" localSheetId="36">'C10 PORCENTAJE'!CUADRO_PROXIMO</definedName>
    <definedName name="CUADRO_PROXIMO" localSheetId="37">'C10 RO-RE'!CUADRO_PROXIMO</definedName>
    <definedName name="CUADRO_PROXIMO" localSheetId="15">'C11'!CUADRO_PROXIMO</definedName>
    <definedName name="CUADRO_PROXIMO" localSheetId="38">'C11 CON NUMEROS'!CUADRO_PROXIMO</definedName>
    <definedName name="CUADRO_PROXIMO" localSheetId="39">'C11 PORCENTAJE'!CUADRO_PROXIMO</definedName>
    <definedName name="CUADRO_PROXIMO" localSheetId="40">'C11 RO-RE'!CUADRO_PROXIMO</definedName>
    <definedName name="CUADRO_PROXIMO" localSheetId="16">'C12'!CUADRO_PROXIMO</definedName>
    <definedName name="CUADRO_PROXIMO" localSheetId="17">'C13'!CUADRO_PROXIMO</definedName>
    <definedName name="CUADRO_PROXIMO" localSheetId="18">'C14'!CUADRO_PROXIMO</definedName>
    <definedName name="CUADRO_PROXIMO" localSheetId="19">'C15'!CUADRO_PROXIMO</definedName>
    <definedName name="CUADRO_PROXIMO" localSheetId="21">'C17'!CUADRO_PROXIMO</definedName>
    <definedName name="CUADRO_PROXIMO" localSheetId="22">'C18'!CUADRO_PROXIMO</definedName>
    <definedName name="CUADRO_PROXIMO" localSheetId="23">'C19'!CUADRO_PROXIMO</definedName>
    <definedName name="CUADRO_PROXIMO" localSheetId="24">'C20'!CUADRO_PROXIMO</definedName>
    <definedName name="CUADRO_PROXIMO" localSheetId="41">'C20ANTIGUO'!CUADRO_PROXIMO</definedName>
    <definedName name="CUADRO_PROXIMO" localSheetId="25">'C21'!CUADRO_PROXIMO</definedName>
    <definedName name="CUADRO_PROXIMO" localSheetId="26">'C22'!CUADRO_PROXIMO</definedName>
    <definedName name="CUADRO_PROXIMO" localSheetId="27">'C23'!CUADRO_PROXIMO</definedName>
    <definedName name="CUADRO_PROXIMO" localSheetId="28">'C24'!CUADRO_PROXIMO</definedName>
    <definedName name="CUADRO_PROXIMO" localSheetId="32">'C28'!CUADRO_PROXIMO</definedName>
    <definedName name="CUADRO_PROXIMO" localSheetId="6">'C3 ANTIGUO'!CUADRO_PROXIMO</definedName>
    <definedName name="CUADRO_PROXIMO" localSheetId="7">'C4'!CUADRO_PROXIMO</definedName>
    <definedName name="CUADRO_PROXIMO" localSheetId="8">'C5'!CUADRO_PROXIMO</definedName>
    <definedName name="CUADRO_PROXIMO" localSheetId="10">'C5 VERSION 2'!CUADRO_PROXIMO</definedName>
    <definedName name="CUADRO_PROXIMO" localSheetId="11">'C7'!CUADRO_PROXIMO</definedName>
    <definedName name="CUADRO_PROXIMO">[0]!CUADRO_PROXIMO</definedName>
    <definedName name="DD" localSheetId="21"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DD" localSheetId="22"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DD" localSheetId="23"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DD" localSheetId="24"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DD" localSheetId="32"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DD"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FINALIZAR" localSheetId="1">'C1'!FINALIZAR</definedName>
    <definedName name="FINALIZAR" localSheetId="2">'C1 ANTIGUO'!FINALIZAR</definedName>
    <definedName name="FINALIZAR" localSheetId="14">'C10'!FINALIZAR</definedName>
    <definedName name="FINALIZAR" localSheetId="35">'C10 CON NUMEROS'!FINALIZAR</definedName>
    <definedName name="FINALIZAR" localSheetId="36">'C10 PORCENTAJE'!FINALIZAR</definedName>
    <definedName name="FINALIZAR" localSheetId="37">'C10 RO-RE'!FINALIZAR</definedName>
    <definedName name="FINALIZAR" localSheetId="15">'C11'!FINALIZAR</definedName>
    <definedName name="FINALIZAR" localSheetId="38">'C11 CON NUMEROS'!FINALIZAR</definedName>
    <definedName name="FINALIZAR" localSheetId="39">'C11 PORCENTAJE'!FINALIZAR</definedName>
    <definedName name="FINALIZAR" localSheetId="40">'C11 RO-RE'!FINALIZAR</definedName>
    <definedName name="FINALIZAR" localSheetId="16">'C12'!FINALIZAR</definedName>
    <definedName name="FINALIZAR" localSheetId="17">'C13'!FINALIZAR</definedName>
    <definedName name="FINALIZAR" localSheetId="18">'C14'!FINALIZAR</definedName>
    <definedName name="FINALIZAR" localSheetId="19">'C15'!FINALIZAR</definedName>
    <definedName name="FINALIZAR" localSheetId="21">'C17'!FINALIZAR</definedName>
    <definedName name="FINALIZAR" localSheetId="22">'C18'!FINALIZAR</definedName>
    <definedName name="FINALIZAR" localSheetId="23">'C19'!FINALIZAR</definedName>
    <definedName name="FINALIZAR" localSheetId="24">'C20'!FINALIZAR</definedName>
    <definedName name="FINALIZAR" localSheetId="41">'C20ANTIGUO'!FINALIZAR</definedName>
    <definedName name="FINALIZAR" localSheetId="25">'C21'!FINALIZAR</definedName>
    <definedName name="FINALIZAR" localSheetId="26">'C22'!FINALIZAR</definedName>
    <definedName name="FINALIZAR" localSheetId="27">'C23'!FINALIZAR</definedName>
    <definedName name="FINALIZAR" localSheetId="28">'C24'!FINALIZAR</definedName>
    <definedName name="FINALIZAR" localSheetId="32">'C28'!FINALIZAR</definedName>
    <definedName name="FINALIZAR" localSheetId="6">'C3 ANTIGUO'!FINALIZAR</definedName>
    <definedName name="FINALIZAR" localSheetId="7">'C4'!FINALIZAR</definedName>
    <definedName name="FINALIZAR" localSheetId="8">'C5'!FINALIZAR</definedName>
    <definedName name="FINALIZAR" localSheetId="10">'C5 VERSION 2'!FINALIZAR</definedName>
    <definedName name="FINALIZAR" localSheetId="11">'C7'!FINALIZAR</definedName>
    <definedName name="FINALIZAR">[0]!FINALIZAR</definedName>
    <definedName name="HTML1_1" hidden="1">"[energianosuministrada]Hoja1!$A$13:$J$46"</definedName>
    <definedName name="HTML1_10" hidden="1">""</definedName>
    <definedName name="HTML1_11" hidden="1">1</definedName>
    <definedName name="HTML1_12" hidden="1">"Macintosh HD:CASADO:INTRANET:calidaddeservicio:CS"</definedName>
    <definedName name="HTML1_2" hidden="1">1</definedName>
    <definedName name="HTML1_3" hidden="1">"energianosuministrada"</definedName>
    <definedName name="HTML1_4" hidden="1">""</definedName>
    <definedName name="HTML1_5" hidden="1">""</definedName>
    <definedName name="HTML1_6" hidden="1">-4146</definedName>
    <definedName name="HTML1_7" hidden="1">-4146</definedName>
    <definedName name="HTML1_8" hidden="1">"11/11/97"</definedName>
    <definedName name="HTML1_9" hidden="1">"SOPORTE DE USUARIOS"</definedName>
    <definedName name="HTMLCount" hidden="1">1</definedName>
    <definedName name="IMPRESION" localSheetId="1">'C1'!IMPRESION</definedName>
    <definedName name="IMPRESION" localSheetId="2">'C1 ANTIGUO'!IMPRESION</definedName>
    <definedName name="IMPRESION" localSheetId="14">'C10'!IMPRESION</definedName>
    <definedName name="IMPRESION" localSheetId="35">'C10 CON NUMEROS'!IMPRESION</definedName>
    <definedName name="IMPRESION" localSheetId="36">'C10 PORCENTAJE'!IMPRESION</definedName>
    <definedName name="IMPRESION" localSheetId="37">'C10 RO-RE'!IMPRESION</definedName>
    <definedName name="IMPRESION" localSheetId="15">'C11'!IMPRESION</definedName>
    <definedName name="IMPRESION" localSheetId="38">'C11 CON NUMEROS'!IMPRESION</definedName>
    <definedName name="IMPRESION" localSheetId="39">'C11 PORCENTAJE'!IMPRESION</definedName>
    <definedName name="IMPRESION" localSheetId="40">'C11 RO-RE'!IMPRESION</definedName>
    <definedName name="IMPRESION" localSheetId="16">'C12'!IMPRESION</definedName>
    <definedName name="IMPRESION" localSheetId="17">'C13'!IMPRESION</definedName>
    <definedName name="IMPRESION" localSheetId="18">'C14'!IMPRESION</definedName>
    <definedName name="IMPRESION" localSheetId="19">'C15'!IMPRESION</definedName>
    <definedName name="IMPRESION" localSheetId="21">'C17'!IMPRESION</definedName>
    <definedName name="IMPRESION" localSheetId="22">'C18'!IMPRESION</definedName>
    <definedName name="IMPRESION" localSheetId="23">'C19'!IMPRESION</definedName>
    <definedName name="IMPRESION" localSheetId="24">'C20'!IMPRESION</definedName>
    <definedName name="IMPRESION" localSheetId="41">'C20ANTIGUO'!IMPRESION</definedName>
    <definedName name="IMPRESION" localSheetId="25">'C21'!IMPRESION</definedName>
    <definedName name="IMPRESION" localSheetId="26">'C22'!IMPRESION</definedName>
    <definedName name="IMPRESION" localSheetId="27">'C23'!IMPRESION</definedName>
    <definedName name="IMPRESION" localSheetId="28">'C24'!IMPRESION</definedName>
    <definedName name="IMPRESION" localSheetId="32">'C28'!IMPRESION</definedName>
    <definedName name="IMPRESION" localSheetId="6">'C3 ANTIGUO'!IMPRESION</definedName>
    <definedName name="IMPRESION" localSheetId="7">'C4'!IMPRESION</definedName>
    <definedName name="IMPRESION" localSheetId="8">'C5'!IMPRESION</definedName>
    <definedName name="IMPRESION" localSheetId="10">'C5 VERSION 2'!IMPRESION</definedName>
    <definedName name="IMPRESION" localSheetId="11">'C7'!IMPRESION</definedName>
    <definedName name="IMPRESION">[0]!IMPRESION</definedName>
    <definedName name="n" localSheetId="35"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 localSheetId="36"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 localSheetId="37"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 localSheetId="38"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 localSheetId="39"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 localSheetId="40"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 localSheetId="16"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 localSheetId="17"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 localSheetId="18"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 localSheetId="19"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 localSheetId="21"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 localSheetId="22"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 localSheetId="23"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 localSheetId="24"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 localSheetId="41"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 localSheetId="25"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 localSheetId="26"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 localSheetId="27"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 localSheetId="28"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 localSheetId="32"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 localSheetId="7"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 localSheetId="8"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 localSheetId="10"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 localSheetId="11"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n" localSheetId="35"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n" localSheetId="36"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n" localSheetId="37"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n" localSheetId="38"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n" localSheetId="39"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n" localSheetId="40"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n" localSheetId="16"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n" localSheetId="17"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n" localSheetId="18"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n" localSheetId="19"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n" localSheetId="21"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n" localSheetId="22"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n" localSheetId="23"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n" localSheetId="24"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n" localSheetId="41"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n" localSheetId="25"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n" localSheetId="26"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n" localSheetId="27"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n" localSheetId="28"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n" localSheetId="32"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n" localSheetId="7"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n" localSheetId="8"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n" localSheetId="10"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n" localSheetId="11"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n"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nnn" localSheetId="35">'C10 CON NUMEROS'!nnn</definedName>
    <definedName name="nnn" localSheetId="36">'C10 PORCENTAJE'!nnn</definedName>
    <definedName name="nnn" localSheetId="37">'C10 RO-RE'!nnn</definedName>
    <definedName name="nnn" localSheetId="38">'C11 CON NUMEROS'!nnn</definedName>
    <definedName name="nnn" localSheetId="39">'C11 PORCENTAJE'!nnn</definedName>
    <definedName name="nnn" localSheetId="40">'C11 RO-RE'!nnn</definedName>
    <definedName name="nnn" localSheetId="16">'C12'!nnn</definedName>
    <definedName name="nnn" localSheetId="17">'C13'!nnn</definedName>
    <definedName name="nnn" localSheetId="18">'C14'!nnn</definedName>
    <definedName name="nnn" localSheetId="19">'C15'!nnn</definedName>
    <definedName name="nnn" localSheetId="21">'C17'!nnn</definedName>
    <definedName name="nnn" localSheetId="22">'C18'!nnn</definedName>
    <definedName name="nnn" localSheetId="23">'C19'!nnn</definedName>
    <definedName name="nnn" localSheetId="24">'C20'!nnn</definedName>
    <definedName name="nnn" localSheetId="41">'C20ANTIGUO'!nnn</definedName>
    <definedName name="nnn" localSheetId="25">'C21'!nnn</definedName>
    <definedName name="nnn" localSheetId="26">'C22'!nnn</definedName>
    <definedName name="nnn" localSheetId="27">'C23'!nnn</definedName>
    <definedName name="nnn" localSheetId="28">'C24'!nnn</definedName>
    <definedName name="nnn" localSheetId="32">'C28'!nnn</definedName>
    <definedName name="nnn" localSheetId="7">'C4'!nnn</definedName>
    <definedName name="nnn" localSheetId="8">'C5'!nnn</definedName>
    <definedName name="nnn" localSheetId="10">'C5 VERSION 2'!nnn</definedName>
    <definedName name="nnn" localSheetId="11">'C7'!nnn</definedName>
    <definedName name="nnn">[0]!nnn</definedName>
    <definedName name="nnnn" localSheetId="35">'C10 CON NUMEROS'!nnnn</definedName>
    <definedName name="nnnn" localSheetId="36">'C10 PORCENTAJE'!nnnn</definedName>
    <definedName name="nnnn" localSheetId="37">'C10 RO-RE'!nnnn</definedName>
    <definedName name="nnnn" localSheetId="38">'C11 CON NUMEROS'!nnnn</definedName>
    <definedName name="nnnn" localSheetId="39">'C11 PORCENTAJE'!nnnn</definedName>
    <definedName name="nnnn" localSheetId="40">'C11 RO-RE'!nnnn</definedName>
    <definedName name="nnnn" localSheetId="16">'C12'!nnnn</definedName>
    <definedName name="nnnn" localSheetId="17">'C13'!nnnn</definedName>
    <definedName name="nnnn" localSheetId="18">'C14'!nnnn</definedName>
    <definedName name="nnnn" localSheetId="19">'C15'!nnnn</definedName>
    <definedName name="nnnn" localSheetId="21">'C17'!nnnn</definedName>
    <definedName name="nnnn" localSheetId="22">'C18'!nnnn</definedName>
    <definedName name="nnnn" localSheetId="23">'C19'!nnnn</definedName>
    <definedName name="nnnn" localSheetId="24">'C20'!nnnn</definedName>
    <definedName name="nnnn" localSheetId="41">'C20ANTIGUO'!nnnn</definedName>
    <definedName name="nnnn" localSheetId="25">'C21'!nnnn</definedName>
    <definedName name="nnnn" localSheetId="26">'C22'!nnnn</definedName>
    <definedName name="nnnn" localSheetId="27">'C23'!nnnn</definedName>
    <definedName name="nnnn" localSheetId="28">'C24'!nnnn</definedName>
    <definedName name="nnnn" localSheetId="32">'C28'!nnnn</definedName>
    <definedName name="nnnn" localSheetId="7">'C4'!nnnn</definedName>
    <definedName name="nnnn" localSheetId="8">'C5'!nnnn</definedName>
    <definedName name="nnnn" localSheetId="10">'C5 VERSION 2'!nnnn</definedName>
    <definedName name="nnnn" localSheetId="11">'C7'!nnnn</definedName>
    <definedName name="nnnn">[0]!nnnn</definedName>
    <definedName name="nu" localSheetId="21">'C17'!nu</definedName>
    <definedName name="nu" localSheetId="32">'C28'!nu</definedName>
    <definedName name="nu">[0]!nu</definedName>
    <definedName name="PRINCIPAL" localSheetId="1">'C1'!PRINCIPAL</definedName>
    <definedName name="PRINCIPAL" localSheetId="2">'C1 ANTIGUO'!PRINCIPAL</definedName>
    <definedName name="PRINCIPAL" localSheetId="14">'C10'!PRINCIPAL</definedName>
    <definedName name="PRINCIPAL" localSheetId="35">'C10 CON NUMEROS'!PRINCIPAL</definedName>
    <definedName name="PRINCIPAL" localSheetId="36">'C10 PORCENTAJE'!PRINCIPAL</definedName>
    <definedName name="PRINCIPAL" localSheetId="37">'C10 RO-RE'!PRINCIPAL</definedName>
    <definedName name="PRINCIPAL" localSheetId="15">'C11'!PRINCIPAL</definedName>
    <definedName name="PRINCIPAL" localSheetId="38">'C11 CON NUMEROS'!PRINCIPAL</definedName>
    <definedName name="PRINCIPAL" localSheetId="39">'C11 PORCENTAJE'!PRINCIPAL</definedName>
    <definedName name="PRINCIPAL" localSheetId="40">'C11 RO-RE'!PRINCIPAL</definedName>
    <definedName name="PRINCIPAL" localSheetId="16">'C12'!PRINCIPAL</definedName>
    <definedName name="PRINCIPAL" localSheetId="17">'C13'!PRINCIPAL</definedName>
    <definedName name="PRINCIPAL" localSheetId="18">'C14'!PRINCIPAL</definedName>
    <definedName name="PRINCIPAL" localSheetId="19">'C15'!PRINCIPAL</definedName>
    <definedName name="PRINCIPAL" localSheetId="21">'C17'!PRINCIPAL</definedName>
    <definedName name="PRINCIPAL" localSheetId="22">'C18'!PRINCIPAL</definedName>
    <definedName name="PRINCIPAL" localSheetId="23">'C19'!PRINCIPAL</definedName>
    <definedName name="PRINCIPAL" localSheetId="24">'C20'!PRINCIPAL</definedName>
    <definedName name="PRINCIPAL" localSheetId="41">'C20ANTIGUO'!PRINCIPAL</definedName>
    <definedName name="PRINCIPAL" localSheetId="25">'C21'!PRINCIPAL</definedName>
    <definedName name="PRINCIPAL" localSheetId="26">'C22'!PRINCIPAL</definedName>
    <definedName name="PRINCIPAL" localSheetId="27">'C23'!PRINCIPAL</definedName>
    <definedName name="PRINCIPAL" localSheetId="28">'C24'!PRINCIPAL</definedName>
    <definedName name="PRINCIPAL" localSheetId="32">'C28'!PRINCIPAL</definedName>
    <definedName name="PRINCIPAL" localSheetId="6">'C3 ANTIGUO'!PRINCIPAL</definedName>
    <definedName name="PRINCIPAL" localSheetId="7">'C4'!PRINCIPAL</definedName>
    <definedName name="PRINCIPAL" localSheetId="8">'C5'!PRINCIPAL</definedName>
    <definedName name="PRINCIPAL" localSheetId="10">'C5 VERSION 2'!PRINCIPAL</definedName>
    <definedName name="PRINCIPAL" localSheetId="11">'C7'!PRINCIPAL</definedName>
    <definedName name="PRINCIPAL">[0]!PRINCIPAL</definedName>
    <definedName name="rosa" localSheetId="21">'C17'!rosa</definedName>
    <definedName name="rosa" localSheetId="32">'C28'!rosa</definedName>
    <definedName name="rosa">[0]!rosa</definedName>
    <definedName name="rosa2" localSheetId="21">'C17'!rosa2</definedName>
    <definedName name="rosa2" localSheetId="32">'C28'!rosa2</definedName>
    <definedName name="rosa2">[0]!rosa2</definedName>
    <definedName name="_xlnm.Print_Titles" localSheetId="33">'Data 1'!$2:$4</definedName>
    <definedName name="_xlnm.Print_Titles" localSheetId="34">'Data 2'!$1:$3</definedName>
    <definedName name="VV" localSheetId="21">'C17'!VV</definedName>
    <definedName name="VV" localSheetId="22">'C18'!VV</definedName>
    <definedName name="VV" localSheetId="23">'C19'!VV</definedName>
    <definedName name="VV" localSheetId="24">'C20'!VV</definedName>
    <definedName name="VV" localSheetId="32">'C28'!VV</definedName>
    <definedName name="VV">[0]!VV</definedName>
    <definedName name="wrn.Completo." localSheetId="35"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wrn.Completo." localSheetId="36"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wrn.Completo." localSheetId="37"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wrn.Completo." localSheetId="38"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wrn.Completo." localSheetId="39"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wrn.Completo." localSheetId="40"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wrn.Completo." localSheetId="16"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wrn.Completo." localSheetId="17"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wrn.Completo." localSheetId="18"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wrn.Completo." localSheetId="19"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wrn.Completo." localSheetId="21"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wrn.Completo." localSheetId="22"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wrn.Completo." localSheetId="23"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wrn.Completo." localSheetId="24"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wrn.Completo." localSheetId="41"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wrn.Completo." localSheetId="25"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wrn.Completo." localSheetId="26"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wrn.Completo." localSheetId="27"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wrn.Completo." localSheetId="28"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wrn.Completo." localSheetId="32"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wrn.Completo." localSheetId="7"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wrn.Completo." localSheetId="8"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wrn.Completo." localSheetId="10"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wrn.Completo." localSheetId="11"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wrn.Completo."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WW" localSheetId="21"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WW" localSheetId="22"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WW" localSheetId="23"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WW" localSheetId="24"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WW" localSheetId="32"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WW" hidden="1">{#N/A,#N/A,FALSE,"Portada";#N/A,#N/A,FALSE,"Creditos";#N/A,#N/A,FALSE,"Introducción";#N/A,#N/A,FALSE,"Balance";#N/A,#N/A,FALSE,"Demanda_1";#N/A,#N/A,FALSE,"Demanda_2";#N/A,#N/A,FALSE,"Demanda_3";#N/A,#N/A,FALSE,"Demanda_4";#N/A,#N/A,FALSE,"Hidraulicidad_1";#N/A,#N/A,FALSE,"Hidraulicidad_2";#N/A,#N/A,FALSE,"Equipo_Generador";#N/A,#N/A,FALSE,"Equipo_Transporte_1";#N/A,#N/A,FALSE,"Equipo_Transporte_2";#N/A,#N/A,FALSE,"Intercambios_Internacionales";#N/A,#N/A,FALSE,"Extrapeninsulares"}</definedName>
    <definedName name="XX" localSheetId="35">'C10 CON NUMEROS'!XX</definedName>
    <definedName name="XX" localSheetId="36">'C10 PORCENTAJE'!XX</definedName>
    <definedName name="XX" localSheetId="37">'C10 RO-RE'!XX</definedName>
    <definedName name="XX" localSheetId="38">'C11 CON NUMEROS'!XX</definedName>
    <definedName name="XX" localSheetId="39">'C11 PORCENTAJE'!XX</definedName>
    <definedName name="XX" localSheetId="40">'C11 RO-RE'!XX</definedName>
    <definedName name="XX" localSheetId="16">'C12'!XX</definedName>
    <definedName name="XX" localSheetId="17">'C13'!XX</definedName>
    <definedName name="XX" localSheetId="18">'C14'!XX</definedName>
    <definedName name="XX" localSheetId="19">'C15'!XX</definedName>
    <definedName name="XX" localSheetId="21">'C17'!XX</definedName>
    <definedName name="XX" localSheetId="22">'C18'!XX</definedName>
    <definedName name="XX" localSheetId="23">'C19'!XX</definedName>
    <definedName name="XX" localSheetId="24">'C20'!XX</definedName>
    <definedName name="XX" localSheetId="41">'C20ANTIGUO'!XX</definedName>
    <definedName name="XX" localSheetId="25">'C21'!XX</definedName>
    <definedName name="XX" localSheetId="26">'C22'!XX</definedName>
    <definedName name="XX" localSheetId="27">'C23'!XX</definedName>
    <definedName name="XX" localSheetId="28">'C24'!XX</definedName>
    <definedName name="XX" localSheetId="32">'C28'!XX</definedName>
    <definedName name="XX" localSheetId="7">'C4'!XX</definedName>
    <definedName name="XX" localSheetId="8">'C5'!XX</definedName>
    <definedName name="XX" localSheetId="10">'C5 VERSION 2'!XX</definedName>
    <definedName name="XX" localSheetId="11">'C7'!XX</definedName>
    <definedName name="XX">[0]!XX</definedName>
    <definedName name="xxx" localSheetId="35">'C10 CON NUMEROS'!xxx</definedName>
    <definedName name="xxx" localSheetId="36">'C10 PORCENTAJE'!xxx</definedName>
    <definedName name="xxx" localSheetId="37">'C10 RO-RE'!xxx</definedName>
    <definedName name="xxx" localSheetId="38">'C11 CON NUMEROS'!xxx</definedName>
    <definedName name="xxx" localSheetId="39">'C11 PORCENTAJE'!xxx</definedName>
    <definedName name="xxx" localSheetId="40">'C11 RO-RE'!xxx</definedName>
    <definedName name="xxx" localSheetId="16">'C12'!xxx</definedName>
    <definedName name="xxx" localSheetId="17">'C13'!xxx</definedName>
    <definedName name="xxx" localSheetId="18">'C14'!xxx</definedName>
    <definedName name="xxx" localSheetId="19">'C15'!xxx</definedName>
    <definedName name="xxx" localSheetId="21">'C17'!xxx</definedName>
    <definedName name="xxx" localSheetId="22">'C18'!xxx</definedName>
    <definedName name="xxx" localSheetId="23">'C19'!xxx</definedName>
    <definedName name="xxx" localSheetId="24">'C20'!xxx</definedName>
    <definedName name="xxx" localSheetId="41">'C20ANTIGUO'!xxx</definedName>
    <definedName name="xxx" localSheetId="25">'C21'!xxx</definedName>
    <definedName name="xxx" localSheetId="26">'C22'!xxx</definedName>
    <definedName name="xxx" localSheetId="27">'C23'!xxx</definedName>
    <definedName name="xxx" localSheetId="28">'C24'!xxx</definedName>
    <definedName name="xxx" localSheetId="32">'C28'!xxx</definedName>
    <definedName name="xxx" localSheetId="7">'C4'!xxx</definedName>
    <definedName name="xxx" localSheetId="8">'C5'!xxx</definedName>
    <definedName name="xxx" localSheetId="10">'C5 VERSION 2'!xxx</definedName>
    <definedName name="xxx" localSheetId="11">'C7'!xxx</definedName>
    <definedName name="xxx">[0]!xxx</definedName>
  </definedNames>
  <calcPr calcId="191029"/>
  <customWorkbookViews>
    <customWorkbookView name="C9_V" guid="{93154E83-DC5B-11D6-846E-0008C7298EBA}" includePrintSettings="0" includeHiddenRowCol="0" maximized="1" showSheetTabs="0" windowWidth="794" windowHeight="457" tabRatio="754" activeSheetId="23817" showStatusbar="0"/>
    <customWorkbookView name="C12_V" guid="{93154E82-DC5B-11D6-846E-0008C7298EBA}" includePrintSettings="0" includeHiddenRowCol="0" maximized="1" showSheetTabs="0" windowWidth="794" windowHeight="457" tabRatio="754" activeSheetId="23817" showStatusbar="0"/>
    <customWorkbookView name="C11_V" guid="{93154E81-DC5B-11D6-846E-0008C7298EBA}" includePrintSettings="0" includeHiddenRowCol="0" maximized="1" showSheetTabs="0" windowWidth="794" windowHeight="457" tabRatio="754" activeSheetId="23816" showStatusbar="0"/>
    <customWorkbookView name="C5_V" guid="{93154E80-DC5B-11D6-846E-0008C7298EBA}" includePrintSettings="0" includeHiddenRowCol="0" maximized="1" showSheetTabs="0" windowWidth="794" windowHeight="457" tabRatio="754" activeSheetId="23816" showStatusbar="0"/>
    <customWorkbookView name="C3_V" guid="{93154E7F-DC5B-11D6-846E-0008C7298EBA}" includePrintSettings="0" includeHiddenRowCol="0" maximized="1" showSheetTabs="0" windowWidth="794" windowHeight="457" tabRatio="754" activeSheetId="23817" showStatusbar="0"/>
    <customWorkbookView name="C2_V" guid="{93154E7E-DC5B-11D6-846E-0008C7298EBA}" includePrintSettings="0" includeHiddenRowCol="0" maximized="1" showSheetTabs="0" windowWidth="794" windowHeight="457" tabRatio="754" activeSheetId="23816"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 i="30" l="1"/>
  <c r="H13" i="30"/>
  <c r="G13" i="30"/>
  <c r="F13" i="30"/>
  <c r="I12" i="30"/>
  <c r="H12" i="30"/>
  <c r="G12" i="30"/>
  <c r="F12" i="30"/>
  <c r="I11" i="30"/>
  <c r="H11" i="30"/>
  <c r="G11" i="30"/>
  <c r="F11" i="30"/>
  <c r="I10" i="30"/>
  <c r="H10" i="30"/>
  <c r="G10" i="30"/>
  <c r="F10" i="30"/>
  <c r="I9" i="30"/>
  <c r="H9" i="30"/>
  <c r="G9" i="30"/>
  <c r="F9" i="30"/>
  <c r="F18" i="51"/>
  <c r="K12" i="51"/>
  <c r="J12" i="51"/>
  <c r="I12" i="51"/>
  <c r="G12" i="51"/>
  <c r="H12" i="51"/>
  <c r="F12" i="51"/>
  <c r="J9" i="51"/>
  <c r="J18" i="51" s="1"/>
  <c r="M18" i="51" s="1"/>
  <c r="I9" i="51"/>
  <c r="G9" i="51"/>
  <c r="G18" i="51" s="1"/>
  <c r="F9" i="51"/>
  <c r="M16" i="51"/>
  <c r="L16" i="51"/>
  <c r="L9" i="51" l="1"/>
  <c r="I18" i="51"/>
  <c r="L18" i="51" s="1"/>
  <c r="L12" i="51"/>
  <c r="M12" i="51"/>
  <c r="M9" i="51"/>
  <c r="I43" i="86" l="1"/>
  <c r="H43" i="86"/>
  <c r="H10" i="86"/>
  <c r="I10" i="86"/>
  <c r="H11" i="86"/>
  <c r="I11" i="86"/>
  <c r="H12" i="86"/>
  <c r="I12" i="86"/>
  <c r="H13" i="86"/>
  <c r="I13" i="86"/>
  <c r="H14" i="86"/>
  <c r="I14" i="86"/>
  <c r="H15" i="86"/>
  <c r="I15" i="86"/>
  <c r="H16" i="86"/>
  <c r="I16" i="86"/>
  <c r="H17" i="86"/>
  <c r="I17" i="86"/>
  <c r="H18" i="86"/>
  <c r="I18" i="86"/>
  <c r="H19" i="86"/>
  <c r="I19" i="86"/>
  <c r="H20" i="86"/>
  <c r="I20" i="86"/>
  <c r="H21" i="86"/>
  <c r="I21" i="86"/>
  <c r="H22" i="86"/>
  <c r="I22" i="86"/>
  <c r="H23" i="86"/>
  <c r="I23" i="86"/>
  <c r="H24" i="86"/>
  <c r="I24" i="86"/>
  <c r="H25" i="86"/>
  <c r="I25" i="86"/>
  <c r="H26" i="86"/>
  <c r="I26" i="86"/>
  <c r="H27" i="86"/>
  <c r="I27" i="86"/>
  <c r="H28" i="86"/>
  <c r="I28" i="86"/>
  <c r="H29" i="86"/>
  <c r="I29" i="86"/>
  <c r="H30" i="86"/>
  <c r="I30" i="86"/>
  <c r="H31" i="86"/>
  <c r="I31" i="86"/>
  <c r="H32" i="86"/>
  <c r="I32" i="86"/>
  <c r="H33" i="86"/>
  <c r="I33" i="86"/>
  <c r="H34" i="86"/>
  <c r="I34" i="86"/>
  <c r="H35" i="86"/>
  <c r="I35" i="86"/>
  <c r="H36" i="86"/>
  <c r="I36" i="86"/>
  <c r="H37" i="86"/>
  <c r="I37" i="86"/>
  <c r="H38" i="86"/>
  <c r="I38" i="86"/>
  <c r="H39" i="86"/>
  <c r="I39" i="86"/>
  <c r="H40" i="86"/>
  <c r="I40" i="86"/>
  <c r="H41" i="86"/>
  <c r="I41" i="86"/>
  <c r="H42" i="86"/>
  <c r="I42" i="86"/>
  <c r="I9" i="86"/>
  <c r="H9" i="86"/>
  <c r="G43" i="86"/>
  <c r="F43" i="86"/>
  <c r="F10" i="86"/>
  <c r="G10" i="86"/>
  <c r="F11" i="86"/>
  <c r="G11" i="86"/>
  <c r="F12" i="86"/>
  <c r="G12" i="86"/>
  <c r="F13" i="86"/>
  <c r="G13" i="86"/>
  <c r="F14" i="86"/>
  <c r="G14" i="86"/>
  <c r="F15" i="86"/>
  <c r="G15" i="86"/>
  <c r="F16" i="86"/>
  <c r="G16" i="86"/>
  <c r="F17" i="86"/>
  <c r="G17" i="86"/>
  <c r="F18" i="86"/>
  <c r="G18" i="86"/>
  <c r="F19" i="86"/>
  <c r="G19" i="86"/>
  <c r="F20" i="86"/>
  <c r="G20" i="86"/>
  <c r="F21" i="86"/>
  <c r="G21" i="86"/>
  <c r="F22" i="86"/>
  <c r="G22" i="86"/>
  <c r="F23" i="86"/>
  <c r="G23" i="86"/>
  <c r="F24" i="86"/>
  <c r="G24" i="86"/>
  <c r="F25" i="86"/>
  <c r="G25" i="86"/>
  <c r="F26" i="86"/>
  <c r="G26" i="86"/>
  <c r="F27" i="86"/>
  <c r="G27" i="86"/>
  <c r="F28" i="86"/>
  <c r="G28" i="86"/>
  <c r="F29" i="86"/>
  <c r="G29" i="86"/>
  <c r="F30" i="86"/>
  <c r="G30" i="86"/>
  <c r="F31" i="86"/>
  <c r="G31" i="86"/>
  <c r="F32" i="86"/>
  <c r="G32" i="86"/>
  <c r="F33" i="86"/>
  <c r="G33" i="86"/>
  <c r="F34" i="86"/>
  <c r="G34" i="86"/>
  <c r="F35" i="86"/>
  <c r="G35" i="86"/>
  <c r="F36" i="86"/>
  <c r="G36" i="86"/>
  <c r="F37" i="86"/>
  <c r="G37" i="86"/>
  <c r="F38" i="86"/>
  <c r="G38" i="86"/>
  <c r="F39" i="86"/>
  <c r="G39" i="86"/>
  <c r="F40" i="86"/>
  <c r="G40" i="86"/>
  <c r="F41" i="86"/>
  <c r="G41" i="86"/>
  <c r="F42" i="86"/>
  <c r="G42" i="86"/>
  <c r="G9" i="86"/>
  <c r="F9" i="86"/>
  <c r="L13" i="74" l="1"/>
  <c r="J13" i="74"/>
  <c r="H13" i="74"/>
  <c r="F13" i="74"/>
  <c r="L12" i="74"/>
  <c r="J12" i="74"/>
  <c r="H12" i="74"/>
  <c r="F12" i="74"/>
  <c r="L11" i="74"/>
  <c r="J11" i="74"/>
  <c r="H11" i="74"/>
  <c r="F11" i="74"/>
  <c r="L10" i="74"/>
  <c r="J10" i="74"/>
  <c r="H10" i="74"/>
  <c r="F10" i="74"/>
  <c r="M9" i="74"/>
  <c r="L9" i="74"/>
  <c r="K9" i="74"/>
  <c r="J9" i="74"/>
  <c r="I9" i="74"/>
  <c r="H9" i="74"/>
  <c r="G9" i="74"/>
  <c r="F9" i="74"/>
  <c r="E13" i="30" l="1"/>
  <c r="E12" i="30"/>
  <c r="E11" i="30"/>
  <c r="E10" i="30"/>
  <c r="E9" i="30"/>
  <c r="K14" i="82" l="1"/>
  <c r="J14" i="82"/>
  <c r="I14" i="82"/>
  <c r="I12" i="82"/>
  <c r="J12" i="82"/>
  <c r="K12" i="82"/>
  <c r="I13" i="82"/>
  <c r="J13" i="82"/>
  <c r="K13" i="82"/>
  <c r="J11" i="82"/>
  <c r="K11" i="82"/>
  <c r="I11" i="82"/>
  <c r="G14" i="82"/>
  <c r="G12" i="82"/>
  <c r="G13" i="82"/>
  <c r="G11" i="82"/>
  <c r="L14" i="76"/>
  <c r="K14" i="76"/>
  <c r="J14" i="76"/>
  <c r="J11" i="76"/>
  <c r="K11" i="76"/>
  <c r="L11" i="76"/>
  <c r="J12" i="76"/>
  <c r="K12" i="76"/>
  <c r="L12" i="76"/>
  <c r="J13" i="76"/>
  <c r="K13" i="76"/>
  <c r="L13" i="76"/>
  <c r="K10" i="76"/>
  <c r="L10" i="76"/>
  <c r="J10" i="76"/>
  <c r="H14" i="76"/>
  <c r="G14" i="76"/>
  <c r="F14" i="76"/>
  <c r="E11" i="76"/>
  <c r="F11" i="76"/>
  <c r="G11" i="76"/>
  <c r="H11" i="76"/>
  <c r="E12" i="76"/>
  <c r="F12" i="76"/>
  <c r="G12" i="76"/>
  <c r="H12" i="76"/>
  <c r="E13" i="76"/>
  <c r="F13" i="76"/>
  <c r="G13" i="76"/>
  <c r="H13" i="76"/>
  <c r="G10" i="76"/>
  <c r="H10" i="76"/>
  <c r="I10" i="76"/>
  <c r="F10" i="76"/>
  <c r="E10" i="76"/>
  <c r="J194" i="17"/>
  <c r="I194" i="17"/>
  <c r="H194" i="17"/>
  <c r="G194" i="17"/>
  <c r="F194" i="17"/>
  <c r="E194" i="17"/>
  <c r="D194" i="17"/>
  <c r="C194" i="17"/>
  <c r="C191" i="17"/>
  <c r="D191" i="17"/>
  <c r="E191" i="17"/>
  <c r="F191" i="17"/>
  <c r="G191" i="17"/>
  <c r="H191" i="17"/>
  <c r="I191" i="17"/>
  <c r="J191" i="17"/>
  <c r="C192" i="17"/>
  <c r="D192" i="17"/>
  <c r="E192" i="17"/>
  <c r="F192" i="17"/>
  <c r="G192" i="17"/>
  <c r="H192" i="17"/>
  <c r="I192" i="17"/>
  <c r="J192" i="17"/>
  <c r="C193" i="17"/>
  <c r="D193" i="17"/>
  <c r="E193" i="17"/>
  <c r="F193" i="17"/>
  <c r="G193" i="17"/>
  <c r="H193" i="17"/>
  <c r="I193" i="17"/>
  <c r="J193" i="17"/>
  <c r="E190" i="17"/>
  <c r="F190" i="17"/>
  <c r="G190" i="17"/>
  <c r="H190" i="17"/>
  <c r="I190" i="17"/>
  <c r="J190" i="17"/>
  <c r="D190" i="17"/>
  <c r="C190" i="17"/>
  <c r="J185" i="17"/>
  <c r="I185" i="17"/>
  <c r="H185" i="17"/>
  <c r="G185" i="17"/>
  <c r="F185" i="17"/>
  <c r="E185" i="17"/>
  <c r="D185" i="17"/>
  <c r="C185" i="17"/>
  <c r="C182" i="17"/>
  <c r="D182" i="17"/>
  <c r="E182" i="17"/>
  <c r="F182" i="17"/>
  <c r="G182" i="17"/>
  <c r="H182" i="17"/>
  <c r="I182" i="17"/>
  <c r="J182" i="17"/>
  <c r="C183" i="17"/>
  <c r="D183" i="17"/>
  <c r="E183" i="17"/>
  <c r="F183" i="17"/>
  <c r="G183" i="17"/>
  <c r="H183" i="17"/>
  <c r="I183" i="17"/>
  <c r="J183" i="17"/>
  <c r="C184" i="17"/>
  <c r="D184" i="17"/>
  <c r="E184" i="17"/>
  <c r="F184" i="17"/>
  <c r="G184" i="17"/>
  <c r="H184" i="17"/>
  <c r="I184" i="17"/>
  <c r="J184" i="17"/>
  <c r="E181" i="17"/>
  <c r="F181" i="17"/>
  <c r="G181" i="17"/>
  <c r="H181" i="17"/>
  <c r="I181" i="17"/>
  <c r="J181" i="17"/>
  <c r="D181" i="17"/>
  <c r="C181" i="17"/>
  <c r="J176" i="17"/>
  <c r="I176" i="17"/>
  <c r="H176" i="17"/>
  <c r="G176" i="17"/>
  <c r="F176" i="17"/>
  <c r="E176" i="17"/>
  <c r="D176" i="17"/>
  <c r="C176" i="17"/>
  <c r="C173" i="17"/>
  <c r="D173" i="17"/>
  <c r="E173" i="17"/>
  <c r="F173" i="17"/>
  <c r="G173" i="17"/>
  <c r="H173" i="17"/>
  <c r="I173" i="17"/>
  <c r="J173" i="17"/>
  <c r="C174" i="17"/>
  <c r="D174" i="17"/>
  <c r="E174" i="17"/>
  <c r="F174" i="17"/>
  <c r="G174" i="17"/>
  <c r="H174" i="17"/>
  <c r="I174" i="17"/>
  <c r="J174" i="17"/>
  <c r="C175" i="17"/>
  <c r="D175" i="17"/>
  <c r="E175" i="17"/>
  <c r="F175" i="17"/>
  <c r="G175" i="17"/>
  <c r="H175" i="17"/>
  <c r="I175" i="17"/>
  <c r="J175" i="17"/>
  <c r="E172" i="17"/>
  <c r="F172" i="17"/>
  <c r="G172" i="17"/>
  <c r="H172" i="17"/>
  <c r="I172" i="17"/>
  <c r="J172" i="17"/>
  <c r="D172" i="17"/>
  <c r="C172" i="17"/>
  <c r="E168" i="17"/>
  <c r="D168" i="17"/>
  <c r="C168" i="17"/>
  <c r="C130" i="17"/>
  <c r="D130" i="17"/>
  <c r="E130" i="17"/>
  <c r="C131" i="17"/>
  <c r="D131" i="17"/>
  <c r="E131" i="17"/>
  <c r="C132" i="17"/>
  <c r="D132" i="17"/>
  <c r="E132" i="17"/>
  <c r="C133" i="17"/>
  <c r="D133" i="17"/>
  <c r="E133" i="17"/>
  <c r="C134" i="17"/>
  <c r="D134" i="17"/>
  <c r="E134" i="17"/>
  <c r="C135" i="17"/>
  <c r="D135" i="17"/>
  <c r="E135" i="17"/>
  <c r="C136" i="17"/>
  <c r="D136" i="17"/>
  <c r="E136" i="17"/>
  <c r="C137" i="17"/>
  <c r="D137" i="17"/>
  <c r="E137" i="17"/>
  <c r="C138" i="17"/>
  <c r="D138" i="17"/>
  <c r="E138" i="17"/>
  <c r="C139" i="17"/>
  <c r="D139" i="17"/>
  <c r="E139" i="17"/>
  <c r="C140" i="17"/>
  <c r="D140" i="17"/>
  <c r="E140" i="17"/>
  <c r="C141" i="17"/>
  <c r="D141" i="17"/>
  <c r="E141" i="17"/>
  <c r="C142" i="17"/>
  <c r="D142" i="17"/>
  <c r="E142" i="17"/>
  <c r="C143" i="17"/>
  <c r="D143" i="17"/>
  <c r="E143" i="17"/>
  <c r="C144" i="17"/>
  <c r="D144" i="17"/>
  <c r="E144" i="17"/>
  <c r="C145" i="17"/>
  <c r="D145" i="17"/>
  <c r="E145" i="17"/>
  <c r="C146" i="17"/>
  <c r="D146" i="17"/>
  <c r="E146" i="17"/>
  <c r="C147" i="17"/>
  <c r="D147" i="17"/>
  <c r="E147" i="17"/>
  <c r="C148" i="17"/>
  <c r="D148" i="17"/>
  <c r="E148" i="17"/>
  <c r="C149" i="17"/>
  <c r="D149" i="17"/>
  <c r="E149" i="17"/>
  <c r="C150" i="17"/>
  <c r="D150" i="17"/>
  <c r="E150" i="17"/>
  <c r="C151" i="17"/>
  <c r="D151" i="17"/>
  <c r="E151" i="17"/>
  <c r="C152" i="17"/>
  <c r="D152" i="17"/>
  <c r="E152" i="17"/>
  <c r="C153" i="17"/>
  <c r="D153" i="17"/>
  <c r="E153" i="17"/>
  <c r="C154" i="17"/>
  <c r="D154" i="17"/>
  <c r="E154" i="17"/>
  <c r="C155" i="17"/>
  <c r="D155" i="17"/>
  <c r="E155" i="17"/>
  <c r="C156" i="17"/>
  <c r="D156" i="17"/>
  <c r="E156" i="17"/>
  <c r="C157" i="17"/>
  <c r="D157" i="17"/>
  <c r="E157" i="17"/>
  <c r="C158" i="17"/>
  <c r="D158" i="17"/>
  <c r="E158" i="17"/>
  <c r="C159" i="17"/>
  <c r="D159" i="17"/>
  <c r="E159" i="17"/>
  <c r="C160" i="17"/>
  <c r="D160" i="17"/>
  <c r="E160" i="17"/>
  <c r="C161" i="17"/>
  <c r="D161" i="17"/>
  <c r="E161" i="17"/>
  <c r="C162" i="17"/>
  <c r="D162" i="17"/>
  <c r="E162" i="17"/>
  <c r="C163" i="17"/>
  <c r="D163" i="17"/>
  <c r="E163" i="17"/>
  <c r="C164" i="17"/>
  <c r="D164" i="17"/>
  <c r="E164" i="17"/>
  <c r="C165" i="17"/>
  <c r="D165" i="17"/>
  <c r="E165" i="17"/>
  <c r="C166" i="17"/>
  <c r="D166" i="17"/>
  <c r="E166" i="17"/>
  <c r="C167" i="17"/>
  <c r="D167" i="17"/>
  <c r="E167" i="17"/>
  <c r="E129" i="17"/>
  <c r="D129" i="17"/>
  <c r="C129" i="17"/>
  <c r="F118" i="17"/>
  <c r="G118" i="17"/>
  <c r="H118" i="17"/>
  <c r="I118" i="17"/>
  <c r="F119" i="17"/>
  <c r="G119" i="17"/>
  <c r="H119" i="17"/>
  <c r="I119" i="17"/>
  <c r="I125" i="17" s="1"/>
  <c r="F121" i="17"/>
  <c r="G121" i="17"/>
  <c r="G124" i="17" s="1"/>
  <c r="G125" i="17" s="1"/>
  <c r="H121" i="17"/>
  <c r="H124" i="17" s="1"/>
  <c r="H125" i="17" s="1"/>
  <c r="I121" i="17"/>
  <c r="F122" i="17"/>
  <c r="F124" i="17" s="1"/>
  <c r="G122" i="17"/>
  <c r="H122" i="17"/>
  <c r="I122" i="17"/>
  <c r="F123" i="17"/>
  <c r="G123" i="17"/>
  <c r="H123" i="17"/>
  <c r="I123" i="17"/>
  <c r="I124" i="17"/>
  <c r="E124" i="17"/>
  <c r="E123" i="17"/>
  <c r="E122" i="17"/>
  <c r="E121" i="17"/>
  <c r="E119" i="17"/>
  <c r="E118" i="17"/>
  <c r="F125" i="17" l="1"/>
  <c r="G13" i="53" l="1"/>
  <c r="H115" i="17" l="1"/>
  <c r="G78" i="17" l="1"/>
  <c r="F78" i="17"/>
  <c r="E78" i="17"/>
  <c r="D78" i="17"/>
  <c r="H212" i="16"/>
  <c r="E167" i="16"/>
  <c r="F65" i="16"/>
  <c r="G65" i="16"/>
  <c r="H65" i="16"/>
  <c r="I65" i="16"/>
  <c r="J65" i="16"/>
  <c r="K65" i="16"/>
  <c r="L65" i="16"/>
  <c r="M65" i="16"/>
  <c r="N65" i="16"/>
  <c r="O65" i="16"/>
  <c r="P65" i="16"/>
  <c r="Q65" i="16"/>
  <c r="R65" i="16"/>
  <c r="S65" i="16"/>
  <c r="T65" i="16"/>
  <c r="U65" i="16"/>
  <c r="V65" i="16"/>
  <c r="W65" i="16"/>
  <c r="F66" i="16"/>
  <c r="G66" i="16"/>
  <c r="H66" i="16"/>
  <c r="I66" i="16"/>
  <c r="J66" i="16"/>
  <c r="K66" i="16"/>
  <c r="L66" i="16"/>
  <c r="M66" i="16"/>
  <c r="N66" i="16"/>
  <c r="O66" i="16"/>
  <c r="P66" i="16"/>
  <c r="Q66" i="16"/>
  <c r="R66" i="16"/>
  <c r="S66" i="16"/>
  <c r="T66" i="16"/>
  <c r="U66" i="16"/>
  <c r="V66" i="16"/>
  <c r="W66" i="16"/>
  <c r="F67" i="16"/>
  <c r="G67" i="16"/>
  <c r="H67" i="16"/>
  <c r="I67" i="16"/>
  <c r="J67" i="16"/>
  <c r="K67" i="16"/>
  <c r="L67" i="16"/>
  <c r="M67" i="16"/>
  <c r="N67" i="16"/>
  <c r="O67" i="16"/>
  <c r="P67" i="16"/>
  <c r="Q67" i="16"/>
  <c r="R67" i="16"/>
  <c r="S67" i="16"/>
  <c r="T67" i="16"/>
  <c r="U67" i="16"/>
  <c r="V67" i="16"/>
  <c r="W67" i="16"/>
  <c r="F68" i="16"/>
  <c r="G68" i="16"/>
  <c r="H68" i="16"/>
  <c r="I68" i="16"/>
  <c r="J68" i="16"/>
  <c r="K68" i="16"/>
  <c r="L68" i="16"/>
  <c r="M68" i="16"/>
  <c r="N68" i="16"/>
  <c r="O68" i="16"/>
  <c r="P68" i="16"/>
  <c r="Q68" i="16"/>
  <c r="R68" i="16"/>
  <c r="S68" i="16"/>
  <c r="T68" i="16"/>
  <c r="U68" i="16"/>
  <c r="V68" i="16"/>
  <c r="W68" i="16"/>
  <c r="F69" i="16"/>
  <c r="G69" i="16"/>
  <c r="H69" i="16"/>
  <c r="I69" i="16"/>
  <c r="J69" i="16"/>
  <c r="K69" i="16"/>
  <c r="L69" i="16"/>
  <c r="M69" i="16"/>
  <c r="N69" i="16"/>
  <c r="O69" i="16"/>
  <c r="P69" i="16"/>
  <c r="Q69" i="16"/>
  <c r="R69" i="16"/>
  <c r="S69" i="16"/>
  <c r="T69" i="16"/>
  <c r="U69" i="16"/>
  <c r="V69" i="16"/>
  <c r="W69" i="16"/>
  <c r="F70" i="16"/>
  <c r="G70" i="16"/>
  <c r="H70" i="16"/>
  <c r="I70" i="16"/>
  <c r="J70" i="16"/>
  <c r="K70" i="16"/>
  <c r="L70" i="16"/>
  <c r="M70" i="16"/>
  <c r="N70" i="16"/>
  <c r="O70" i="16"/>
  <c r="P70" i="16"/>
  <c r="Q70" i="16"/>
  <c r="R70" i="16"/>
  <c r="S70" i="16"/>
  <c r="T70" i="16"/>
  <c r="U70" i="16"/>
  <c r="V70" i="16"/>
  <c r="W70" i="16"/>
  <c r="F71" i="16"/>
  <c r="G71" i="16"/>
  <c r="H71" i="16"/>
  <c r="I71" i="16"/>
  <c r="J71" i="16"/>
  <c r="K71" i="16"/>
  <c r="L71" i="16"/>
  <c r="M71" i="16"/>
  <c r="N71" i="16"/>
  <c r="O71" i="16"/>
  <c r="P71" i="16"/>
  <c r="Q71" i="16"/>
  <c r="R71" i="16"/>
  <c r="S71" i="16"/>
  <c r="T71" i="16"/>
  <c r="U71" i="16"/>
  <c r="V71" i="16"/>
  <c r="W71" i="16"/>
  <c r="F72" i="16"/>
  <c r="G72" i="16"/>
  <c r="H72" i="16"/>
  <c r="I72" i="16"/>
  <c r="J72" i="16"/>
  <c r="K72" i="16"/>
  <c r="L72" i="16"/>
  <c r="M72" i="16"/>
  <c r="N72" i="16"/>
  <c r="O72" i="16"/>
  <c r="P72" i="16"/>
  <c r="Q72" i="16"/>
  <c r="R72" i="16"/>
  <c r="S72" i="16"/>
  <c r="T72" i="16"/>
  <c r="U72" i="16"/>
  <c r="V72" i="16"/>
  <c r="W72" i="16"/>
  <c r="F73" i="16"/>
  <c r="G73" i="16"/>
  <c r="H73" i="16"/>
  <c r="I73" i="16"/>
  <c r="J73" i="16"/>
  <c r="K73" i="16"/>
  <c r="L73" i="16"/>
  <c r="M73" i="16"/>
  <c r="N73" i="16"/>
  <c r="O73" i="16"/>
  <c r="P73" i="16"/>
  <c r="Q73" i="16"/>
  <c r="R73" i="16"/>
  <c r="S73" i="16"/>
  <c r="T73" i="16"/>
  <c r="U73" i="16"/>
  <c r="V73" i="16"/>
  <c r="W73" i="16"/>
  <c r="F74" i="16"/>
  <c r="G74" i="16"/>
  <c r="H74" i="16"/>
  <c r="I74" i="16"/>
  <c r="J74" i="16"/>
  <c r="K74" i="16"/>
  <c r="L74" i="16"/>
  <c r="M74" i="16"/>
  <c r="N74" i="16"/>
  <c r="O74" i="16"/>
  <c r="P74" i="16"/>
  <c r="Q74" i="16"/>
  <c r="R74" i="16"/>
  <c r="S74" i="16"/>
  <c r="T74" i="16"/>
  <c r="U74" i="16"/>
  <c r="V74" i="16"/>
  <c r="W74" i="16"/>
  <c r="F75" i="16"/>
  <c r="G75" i="16"/>
  <c r="H75" i="16"/>
  <c r="I75" i="16"/>
  <c r="J75" i="16"/>
  <c r="K75" i="16"/>
  <c r="L75" i="16"/>
  <c r="M75" i="16"/>
  <c r="N75" i="16"/>
  <c r="O75" i="16"/>
  <c r="P75" i="16"/>
  <c r="Q75" i="16"/>
  <c r="R75" i="16"/>
  <c r="S75" i="16"/>
  <c r="T75" i="16"/>
  <c r="U75" i="16"/>
  <c r="V75" i="16"/>
  <c r="W75" i="16"/>
  <c r="F76" i="16"/>
  <c r="G76" i="16"/>
  <c r="H76" i="16"/>
  <c r="I76" i="16"/>
  <c r="J76" i="16"/>
  <c r="K76" i="16"/>
  <c r="L76" i="16"/>
  <c r="M76" i="16"/>
  <c r="N76" i="16"/>
  <c r="O76" i="16"/>
  <c r="P76" i="16"/>
  <c r="Q76" i="16"/>
  <c r="R76" i="16"/>
  <c r="S76" i="16"/>
  <c r="T76" i="16"/>
  <c r="U76" i="16"/>
  <c r="V76" i="16"/>
  <c r="W76" i="16"/>
  <c r="F77" i="16"/>
  <c r="G77" i="16"/>
  <c r="H77" i="16"/>
  <c r="I77" i="16"/>
  <c r="J77" i="16"/>
  <c r="K77" i="16"/>
  <c r="L77" i="16"/>
  <c r="M77" i="16"/>
  <c r="N77" i="16"/>
  <c r="O77" i="16"/>
  <c r="P77" i="16"/>
  <c r="Q77" i="16"/>
  <c r="R77" i="16"/>
  <c r="S77" i="16"/>
  <c r="T77" i="16"/>
  <c r="U77" i="16"/>
  <c r="V77" i="16"/>
  <c r="W77" i="16"/>
  <c r="F78" i="16"/>
  <c r="G78" i="16"/>
  <c r="H78" i="16"/>
  <c r="I78" i="16"/>
  <c r="J78" i="16"/>
  <c r="K78" i="16"/>
  <c r="L78" i="16"/>
  <c r="M78" i="16"/>
  <c r="N78" i="16"/>
  <c r="O78" i="16"/>
  <c r="P78" i="16"/>
  <c r="Q78" i="16"/>
  <c r="R78" i="16"/>
  <c r="S78" i="16"/>
  <c r="T78" i="16"/>
  <c r="U78" i="16"/>
  <c r="V78" i="16"/>
  <c r="W78" i="16"/>
  <c r="E66" i="16"/>
  <c r="E67" i="16"/>
  <c r="E68" i="16"/>
  <c r="E69" i="16"/>
  <c r="E70" i="16"/>
  <c r="E71" i="16"/>
  <c r="E72" i="16"/>
  <c r="E73" i="16"/>
  <c r="E74" i="16"/>
  <c r="E75" i="16"/>
  <c r="E76" i="16"/>
  <c r="E77" i="16"/>
  <c r="E78" i="16"/>
  <c r="E65" i="16"/>
  <c r="F44" i="16"/>
  <c r="G44" i="16"/>
  <c r="H44" i="16"/>
  <c r="I44" i="16"/>
  <c r="J44" i="16"/>
  <c r="K44" i="16"/>
  <c r="L44" i="16"/>
  <c r="M44" i="16"/>
  <c r="N44" i="16"/>
  <c r="O44" i="16"/>
  <c r="P44" i="16"/>
  <c r="Q44" i="16"/>
  <c r="R44" i="16"/>
  <c r="S44" i="16"/>
  <c r="T44" i="16"/>
  <c r="U44" i="16"/>
  <c r="V44" i="16"/>
  <c r="W44" i="16"/>
  <c r="F45" i="16"/>
  <c r="G45" i="16"/>
  <c r="H45" i="16"/>
  <c r="I45" i="16"/>
  <c r="J45" i="16"/>
  <c r="K45" i="16"/>
  <c r="L45" i="16"/>
  <c r="M45" i="16"/>
  <c r="N45" i="16"/>
  <c r="O45" i="16"/>
  <c r="P45" i="16"/>
  <c r="Q45" i="16"/>
  <c r="R45" i="16"/>
  <c r="S45" i="16"/>
  <c r="T45" i="16"/>
  <c r="U45" i="16"/>
  <c r="V45" i="16"/>
  <c r="W45" i="16"/>
  <c r="F29" i="16"/>
  <c r="G29" i="16"/>
  <c r="H29" i="16"/>
  <c r="I29" i="16"/>
  <c r="J29" i="16"/>
  <c r="K29" i="16"/>
  <c r="L29" i="16"/>
  <c r="M29" i="16"/>
  <c r="N29" i="16"/>
  <c r="O29" i="16"/>
  <c r="P29" i="16"/>
  <c r="Q29" i="16"/>
  <c r="R29" i="16"/>
  <c r="S29" i="16"/>
  <c r="T29" i="16"/>
  <c r="U29" i="16"/>
  <c r="V29" i="16"/>
  <c r="W29" i="16"/>
  <c r="F30" i="16"/>
  <c r="G30" i="16"/>
  <c r="H30" i="16"/>
  <c r="I30" i="16"/>
  <c r="J30" i="16"/>
  <c r="K30" i="16"/>
  <c r="L30" i="16"/>
  <c r="M30" i="16"/>
  <c r="N30" i="16"/>
  <c r="O30" i="16"/>
  <c r="P30" i="16"/>
  <c r="Q30" i="16"/>
  <c r="R30" i="16"/>
  <c r="S30" i="16"/>
  <c r="T30" i="16"/>
  <c r="U30" i="16"/>
  <c r="V30" i="16"/>
  <c r="W30" i="16"/>
  <c r="F31" i="16"/>
  <c r="G31" i="16"/>
  <c r="H31" i="16"/>
  <c r="I31" i="16"/>
  <c r="J31" i="16"/>
  <c r="K31" i="16"/>
  <c r="L31" i="16"/>
  <c r="M31" i="16"/>
  <c r="N31" i="16"/>
  <c r="O31" i="16"/>
  <c r="P31" i="16"/>
  <c r="Q31" i="16"/>
  <c r="R31" i="16"/>
  <c r="S31" i="16"/>
  <c r="T31" i="16"/>
  <c r="U31" i="16"/>
  <c r="V31" i="16"/>
  <c r="W31" i="16"/>
  <c r="F32" i="16"/>
  <c r="G32" i="16"/>
  <c r="H32" i="16"/>
  <c r="I32" i="16"/>
  <c r="J32" i="16"/>
  <c r="K32" i="16"/>
  <c r="L32" i="16"/>
  <c r="M32" i="16"/>
  <c r="N32" i="16"/>
  <c r="O32" i="16"/>
  <c r="P32" i="16"/>
  <c r="Q32" i="16"/>
  <c r="R32" i="16"/>
  <c r="S32" i="16"/>
  <c r="T32" i="16"/>
  <c r="U32" i="16"/>
  <c r="V32" i="16"/>
  <c r="W32" i="16"/>
  <c r="F33" i="16"/>
  <c r="G33" i="16"/>
  <c r="H33" i="16"/>
  <c r="I33" i="16"/>
  <c r="J33" i="16"/>
  <c r="K33" i="16"/>
  <c r="L33" i="16"/>
  <c r="M33" i="16"/>
  <c r="N33" i="16"/>
  <c r="O33" i="16"/>
  <c r="P33" i="16"/>
  <c r="Q33" i="16"/>
  <c r="R33" i="16"/>
  <c r="S33" i="16"/>
  <c r="T33" i="16"/>
  <c r="U33" i="16"/>
  <c r="V33" i="16"/>
  <c r="W33" i="16"/>
  <c r="F34" i="16"/>
  <c r="G34" i="16"/>
  <c r="H34" i="16"/>
  <c r="I34" i="16"/>
  <c r="J34" i="16"/>
  <c r="K34" i="16"/>
  <c r="L34" i="16"/>
  <c r="M34" i="16"/>
  <c r="N34" i="16"/>
  <c r="O34" i="16"/>
  <c r="P34" i="16"/>
  <c r="Q34" i="16"/>
  <c r="R34" i="16"/>
  <c r="S34" i="16"/>
  <c r="T34" i="16"/>
  <c r="U34" i="16"/>
  <c r="V34" i="16"/>
  <c r="W34" i="16"/>
  <c r="F35" i="16"/>
  <c r="G35" i="16"/>
  <c r="H35" i="16"/>
  <c r="I35" i="16"/>
  <c r="J35" i="16"/>
  <c r="K35" i="16"/>
  <c r="L35" i="16"/>
  <c r="M35" i="16"/>
  <c r="N35" i="16"/>
  <c r="O35" i="16"/>
  <c r="P35" i="16"/>
  <c r="Q35" i="16"/>
  <c r="R35" i="16"/>
  <c r="S35" i="16"/>
  <c r="T35" i="16"/>
  <c r="U35" i="16"/>
  <c r="V35" i="16"/>
  <c r="W35" i="16"/>
  <c r="F36" i="16"/>
  <c r="G36" i="16"/>
  <c r="H36" i="16"/>
  <c r="I36" i="16"/>
  <c r="J36" i="16"/>
  <c r="K36" i="16"/>
  <c r="L36" i="16"/>
  <c r="M36" i="16"/>
  <c r="N36" i="16"/>
  <c r="O36" i="16"/>
  <c r="P36" i="16"/>
  <c r="Q36" i="16"/>
  <c r="R36" i="16"/>
  <c r="S36" i="16"/>
  <c r="T36" i="16"/>
  <c r="U36" i="16"/>
  <c r="V36" i="16"/>
  <c r="W36" i="16"/>
  <c r="F37" i="16"/>
  <c r="G37" i="16"/>
  <c r="H37" i="16"/>
  <c r="I37" i="16"/>
  <c r="J37" i="16"/>
  <c r="K37" i="16"/>
  <c r="L37" i="16"/>
  <c r="M37" i="16"/>
  <c r="N37" i="16"/>
  <c r="O37" i="16"/>
  <c r="P37" i="16"/>
  <c r="Q37" i="16"/>
  <c r="R37" i="16"/>
  <c r="S37" i="16"/>
  <c r="T37" i="16"/>
  <c r="U37" i="16"/>
  <c r="V37" i="16"/>
  <c r="W37" i="16"/>
  <c r="F38" i="16"/>
  <c r="G38" i="16"/>
  <c r="H38" i="16"/>
  <c r="I38" i="16"/>
  <c r="J38" i="16"/>
  <c r="K38" i="16"/>
  <c r="L38" i="16"/>
  <c r="M38" i="16"/>
  <c r="N38" i="16"/>
  <c r="O38" i="16"/>
  <c r="P38" i="16"/>
  <c r="Q38" i="16"/>
  <c r="R38" i="16"/>
  <c r="S38" i="16"/>
  <c r="T38" i="16"/>
  <c r="U38" i="16"/>
  <c r="V38" i="16"/>
  <c r="W38" i="16"/>
  <c r="F39" i="16"/>
  <c r="G39" i="16"/>
  <c r="H39" i="16"/>
  <c r="I39" i="16"/>
  <c r="J39" i="16"/>
  <c r="K39" i="16"/>
  <c r="L39" i="16"/>
  <c r="M39" i="16"/>
  <c r="N39" i="16"/>
  <c r="O39" i="16"/>
  <c r="P39" i="16"/>
  <c r="Q39" i="16"/>
  <c r="R39" i="16"/>
  <c r="S39" i="16"/>
  <c r="T39" i="16"/>
  <c r="U39" i="16"/>
  <c r="V39" i="16"/>
  <c r="W39" i="16"/>
  <c r="F40" i="16"/>
  <c r="G40" i="16"/>
  <c r="H40" i="16"/>
  <c r="I40" i="16"/>
  <c r="J40" i="16"/>
  <c r="K40" i="16"/>
  <c r="L40" i="16"/>
  <c r="M40" i="16"/>
  <c r="N40" i="16"/>
  <c r="O40" i="16"/>
  <c r="P40" i="16"/>
  <c r="Q40" i="16"/>
  <c r="R40" i="16"/>
  <c r="S40" i="16"/>
  <c r="T40" i="16"/>
  <c r="U40" i="16"/>
  <c r="V40" i="16"/>
  <c r="W40" i="16"/>
  <c r="F41" i="16"/>
  <c r="G41" i="16"/>
  <c r="H41" i="16"/>
  <c r="I41" i="16"/>
  <c r="J41" i="16"/>
  <c r="K41" i="16"/>
  <c r="L41" i="16"/>
  <c r="M41" i="16"/>
  <c r="N41" i="16"/>
  <c r="O41" i="16"/>
  <c r="P41" i="16"/>
  <c r="Q41" i="16"/>
  <c r="R41" i="16"/>
  <c r="S41" i="16"/>
  <c r="T41" i="16"/>
  <c r="U41" i="16"/>
  <c r="V41" i="16"/>
  <c r="W41" i="16"/>
  <c r="F42" i="16"/>
  <c r="G42" i="16"/>
  <c r="H42" i="16"/>
  <c r="I42" i="16"/>
  <c r="J42" i="16"/>
  <c r="K42" i="16"/>
  <c r="L42" i="16"/>
  <c r="M42" i="16"/>
  <c r="N42" i="16"/>
  <c r="O42" i="16"/>
  <c r="P42" i="16"/>
  <c r="Q42" i="16"/>
  <c r="R42" i="16"/>
  <c r="S42" i="16"/>
  <c r="T42" i="16"/>
  <c r="U42" i="16"/>
  <c r="V42" i="16"/>
  <c r="W42" i="16"/>
  <c r="E45" i="16"/>
  <c r="E44" i="16"/>
  <c r="E30" i="16"/>
  <c r="E31" i="16"/>
  <c r="E32" i="16"/>
  <c r="E33" i="16"/>
  <c r="E34" i="16"/>
  <c r="E35" i="16"/>
  <c r="E36" i="16"/>
  <c r="E37" i="16"/>
  <c r="E38" i="16"/>
  <c r="E39" i="16"/>
  <c r="E40" i="16"/>
  <c r="E41" i="16"/>
  <c r="E42" i="16"/>
  <c r="E29" i="16"/>
  <c r="F23" i="16"/>
  <c r="G23" i="16"/>
  <c r="H23" i="16"/>
  <c r="I23" i="16"/>
  <c r="J23" i="16"/>
  <c r="K23" i="16"/>
  <c r="L23" i="16"/>
  <c r="M23" i="16"/>
  <c r="N23" i="16"/>
  <c r="O23" i="16"/>
  <c r="P23" i="16"/>
  <c r="Q23" i="16"/>
  <c r="R23" i="16"/>
  <c r="S23" i="16"/>
  <c r="T23" i="16"/>
  <c r="U23" i="16"/>
  <c r="V23" i="16"/>
  <c r="W23" i="16"/>
  <c r="F24" i="16"/>
  <c r="G24" i="16"/>
  <c r="H24" i="16"/>
  <c r="I24" i="16"/>
  <c r="J24" i="16"/>
  <c r="K24" i="16"/>
  <c r="L24" i="16"/>
  <c r="M24" i="16"/>
  <c r="N24" i="16"/>
  <c r="O24" i="16"/>
  <c r="P24" i="16"/>
  <c r="Q24" i="16"/>
  <c r="R24" i="16"/>
  <c r="S24" i="16"/>
  <c r="T24" i="16"/>
  <c r="U24" i="16"/>
  <c r="V24" i="16"/>
  <c r="W24" i="16"/>
  <c r="F8" i="16"/>
  <c r="G8" i="16"/>
  <c r="H8" i="16"/>
  <c r="I8" i="16"/>
  <c r="J8" i="16"/>
  <c r="K8" i="16"/>
  <c r="L8" i="16"/>
  <c r="M8" i="16"/>
  <c r="N8" i="16"/>
  <c r="O8" i="16"/>
  <c r="P8" i="16"/>
  <c r="Q8" i="16"/>
  <c r="R8" i="16"/>
  <c r="S8" i="16"/>
  <c r="T8" i="16"/>
  <c r="U8" i="16"/>
  <c r="V8" i="16"/>
  <c r="W8" i="16"/>
  <c r="F9" i="16"/>
  <c r="G9" i="16"/>
  <c r="H9" i="16"/>
  <c r="I9" i="16"/>
  <c r="J9" i="16"/>
  <c r="K9" i="16"/>
  <c r="L9" i="16"/>
  <c r="M9" i="16"/>
  <c r="N9" i="16"/>
  <c r="O9" i="16"/>
  <c r="P9" i="16"/>
  <c r="Q9" i="16"/>
  <c r="R9" i="16"/>
  <c r="S9" i="16"/>
  <c r="T9" i="16"/>
  <c r="U9" i="16"/>
  <c r="V9" i="16"/>
  <c r="W9" i="16"/>
  <c r="F10" i="16"/>
  <c r="G10" i="16"/>
  <c r="H10" i="16"/>
  <c r="I10" i="16"/>
  <c r="J10" i="16"/>
  <c r="K10" i="16"/>
  <c r="L10" i="16"/>
  <c r="M10" i="16"/>
  <c r="N10" i="16"/>
  <c r="O10" i="16"/>
  <c r="P10" i="16"/>
  <c r="Q10" i="16"/>
  <c r="R10" i="16"/>
  <c r="S10" i="16"/>
  <c r="T10" i="16"/>
  <c r="U10" i="16"/>
  <c r="V10" i="16"/>
  <c r="W10" i="16"/>
  <c r="F11" i="16"/>
  <c r="G11" i="16"/>
  <c r="H11" i="16"/>
  <c r="I11" i="16"/>
  <c r="J11" i="16"/>
  <c r="K11" i="16"/>
  <c r="L11" i="16"/>
  <c r="M11" i="16"/>
  <c r="N11" i="16"/>
  <c r="O11" i="16"/>
  <c r="P11" i="16"/>
  <c r="Q11" i="16"/>
  <c r="R11" i="16"/>
  <c r="S11" i="16"/>
  <c r="T11" i="16"/>
  <c r="U11" i="16"/>
  <c r="V11" i="16"/>
  <c r="W11" i="16"/>
  <c r="F12" i="16"/>
  <c r="G12" i="16"/>
  <c r="H12" i="16"/>
  <c r="I12" i="16"/>
  <c r="J12" i="16"/>
  <c r="K12" i="16"/>
  <c r="L12" i="16"/>
  <c r="M12" i="16"/>
  <c r="N12" i="16"/>
  <c r="O12" i="16"/>
  <c r="P12" i="16"/>
  <c r="Q12" i="16"/>
  <c r="R12" i="16"/>
  <c r="S12" i="16"/>
  <c r="T12" i="16"/>
  <c r="U12" i="16"/>
  <c r="V12" i="16"/>
  <c r="W12" i="16"/>
  <c r="F13" i="16"/>
  <c r="G13" i="16"/>
  <c r="H13" i="16"/>
  <c r="I13" i="16"/>
  <c r="J13" i="16"/>
  <c r="K13" i="16"/>
  <c r="L13" i="16"/>
  <c r="M13" i="16"/>
  <c r="N13" i="16"/>
  <c r="O13" i="16"/>
  <c r="P13" i="16"/>
  <c r="Q13" i="16"/>
  <c r="R13" i="16"/>
  <c r="S13" i="16"/>
  <c r="T13" i="16"/>
  <c r="U13" i="16"/>
  <c r="V13" i="16"/>
  <c r="W13" i="16"/>
  <c r="F14" i="16"/>
  <c r="G14" i="16"/>
  <c r="H14" i="16"/>
  <c r="I14" i="16"/>
  <c r="J14" i="16"/>
  <c r="K14" i="16"/>
  <c r="L14" i="16"/>
  <c r="M14" i="16"/>
  <c r="N14" i="16"/>
  <c r="O14" i="16"/>
  <c r="P14" i="16"/>
  <c r="Q14" i="16"/>
  <c r="R14" i="16"/>
  <c r="S14" i="16"/>
  <c r="T14" i="16"/>
  <c r="U14" i="16"/>
  <c r="V14" i="16"/>
  <c r="W14" i="16"/>
  <c r="F15" i="16"/>
  <c r="G15" i="16"/>
  <c r="H15" i="16"/>
  <c r="I15" i="16"/>
  <c r="J15" i="16"/>
  <c r="K15" i="16"/>
  <c r="L15" i="16"/>
  <c r="M15" i="16"/>
  <c r="N15" i="16"/>
  <c r="O15" i="16"/>
  <c r="P15" i="16"/>
  <c r="Q15" i="16"/>
  <c r="R15" i="16"/>
  <c r="S15" i="16"/>
  <c r="T15" i="16"/>
  <c r="U15" i="16"/>
  <c r="V15" i="16"/>
  <c r="W15" i="16"/>
  <c r="F16" i="16"/>
  <c r="G16" i="16"/>
  <c r="H16" i="16"/>
  <c r="I16" i="16"/>
  <c r="J16" i="16"/>
  <c r="K16" i="16"/>
  <c r="L16" i="16"/>
  <c r="M16" i="16"/>
  <c r="N16" i="16"/>
  <c r="O16" i="16"/>
  <c r="P16" i="16"/>
  <c r="Q16" i="16"/>
  <c r="R16" i="16"/>
  <c r="S16" i="16"/>
  <c r="T16" i="16"/>
  <c r="U16" i="16"/>
  <c r="V16" i="16"/>
  <c r="W16" i="16"/>
  <c r="F17" i="16"/>
  <c r="G17" i="16"/>
  <c r="H17" i="16"/>
  <c r="I17" i="16"/>
  <c r="J17" i="16"/>
  <c r="K17" i="16"/>
  <c r="L17" i="16"/>
  <c r="M17" i="16"/>
  <c r="N17" i="16"/>
  <c r="O17" i="16"/>
  <c r="P17" i="16"/>
  <c r="Q17" i="16"/>
  <c r="R17" i="16"/>
  <c r="S17" i="16"/>
  <c r="T17" i="16"/>
  <c r="U17" i="16"/>
  <c r="V17" i="16"/>
  <c r="W17" i="16"/>
  <c r="F18" i="16"/>
  <c r="G18" i="16"/>
  <c r="H18" i="16"/>
  <c r="I18" i="16"/>
  <c r="J18" i="16"/>
  <c r="K18" i="16"/>
  <c r="L18" i="16"/>
  <c r="M18" i="16"/>
  <c r="N18" i="16"/>
  <c r="O18" i="16"/>
  <c r="P18" i="16"/>
  <c r="Q18" i="16"/>
  <c r="R18" i="16"/>
  <c r="S18" i="16"/>
  <c r="T18" i="16"/>
  <c r="U18" i="16"/>
  <c r="V18" i="16"/>
  <c r="W18" i="16"/>
  <c r="F19" i="16"/>
  <c r="G19" i="16"/>
  <c r="H19" i="16"/>
  <c r="I19" i="16"/>
  <c r="J19" i="16"/>
  <c r="K19" i="16"/>
  <c r="L19" i="16"/>
  <c r="M19" i="16"/>
  <c r="N19" i="16"/>
  <c r="O19" i="16"/>
  <c r="P19" i="16"/>
  <c r="Q19" i="16"/>
  <c r="R19" i="16"/>
  <c r="S19" i="16"/>
  <c r="T19" i="16"/>
  <c r="U19" i="16"/>
  <c r="V19" i="16"/>
  <c r="W19" i="16"/>
  <c r="F20" i="16"/>
  <c r="G20" i="16"/>
  <c r="H20" i="16"/>
  <c r="I20" i="16"/>
  <c r="J20" i="16"/>
  <c r="K20" i="16"/>
  <c r="L20" i="16"/>
  <c r="M20" i="16"/>
  <c r="N20" i="16"/>
  <c r="O20" i="16"/>
  <c r="P20" i="16"/>
  <c r="Q20" i="16"/>
  <c r="R20" i="16"/>
  <c r="S20" i="16"/>
  <c r="T20" i="16"/>
  <c r="U20" i="16"/>
  <c r="V20" i="16"/>
  <c r="W20" i="16"/>
  <c r="F21" i="16"/>
  <c r="G21" i="16"/>
  <c r="H21" i="16"/>
  <c r="I21" i="16"/>
  <c r="J21" i="16"/>
  <c r="K21" i="16"/>
  <c r="L21" i="16"/>
  <c r="M21" i="16"/>
  <c r="N21" i="16"/>
  <c r="O21" i="16"/>
  <c r="P21" i="16"/>
  <c r="Q21" i="16"/>
  <c r="R21" i="16"/>
  <c r="S21" i="16"/>
  <c r="T21" i="16"/>
  <c r="U21" i="16"/>
  <c r="V21" i="16"/>
  <c r="W21" i="16"/>
  <c r="E24" i="16"/>
  <c r="E23" i="16"/>
  <c r="E21" i="16" l="1"/>
  <c r="E20" i="16"/>
  <c r="E9" i="16"/>
  <c r="E10" i="16"/>
  <c r="E11" i="16"/>
  <c r="E12" i="16"/>
  <c r="E13" i="16"/>
  <c r="E14" i="16"/>
  <c r="E15" i="16"/>
  <c r="E16" i="16"/>
  <c r="E17" i="16"/>
  <c r="E18" i="16"/>
  <c r="E19" i="16"/>
  <c r="E8" i="16"/>
  <c r="E23" i="1" l="1"/>
  <c r="E35" i="1" l="1"/>
  <c r="E213" i="16" l="1"/>
  <c r="F213" i="16"/>
  <c r="G213" i="16"/>
  <c r="H213" i="16"/>
  <c r="I213" i="16"/>
  <c r="J213" i="16"/>
  <c r="K213" i="16"/>
  <c r="L213" i="16"/>
  <c r="M213" i="16"/>
  <c r="E214" i="16"/>
  <c r="F214" i="16"/>
  <c r="G214" i="16"/>
  <c r="H214" i="16"/>
  <c r="I214" i="16"/>
  <c r="J214" i="16"/>
  <c r="K214" i="16"/>
  <c r="L214" i="16"/>
  <c r="M214" i="16"/>
  <c r="E215" i="16"/>
  <c r="F215" i="16"/>
  <c r="G215" i="16"/>
  <c r="H215" i="16"/>
  <c r="I215" i="16"/>
  <c r="J215" i="16"/>
  <c r="K215" i="16"/>
  <c r="L215" i="16"/>
  <c r="M215" i="16"/>
  <c r="E216" i="16"/>
  <c r="F216" i="16"/>
  <c r="G216" i="16"/>
  <c r="H216" i="16"/>
  <c r="I216" i="16"/>
  <c r="J216" i="16"/>
  <c r="K216" i="16"/>
  <c r="L216" i="16"/>
  <c r="M216" i="16"/>
  <c r="E217" i="16"/>
  <c r="F217" i="16"/>
  <c r="G217" i="16"/>
  <c r="H217" i="16"/>
  <c r="I217" i="16"/>
  <c r="J217" i="16"/>
  <c r="K217" i="16"/>
  <c r="L217" i="16"/>
  <c r="M217" i="16"/>
  <c r="E218" i="16"/>
  <c r="F218" i="16"/>
  <c r="G218" i="16"/>
  <c r="H218" i="16"/>
  <c r="I218" i="16"/>
  <c r="J218" i="16"/>
  <c r="K218" i="16"/>
  <c r="L218" i="16"/>
  <c r="M218" i="16"/>
  <c r="E219" i="16"/>
  <c r="F219" i="16"/>
  <c r="G219" i="16"/>
  <c r="H219" i="16"/>
  <c r="I219" i="16"/>
  <c r="J219" i="16"/>
  <c r="K219" i="16"/>
  <c r="L219" i="16"/>
  <c r="M219" i="16"/>
  <c r="E220" i="16"/>
  <c r="F220" i="16"/>
  <c r="G220" i="16"/>
  <c r="H220" i="16"/>
  <c r="I220" i="16"/>
  <c r="J220" i="16"/>
  <c r="K220" i="16"/>
  <c r="L220" i="16"/>
  <c r="M220" i="16"/>
  <c r="E221" i="16"/>
  <c r="F221" i="16"/>
  <c r="G221" i="16"/>
  <c r="H221" i="16"/>
  <c r="I221" i="16"/>
  <c r="J221" i="16"/>
  <c r="K221" i="16"/>
  <c r="L221" i="16"/>
  <c r="M221" i="16"/>
  <c r="E222" i="16"/>
  <c r="F222" i="16"/>
  <c r="G222" i="16"/>
  <c r="H222" i="16"/>
  <c r="I222" i="16"/>
  <c r="J222" i="16"/>
  <c r="K222" i="16"/>
  <c r="L222" i="16"/>
  <c r="M222" i="16"/>
  <c r="E223" i="16"/>
  <c r="F223" i="16"/>
  <c r="G223" i="16"/>
  <c r="H223" i="16"/>
  <c r="I223" i="16"/>
  <c r="J223" i="16"/>
  <c r="K223" i="16"/>
  <c r="L223" i="16"/>
  <c r="M223" i="16"/>
  <c r="E224" i="16"/>
  <c r="F224" i="16"/>
  <c r="G224" i="16"/>
  <c r="H224" i="16"/>
  <c r="I224" i="16"/>
  <c r="J224" i="16"/>
  <c r="K224" i="16"/>
  <c r="L224" i="16"/>
  <c r="M224" i="16"/>
  <c r="D222" i="16"/>
  <c r="D223" i="16"/>
  <c r="D224" i="16"/>
  <c r="D221" i="16"/>
  <c r="D220" i="16"/>
  <c r="F185" i="16" l="1"/>
  <c r="F186" i="16"/>
  <c r="F187" i="16"/>
  <c r="F188" i="16"/>
  <c r="F189" i="16"/>
  <c r="F190" i="16"/>
  <c r="F191" i="16"/>
  <c r="F192" i="16"/>
  <c r="F193" i="16"/>
  <c r="F194" i="16"/>
  <c r="F195" i="16"/>
  <c r="F196" i="16"/>
  <c r="F197" i="16"/>
  <c r="F198" i="16"/>
  <c r="F199" i="16"/>
  <c r="F200" i="16"/>
  <c r="F201" i="16"/>
  <c r="F202" i="16"/>
  <c r="F203" i="16"/>
  <c r="F204" i="16"/>
  <c r="F205" i="16"/>
  <c r="F206" i="16"/>
  <c r="F207" i="16"/>
  <c r="F208" i="16"/>
  <c r="F184" i="16"/>
  <c r="F228" i="16" l="1"/>
  <c r="G228" i="16"/>
  <c r="H228" i="16"/>
  <c r="I228" i="16"/>
  <c r="J228" i="16"/>
  <c r="K228" i="16"/>
  <c r="L228" i="16"/>
  <c r="M228" i="16"/>
  <c r="F229" i="16"/>
  <c r="G229" i="16"/>
  <c r="H229" i="16"/>
  <c r="I229" i="16"/>
  <c r="J229" i="16"/>
  <c r="K229" i="16"/>
  <c r="L229" i="16"/>
  <c r="M229" i="16"/>
  <c r="F230" i="16"/>
  <c r="G230" i="16"/>
  <c r="H230" i="16"/>
  <c r="I230" i="16"/>
  <c r="J230" i="16"/>
  <c r="K230" i="16"/>
  <c r="L230" i="16"/>
  <c r="M230" i="16"/>
  <c r="F231" i="16"/>
  <c r="G231" i="16"/>
  <c r="H231" i="16"/>
  <c r="I231" i="16"/>
  <c r="J231" i="16"/>
  <c r="K231" i="16"/>
  <c r="L231" i="16"/>
  <c r="M231" i="16"/>
  <c r="F232" i="16"/>
  <c r="G232" i="16"/>
  <c r="H232" i="16"/>
  <c r="I232" i="16"/>
  <c r="J232" i="16"/>
  <c r="K232" i="16"/>
  <c r="L232" i="16"/>
  <c r="M232" i="16"/>
  <c r="F233" i="16"/>
  <c r="G233" i="16"/>
  <c r="H233" i="16"/>
  <c r="I233" i="16"/>
  <c r="J233" i="16"/>
  <c r="K233" i="16"/>
  <c r="L233" i="16"/>
  <c r="M233" i="16"/>
  <c r="F234" i="16"/>
  <c r="G234" i="16"/>
  <c r="H234" i="16"/>
  <c r="I234" i="16"/>
  <c r="J234" i="16"/>
  <c r="K234" i="16"/>
  <c r="L234" i="16"/>
  <c r="M234" i="16"/>
  <c r="F235" i="16"/>
  <c r="G235" i="16"/>
  <c r="H235" i="16"/>
  <c r="I235" i="16"/>
  <c r="J235" i="16"/>
  <c r="K235" i="16"/>
  <c r="L235" i="16"/>
  <c r="M235" i="16"/>
  <c r="F236" i="16"/>
  <c r="G236" i="16"/>
  <c r="H236" i="16"/>
  <c r="I236" i="16"/>
  <c r="J236" i="16"/>
  <c r="K236" i="16"/>
  <c r="L236" i="16"/>
  <c r="M236" i="16"/>
  <c r="F237" i="16"/>
  <c r="G237" i="16"/>
  <c r="H237" i="16"/>
  <c r="I237" i="16"/>
  <c r="J237" i="16"/>
  <c r="K237" i="16"/>
  <c r="L237" i="16"/>
  <c r="M237" i="16"/>
  <c r="F238" i="16"/>
  <c r="G238" i="16"/>
  <c r="H238" i="16"/>
  <c r="I238" i="16"/>
  <c r="J238" i="16"/>
  <c r="K238" i="16"/>
  <c r="L238" i="16"/>
  <c r="M238" i="16"/>
  <c r="F239" i="16"/>
  <c r="G239" i="16"/>
  <c r="H239" i="16"/>
  <c r="I239" i="16"/>
  <c r="J239" i="16"/>
  <c r="K239" i="16"/>
  <c r="L239" i="16"/>
  <c r="M239" i="16"/>
  <c r="F240" i="16"/>
  <c r="G240" i="16"/>
  <c r="H240" i="16"/>
  <c r="I240" i="16"/>
  <c r="J240" i="16"/>
  <c r="K240" i="16"/>
  <c r="L240" i="16"/>
  <c r="M240" i="16"/>
  <c r="E229" i="16"/>
  <c r="E230" i="16"/>
  <c r="E231" i="16"/>
  <c r="E232" i="16"/>
  <c r="E233" i="16"/>
  <c r="E234" i="16"/>
  <c r="E235" i="16"/>
  <c r="E236" i="16"/>
  <c r="E237" i="16"/>
  <c r="E238" i="16"/>
  <c r="E239" i="16"/>
  <c r="E240" i="16"/>
  <c r="D236" i="16"/>
  <c r="E228" i="16"/>
  <c r="D240" i="16"/>
  <c r="D239" i="16"/>
  <c r="D238" i="16"/>
  <c r="D237" i="16"/>
  <c r="D230" i="16"/>
  <c r="D231" i="16"/>
  <c r="D232" i="16"/>
  <c r="D233" i="16"/>
  <c r="D234" i="16"/>
  <c r="D235" i="16"/>
  <c r="D229" i="16"/>
  <c r="D228" i="16"/>
  <c r="E212" i="16"/>
  <c r="F212" i="16"/>
  <c r="G212" i="16"/>
  <c r="I212" i="16"/>
  <c r="J212" i="16"/>
  <c r="K212" i="16"/>
  <c r="L212" i="16"/>
  <c r="M212" i="16"/>
  <c r="D214" i="16"/>
  <c r="D215" i="16"/>
  <c r="D216" i="16"/>
  <c r="D217" i="16"/>
  <c r="D218" i="16"/>
  <c r="D219" i="16"/>
  <c r="D213" i="16"/>
  <c r="D212" i="16"/>
  <c r="E105" i="16" l="1"/>
  <c r="E102" i="16"/>
  <c r="Y76" i="16"/>
  <c r="Y72" i="16"/>
  <c r="Y68" i="16"/>
  <c r="Z73" i="16"/>
  <c r="Z67" i="16"/>
  <c r="E111" i="16"/>
  <c r="E106" i="16"/>
  <c r="E110" i="16"/>
  <c r="Z69" i="16"/>
  <c r="Z65" i="16"/>
  <c r="Y65" i="16"/>
  <c r="Y75" i="16"/>
  <c r="Y71" i="16"/>
  <c r="Y67" i="16"/>
  <c r="Z75" i="16"/>
  <c r="Y78" i="16"/>
  <c r="Y70" i="16"/>
  <c r="Z78" i="16"/>
  <c r="Z76" i="16"/>
  <c r="Z74" i="16"/>
  <c r="Z72" i="16"/>
  <c r="Z70" i="16"/>
  <c r="Z68" i="16"/>
  <c r="Z66" i="16"/>
  <c r="Z77" i="16"/>
  <c r="Z71" i="16"/>
  <c r="Y74" i="16"/>
  <c r="Y66" i="16"/>
  <c r="E99" i="16"/>
  <c r="Y77" i="16"/>
  <c r="Y73" i="16"/>
  <c r="Y69" i="16"/>
  <c r="E116" i="16" l="1"/>
  <c r="Y79" i="16"/>
  <c r="Z79" i="16"/>
  <c r="C14" i="50" l="1"/>
  <c r="C13" i="50"/>
  <c r="L11" i="82" l="1"/>
  <c r="L12" i="82" l="1"/>
  <c r="L14" i="82"/>
  <c r="L13" i="82"/>
  <c r="F209" i="16"/>
  <c r="O29" i="85" l="1"/>
  <c r="N29" i="85"/>
  <c r="M29" i="85"/>
  <c r="L29" i="85"/>
  <c r="K29" i="85"/>
  <c r="J29" i="85"/>
  <c r="I29" i="85"/>
  <c r="H29" i="85"/>
  <c r="G29" i="85"/>
  <c r="F29" i="85"/>
  <c r="O7" i="85"/>
  <c r="N7" i="85"/>
  <c r="M7" i="85"/>
  <c r="L7" i="85"/>
  <c r="K7" i="85"/>
  <c r="J7" i="85"/>
  <c r="I7" i="85"/>
  <c r="H7" i="85"/>
  <c r="G7" i="85"/>
  <c r="F7" i="85"/>
  <c r="K190" i="17"/>
  <c r="K191" i="17"/>
  <c r="K192" i="17"/>
  <c r="K181" i="17"/>
  <c r="K182" i="17"/>
  <c r="K183" i="17"/>
  <c r="K172" i="17"/>
  <c r="K173" i="17"/>
  <c r="K174" i="17"/>
  <c r="F153" i="16" l="1"/>
  <c r="F154" i="16"/>
  <c r="F155" i="16"/>
  <c r="F156" i="16"/>
  <c r="F157" i="16"/>
  <c r="F158" i="16"/>
  <c r="F159" i="16"/>
  <c r="F160" i="16"/>
  <c r="F161" i="16"/>
  <c r="F162" i="16"/>
  <c r="F163" i="16"/>
  <c r="F164" i="16"/>
  <c r="F152" i="16"/>
  <c r="F167" i="16" l="1"/>
  <c r="G23" i="85"/>
  <c r="H23" i="85"/>
  <c r="I23" i="85"/>
  <c r="J23" i="85"/>
  <c r="K23" i="85"/>
  <c r="L23" i="85"/>
  <c r="M23" i="85"/>
  <c r="N23" i="85"/>
  <c r="O23" i="85"/>
  <c r="F45" i="85"/>
  <c r="G45" i="85"/>
  <c r="H45" i="85"/>
  <c r="I45" i="85"/>
  <c r="J45" i="85"/>
  <c r="K45" i="85"/>
  <c r="L45" i="85"/>
  <c r="M45" i="85"/>
  <c r="N45" i="85"/>
  <c r="G24" i="85"/>
  <c r="H24" i="85"/>
  <c r="I24" i="85"/>
  <c r="J24" i="85"/>
  <c r="K24" i="85"/>
  <c r="L24" i="85"/>
  <c r="M24" i="85"/>
  <c r="N24" i="85"/>
  <c r="O24" i="85"/>
  <c r="F46" i="85"/>
  <c r="G46" i="85"/>
  <c r="H46" i="85"/>
  <c r="I46" i="85"/>
  <c r="J46" i="85"/>
  <c r="K46" i="85"/>
  <c r="L46" i="85"/>
  <c r="M46" i="85"/>
  <c r="N46" i="85"/>
  <c r="G8" i="85"/>
  <c r="H8" i="85"/>
  <c r="I8" i="85"/>
  <c r="J8" i="85"/>
  <c r="K8" i="85"/>
  <c r="L8" i="85"/>
  <c r="M8" i="85"/>
  <c r="N8" i="85"/>
  <c r="O8" i="85"/>
  <c r="F30" i="85"/>
  <c r="G30" i="85"/>
  <c r="H30" i="85"/>
  <c r="I30" i="85"/>
  <c r="J30" i="85"/>
  <c r="K30" i="85"/>
  <c r="L30" i="85"/>
  <c r="M30" i="85"/>
  <c r="N30" i="85"/>
  <c r="G9" i="85"/>
  <c r="H9" i="85"/>
  <c r="I9" i="85"/>
  <c r="J9" i="85"/>
  <c r="K9" i="85"/>
  <c r="L9" i="85"/>
  <c r="M9" i="85"/>
  <c r="N9" i="85"/>
  <c r="O9" i="85"/>
  <c r="F31" i="85"/>
  <c r="G31" i="85"/>
  <c r="H31" i="85"/>
  <c r="I31" i="85"/>
  <c r="J31" i="85"/>
  <c r="K31" i="85"/>
  <c r="L31" i="85"/>
  <c r="M31" i="85"/>
  <c r="N31" i="85"/>
  <c r="G10" i="85"/>
  <c r="H10" i="85"/>
  <c r="I10" i="85"/>
  <c r="J10" i="85"/>
  <c r="K10" i="85"/>
  <c r="L10" i="85"/>
  <c r="M10" i="85"/>
  <c r="N10" i="85"/>
  <c r="O10" i="85"/>
  <c r="F32" i="85"/>
  <c r="G32" i="85"/>
  <c r="H32" i="85"/>
  <c r="I32" i="85"/>
  <c r="J32" i="85"/>
  <c r="K32" i="85"/>
  <c r="L32" i="85"/>
  <c r="M32" i="85"/>
  <c r="N32" i="85"/>
  <c r="G11" i="85"/>
  <c r="H11" i="85"/>
  <c r="I11" i="85"/>
  <c r="J11" i="85"/>
  <c r="K11" i="85"/>
  <c r="L11" i="85"/>
  <c r="M11" i="85"/>
  <c r="N11" i="85"/>
  <c r="O11" i="85"/>
  <c r="F33" i="85"/>
  <c r="G33" i="85"/>
  <c r="H33" i="85"/>
  <c r="I33" i="85"/>
  <c r="J33" i="85"/>
  <c r="K33" i="85"/>
  <c r="L33" i="85"/>
  <c r="M33" i="85"/>
  <c r="N33" i="85"/>
  <c r="G12" i="85"/>
  <c r="H12" i="85"/>
  <c r="I12" i="85"/>
  <c r="J12" i="85"/>
  <c r="K12" i="85"/>
  <c r="L12" i="85"/>
  <c r="M12" i="85"/>
  <c r="N12" i="85"/>
  <c r="O12" i="85"/>
  <c r="F34" i="85"/>
  <c r="G34" i="85"/>
  <c r="H34" i="85"/>
  <c r="I34" i="85"/>
  <c r="J34" i="85"/>
  <c r="K34" i="85"/>
  <c r="L34" i="85"/>
  <c r="M34" i="85"/>
  <c r="N34" i="85"/>
  <c r="G13" i="85"/>
  <c r="H13" i="85"/>
  <c r="I13" i="85"/>
  <c r="J13" i="85"/>
  <c r="K13" i="85"/>
  <c r="L13" i="85"/>
  <c r="M13" i="85"/>
  <c r="N13" i="85"/>
  <c r="O13" i="85"/>
  <c r="F35" i="85"/>
  <c r="G35" i="85"/>
  <c r="H35" i="85"/>
  <c r="I35" i="85"/>
  <c r="J35" i="85"/>
  <c r="K35" i="85"/>
  <c r="L35" i="85"/>
  <c r="M35" i="85"/>
  <c r="N35" i="85"/>
  <c r="F36" i="85"/>
  <c r="G36" i="85"/>
  <c r="H36" i="85"/>
  <c r="I36" i="85"/>
  <c r="J36" i="85"/>
  <c r="K36" i="85"/>
  <c r="L36" i="85"/>
  <c r="M36" i="85"/>
  <c r="N36" i="85"/>
  <c r="F37" i="85"/>
  <c r="G37" i="85"/>
  <c r="H37" i="85"/>
  <c r="I37" i="85"/>
  <c r="J37" i="85"/>
  <c r="K37" i="85"/>
  <c r="L37" i="85"/>
  <c r="M37" i="85"/>
  <c r="N37" i="85"/>
  <c r="F38" i="85"/>
  <c r="G38" i="85"/>
  <c r="H38" i="85"/>
  <c r="I38" i="85"/>
  <c r="J38" i="85"/>
  <c r="K38" i="85"/>
  <c r="L38" i="85"/>
  <c r="M38" i="85"/>
  <c r="N38" i="85"/>
  <c r="F39" i="85"/>
  <c r="G39" i="85"/>
  <c r="H39" i="85"/>
  <c r="I39" i="85"/>
  <c r="J39" i="85"/>
  <c r="K39" i="85"/>
  <c r="L39" i="85"/>
  <c r="M39" i="85"/>
  <c r="N39" i="85"/>
  <c r="F40" i="85"/>
  <c r="G40" i="85"/>
  <c r="H40" i="85"/>
  <c r="I40" i="85"/>
  <c r="J40" i="85"/>
  <c r="K40" i="85"/>
  <c r="L40" i="85"/>
  <c r="M40" i="85"/>
  <c r="N40" i="85"/>
  <c r="G19" i="85"/>
  <c r="H19" i="85"/>
  <c r="I19" i="85"/>
  <c r="J19" i="85"/>
  <c r="K19" i="85"/>
  <c r="L19" i="85"/>
  <c r="M19" i="85"/>
  <c r="N19" i="85"/>
  <c r="O19" i="85"/>
  <c r="F41" i="85"/>
  <c r="G41" i="85"/>
  <c r="H41" i="85"/>
  <c r="I41" i="85"/>
  <c r="J41" i="85"/>
  <c r="K41" i="85"/>
  <c r="L41" i="85"/>
  <c r="M41" i="85"/>
  <c r="N41" i="85"/>
  <c r="G20" i="85"/>
  <c r="H20" i="85"/>
  <c r="I20" i="85"/>
  <c r="J20" i="85"/>
  <c r="K20" i="85"/>
  <c r="L20" i="85"/>
  <c r="M20" i="85"/>
  <c r="N20" i="85"/>
  <c r="O20" i="85"/>
  <c r="F42" i="85"/>
  <c r="G42" i="85"/>
  <c r="H42" i="85"/>
  <c r="I42" i="85"/>
  <c r="J42" i="85"/>
  <c r="K42" i="85"/>
  <c r="L42" i="85"/>
  <c r="M42" i="85"/>
  <c r="N42" i="85"/>
  <c r="G21" i="85"/>
  <c r="H21" i="85"/>
  <c r="I21" i="85"/>
  <c r="J21" i="85"/>
  <c r="K21" i="85"/>
  <c r="L21" i="85"/>
  <c r="M21" i="85"/>
  <c r="N21" i="85"/>
  <c r="O21" i="85"/>
  <c r="F43" i="85"/>
  <c r="G43" i="85"/>
  <c r="H43" i="85"/>
  <c r="I43" i="85"/>
  <c r="J43" i="85"/>
  <c r="K43" i="85"/>
  <c r="L43" i="85"/>
  <c r="M43" i="85"/>
  <c r="N43" i="85"/>
  <c r="F24" i="85"/>
  <c r="F23" i="85"/>
  <c r="F9" i="85"/>
  <c r="F10" i="85"/>
  <c r="F11" i="85"/>
  <c r="F12" i="85"/>
  <c r="F13" i="85"/>
  <c r="F19" i="85"/>
  <c r="F20" i="85"/>
  <c r="F21" i="85"/>
  <c r="F8" i="85"/>
  <c r="L18" i="85" l="1"/>
  <c r="L13" i="19"/>
  <c r="N17" i="85"/>
  <c r="N12" i="19"/>
  <c r="J17" i="85"/>
  <c r="J12" i="19"/>
  <c r="L11" i="19"/>
  <c r="L16" i="85"/>
  <c r="H11" i="19"/>
  <c r="H16" i="85"/>
  <c r="N10" i="19"/>
  <c r="N15" i="85"/>
  <c r="J10" i="19"/>
  <c r="J15" i="85"/>
  <c r="L9" i="19"/>
  <c r="L14" i="85"/>
  <c r="N44" i="85"/>
  <c r="N47" i="85" s="1"/>
  <c r="J44" i="85"/>
  <c r="J47" i="85" s="1"/>
  <c r="F10" i="19"/>
  <c r="F15" i="85"/>
  <c r="O43" i="85"/>
  <c r="O42" i="85"/>
  <c r="O41" i="85"/>
  <c r="O13" i="19"/>
  <c r="O18" i="85"/>
  <c r="K13" i="19"/>
  <c r="K18" i="85"/>
  <c r="G13" i="19"/>
  <c r="G18" i="85"/>
  <c r="M12" i="19"/>
  <c r="M17" i="85"/>
  <c r="I12" i="19"/>
  <c r="I17" i="85"/>
  <c r="O11" i="19"/>
  <c r="O16" i="85"/>
  <c r="K11" i="19"/>
  <c r="K16" i="85"/>
  <c r="G11" i="19"/>
  <c r="G16" i="85"/>
  <c r="M10" i="19"/>
  <c r="M15" i="85"/>
  <c r="I10" i="19"/>
  <c r="I15" i="85"/>
  <c r="O9" i="19"/>
  <c r="O14" i="85"/>
  <c r="K9" i="19"/>
  <c r="K14" i="85"/>
  <c r="G9" i="19"/>
  <c r="G14" i="85"/>
  <c r="O35" i="85"/>
  <c r="O34" i="85"/>
  <c r="O33" i="85"/>
  <c r="O32" i="85"/>
  <c r="O31" i="85"/>
  <c r="M44" i="85"/>
  <c r="M47" i="85" s="1"/>
  <c r="I44" i="85"/>
  <c r="I47" i="85" s="1"/>
  <c r="O30" i="85"/>
  <c r="H18" i="85"/>
  <c r="H13" i="19"/>
  <c r="F44" i="85"/>
  <c r="F47" i="85" s="1"/>
  <c r="F13" i="19"/>
  <c r="F18" i="85"/>
  <c r="F14" i="85"/>
  <c r="F9" i="19"/>
  <c r="N18" i="85"/>
  <c r="N13" i="19"/>
  <c r="J13" i="19"/>
  <c r="J18" i="85"/>
  <c r="L17" i="85"/>
  <c r="L12" i="19"/>
  <c r="H17" i="85"/>
  <c r="H12" i="19"/>
  <c r="N11" i="19"/>
  <c r="N16" i="85"/>
  <c r="J11" i="19"/>
  <c r="J16" i="85"/>
  <c r="L10" i="19"/>
  <c r="L15" i="85"/>
  <c r="H10" i="19"/>
  <c r="H15" i="85"/>
  <c r="N9" i="19"/>
  <c r="N14" i="85"/>
  <c r="J9" i="19"/>
  <c r="J14" i="85"/>
  <c r="L44" i="85"/>
  <c r="L47" i="85" s="1"/>
  <c r="H44" i="85"/>
  <c r="H47" i="85" s="1"/>
  <c r="F16" i="85"/>
  <c r="F11" i="19"/>
  <c r="H9" i="19"/>
  <c r="H14" i="85"/>
  <c r="F12" i="19"/>
  <c r="F17" i="85"/>
  <c r="M13" i="19"/>
  <c r="M18" i="85"/>
  <c r="I13" i="19"/>
  <c r="I18" i="85"/>
  <c r="O12" i="19"/>
  <c r="O17" i="85"/>
  <c r="K12" i="19"/>
  <c r="K17" i="85"/>
  <c r="G12" i="19"/>
  <c r="G17" i="85"/>
  <c r="M11" i="19"/>
  <c r="M16" i="85"/>
  <c r="I11" i="19"/>
  <c r="I16" i="85"/>
  <c r="O10" i="19"/>
  <c r="O15" i="85"/>
  <c r="K10" i="19"/>
  <c r="K15" i="85"/>
  <c r="G10" i="19"/>
  <c r="G15" i="85"/>
  <c r="M9" i="19"/>
  <c r="M14" i="85"/>
  <c r="I9" i="19"/>
  <c r="I14" i="85"/>
  <c r="K44" i="85"/>
  <c r="K47" i="85" s="1"/>
  <c r="G44" i="85"/>
  <c r="G47" i="85" s="1"/>
  <c r="O46" i="85"/>
  <c r="O45" i="85"/>
  <c r="J22" i="85" l="1"/>
  <c r="J25" i="85" s="1"/>
  <c r="N22" i="85"/>
  <c r="N25" i="85" s="1"/>
  <c r="M22" i="85"/>
  <c r="M25" i="85" s="1"/>
  <c r="H22" i="85"/>
  <c r="H25" i="85" s="1"/>
  <c r="L22" i="85"/>
  <c r="L25" i="85" s="1"/>
  <c r="F22" i="85"/>
  <c r="F25" i="85" s="1"/>
  <c r="K22" i="85"/>
  <c r="K25" i="85" s="1"/>
  <c r="O22" i="85"/>
  <c r="O25" i="85" s="1"/>
  <c r="I22" i="85"/>
  <c r="I25" i="85" s="1"/>
  <c r="O38" i="85"/>
  <c r="O36" i="85"/>
  <c r="O39" i="85"/>
  <c r="O40" i="85"/>
  <c r="O37" i="85"/>
  <c r="G22" i="85"/>
  <c r="G25" i="85" s="1"/>
  <c r="O44" i="85" l="1"/>
  <c r="O47" i="85" s="1"/>
  <c r="K10" i="82" l="1"/>
  <c r="L8" i="53"/>
  <c r="D225" i="16" l="1"/>
  <c r="M9" i="52" l="1"/>
  <c r="L11" i="52"/>
  <c r="M11" i="52"/>
  <c r="M10" i="52"/>
  <c r="L9" i="52"/>
  <c r="L10" i="52"/>
  <c r="M13" i="52"/>
  <c r="L13" i="52"/>
  <c r="M12" i="52"/>
  <c r="L12" i="52"/>
  <c r="G10" i="74" l="1"/>
  <c r="D241" i="16"/>
  <c r="E225" i="16"/>
  <c r="C12" i="50" l="1"/>
  <c r="O86" i="16" l="1"/>
  <c r="T86" i="16"/>
  <c r="G87" i="16"/>
  <c r="M87" i="16"/>
  <c r="P87" i="16"/>
  <c r="Q87" i="16"/>
  <c r="R87" i="16"/>
  <c r="S87" i="16"/>
  <c r="U87" i="16"/>
  <c r="V87" i="16"/>
  <c r="W87" i="16"/>
  <c r="K88" i="16"/>
  <c r="M88" i="16"/>
  <c r="O88" i="16"/>
  <c r="S88" i="16"/>
  <c r="T88" i="16"/>
  <c r="F89" i="16"/>
  <c r="I89" i="16"/>
  <c r="K89" i="16"/>
  <c r="L89" i="16"/>
  <c r="M89" i="16"/>
  <c r="N89" i="16"/>
  <c r="O89" i="16"/>
  <c r="P89" i="16"/>
  <c r="R89" i="16"/>
  <c r="S89" i="16"/>
  <c r="T89" i="16"/>
  <c r="U89" i="16"/>
  <c r="V89" i="16"/>
  <c r="W89" i="16"/>
  <c r="S90" i="16"/>
  <c r="O92" i="16"/>
  <c r="T92" i="16"/>
  <c r="O93" i="16"/>
  <c r="J94" i="16"/>
  <c r="M94" i="16"/>
  <c r="O94" i="16"/>
  <c r="R94" i="16"/>
  <c r="V94" i="16"/>
  <c r="O95" i="16"/>
  <c r="E101" i="16" l="1"/>
  <c r="E100" i="16"/>
  <c r="X76" i="16"/>
  <c r="X72" i="16"/>
  <c r="X68" i="16"/>
  <c r="X77" i="16"/>
  <c r="X73" i="16"/>
  <c r="X69" i="16"/>
  <c r="X78" i="16"/>
  <c r="X74" i="16"/>
  <c r="X70" i="16"/>
  <c r="X66" i="16"/>
  <c r="X75" i="16"/>
  <c r="X71" i="16"/>
  <c r="X67" i="16"/>
  <c r="E8" i="1" l="1"/>
  <c r="O49" i="16" l="1"/>
  <c r="F35" i="19"/>
  <c r="G35" i="19"/>
  <c r="H35" i="19"/>
  <c r="I35" i="19"/>
  <c r="J35" i="19"/>
  <c r="K35" i="19"/>
  <c r="L35" i="19"/>
  <c r="M35" i="19"/>
  <c r="N35" i="19"/>
  <c r="E124" i="16"/>
  <c r="E122" i="16" l="1"/>
  <c r="E117" i="16"/>
  <c r="E121" i="16"/>
  <c r="E55" i="16"/>
  <c r="L37" i="19"/>
  <c r="U61" i="16"/>
  <c r="N14" i="19"/>
  <c r="M61" i="16"/>
  <c r="N45" i="19"/>
  <c r="J45" i="19"/>
  <c r="L22" i="19"/>
  <c r="L44" i="19"/>
  <c r="N21" i="19"/>
  <c r="N36" i="19"/>
  <c r="J36" i="19"/>
  <c r="N34" i="19"/>
  <c r="H8" i="19"/>
  <c r="F20" i="19"/>
  <c r="K37" i="19"/>
  <c r="M14" i="19"/>
  <c r="L61" i="16"/>
  <c r="M45" i="19"/>
  <c r="V60" i="16"/>
  <c r="K22" i="19"/>
  <c r="J60" i="16"/>
  <c r="G22" i="19"/>
  <c r="G44" i="19"/>
  <c r="M36" i="19"/>
  <c r="I34" i="19"/>
  <c r="K33" i="19"/>
  <c r="T56" i="16"/>
  <c r="I32" i="19"/>
  <c r="R55" i="16"/>
  <c r="F55" i="16"/>
  <c r="G43" i="19"/>
  <c r="P54" i="16"/>
  <c r="M42" i="19"/>
  <c r="V53" i="16"/>
  <c r="O19" i="19"/>
  <c r="N53" i="16"/>
  <c r="G19" i="19"/>
  <c r="F53" i="16"/>
  <c r="G41" i="19"/>
  <c r="P52" i="16"/>
  <c r="I18" i="19"/>
  <c r="I40" i="19"/>
  <c r="R51" i="16"/>
  <c r="O17" i="19"/>
  <c r="G17" i="19"/>
  <c r="F51" i="16"/>
  <c r="G39" i="19"/>
  <c r="M16" i="19"/>
  <c r="M31" i="19"/>
  <c r="O8" i="19"/>
  <c r="G8" i="19"/>
  <c r="F22" i="19"/>
  <c r="F19" i="19"/>
  <c r="E53" i="16"/>
  <c r="N37" i="19"/>
  <c r="J37" i="19"/>
  <c r="F37" i="19"/>
  <c r="O61" i="16"/>
  <c r="L14" i="19"/>
  <c r="H14" i="19"/>
  <c r="G61" i="16"/>
  <c r="L45" i="19"/>
  <c r="U60" i="16"/>
  <c r="H45" i="19"/>
  <c r="N22" i="19"/>
  <c r="M60" i="16"/>
  <c r="J22" i="19"/>
  <c r="N44" i="19"/>
  <c r="J44" i="19"/>
  <c r="F44" i="19"/>
  <c r="O59" i="16"/>
  <c r="L21" i="19"/>
  <c r="H21" i="19"/>
  <c r="L36" i="19"/>
  <c r="H36" i="19"/>
  <c r="L34" i="19"/>
  <c r="H34" i="19"/>
  <c r="N33" i="19"/>
  <c r="J33" i="19"/>
  <c r="S56" i="16"/>
  <c r="F33" i="19"/>
  <c r="O56" i="16"/>
  <c r="L32" i="19"/>
  <c r="U55" i="16"/>
  <c r="H32" i="19"/>
  <c r="Q55" i="16"/>
  <c r="M55" i="16"/>
  <c r="I55" i="16"/>
  <c r="N43" i="19"/>
  <c r="J43" i="19"/>
  <c r="S54" i="16"/>
  <c r="F43" i="19"/>
  <c r="O54" i="16"/>
  <c r="L20" i="19"/>
  <c r="K54" i="16"/>
  <c r="H20" i="19"/>
  <c r="L42" i="19"/>
  <c r="U53" i="16"/>
  <c r="H42" i="19"/>
  <c r="Q53" i="16"/>
  <c r="N19" i="19"/>
  <c r="M53" i="16"/>
  <c r="J19" i="19"/>
  <c r="N41" i="19"/>
  <c r="W52" i="16"/>
  <c r="J41" i="19"/>
  <c r="S52" i="16"/>
  <c r="F41" i="19"/>
  <c r="O52" i="16"/>
  <c r="L18" i="19"/>
  <c r="K52" i="16"/>
  <c r="H18" i="19"/>
  <c r="L40" i="19"/>
  <c r="U51" i="16"/>
  <c r="H40" i="19"/>
  <c r="Q51" i="16"/>
  <c r="N17" i="19"/>
  <c r="M51" i="16"/>
  <c r="J17" i="19"/>
  <c r="N39" i="19"/>
  <c r="W50" i="16"/>
  <c r="J39" i="19"/>
  <c r="S50" i="16"/>
  <c r="F39" i="19"/>
  <c r="O50" i="16"/>
  <c r="L16" i="19"/>
  <c r="H16" i="19"/>
  <c r="L31" i="19"/>
  <c r="H31" i="19"/>
  <c r="N8" i="19"/>
  <c r="J8" i="19"/>
  <c r="F17" i="19"/>
  <c r="E51" i="16"/>
  <c r="H37" i="19"/>
  <c r="J14" i="19"/>
  <c r="I61" i="16"/>
  <c r="F45" i="19"/>
  <c r="O60" i="16"/>
  <c r="H22" i="19"/>
  <c r="H44" i="19"/>
  <c r="J21" i="19"/>
  <c r="F36" i="19"/>
  <c r="O58" i="16"/>
  <c r="J34" i="19"/>
  <c r="F34" i="19"/>
  <c r="L33" i="19"/>
  <c r="H33" i="19"/>
  <c r="N32" i="19"/>
  <c r="W55" i="16"/>
  <c r="J32" i="19"/>
  <c r="S55" i="16"/>
  <c r="F32" i="19"/>
  <c r="O55" i="16"/>
  <c r="K55" i="16"/>
  <c r="G55" i="16"/>
  <c r="L43" i="19"/>
  <c r="H43" i="19"/>
  <c r="N20" i="19"/>
  <c r="J20" i="19"/>
  <c r="N42" i="19"/>
  <c r="W53" i="16"/>
  <c r="J42" i="19"/>
  <c r="S53" i="16"/>
  <c r="F42" i="19"/>
  <c r="L19" i="19"/>
  <c r="K53" i="16"/>
  <c r="H19" i="19"/>
  <c r="G53" i="16"/>
  <c r="L41" i="19"/>
  <c r="U52" i="16"/>
  <c r="H41" i="19"/>
  <c r="N18" i="19"/>
  <c r="J18" i="19"/>
  <c r="I52" i="16"/>
  <c r="N40" i="19"/>
  <c r="W51" i="16"/>
  <c r="J40" i="19"/>
  <c r="S51" i="16"/>
  <c r="F40" i="19"/>
  <c r="O51" i="16"/>
  <c r="L17" i="19"/>
  <c r="K51" i="16"/>
  <c r="H17" i="19"/>
  <c r="G51" i="16"/>
  <c r="L39" i="19"/>
  <c r="U50" i="16"/>
  <c r="H39" i="19"/>
  <c r="N16" i="19"/>
  <c r="J16" i="19"/>
  <c r="N31" i="19"/>
  <c r="J31" i="19"/>
  <c r="L8" i="19"/>
  <c r="F14" i="19"/>
  <c r="E61" i="16"/>
  <c r="F16" i="19"/>
  <c r="G37" i="19"/>
  <c r="P61" i="16"/>
  <c r="I14" i="19"/>
  <c r="I45" i="19"/>
  <c r="R60" i="16"/>
  <c r="O22" i="19"/>
  <c r="K44" i="19"/>
  <c r="T59" i="16"/>
  <c r="M21" i="19"/>
  <c r="I21" i="19"/>
  <c r="I36" i="19"/>
  <c r="M34" i="19"/>
  <c r="G33" i="19"/>
  <c r="M32" i="19"/>
  <c r="V55" i="16"/>
  <c r="N55" i="16"/>
  <c r="K43" i="19"/>
  <c r="T54" i="16"/>
  <c r="M20" i="19"/>
  <c r="I20" i="19"/>
  <c r="I42" i="19"/>
  <c r="R53" i="16"/>
  <c r="K19" i="19"/>
  <c r="K41" i="19"/>
  <c r="T52" i="16"/>
  <c r="M18" i="19"/>
  <c r="L52" i="16"/>
  <c r="M40" i="19"/>
  <c r="V51" i="16"/>
  <c r="K17" i="19"/>
  <c r="J51" i="16"/>
  <c r="K39" i="19"/>
  <c r="T50" i="16"/>
  <c r="I16" i="19"/>
  <c r="H50" i="16"/>
  <c r="I31" i="19"/>
  <c r="K8" i="19"/>
  <c r="F21" i="19"/>
  <c r="F18" i="19"/>
  <c r="M37" i="19"/>
  <c r="V61" i="16"/>
  <c r="I37" i="19"/>
  <c r="R61" i="16"/>
  <c r="O14" i="19"/>
  <c r="K14" i="19"/>
  <c r="J61" i="16"/>
  <c r="G14" i="19"/>
  <c r="F61" i="16"/>
  <c r="K45" i="19"/>
  <c r="G45" i="19"/>
  <c r="P60" i="16"/>
  <c r="M22" i="19"/>
  <c r="L60" i="16"/>
  <c r="I22" i="19"/>
  <c r="M44" i="19"/>
  <c r="I44" i="19"/>
  <c r="O21" i="19"/>
  <c r="K21" i="19"/>
  <c r="J59" i="16"/>
  <c r="G21" i="19"/>
  <c r="K36" i="19"/>
  <c r="T58" i="16"/>
  <c r="G36" i="19"/>
  <c r="K34" i="19"/>
  <c r="G34" i="19"/>
  <c r="M33" i="19"/>
  <c r="I33" i="19"/>
  <c r="K32" i="19"/>
  <c r="T55" i="16"/>
  <c r="G32" i="19"/>
  <c r="P55" i="16"/>
  <c r="L55" i="16"/>
  <c r="H55" i="16"/>
  <c r="M43" i="19"/>
  <c r="I43" i="19"/>
  <c r="O20" i="19"/>
  <c r="K20" i="19"/>
  <c r="G20" i="19"/>
  <c r="K42" i="19"/>
  <c r="G42" i="19"/>
  <c r="P53" i="16"/>
  <c r="M19" i="19"/>
  <c r="L53" i="16"/>
  <c r="I19" i="19"/>
  <c r="M41" i="19"/>
  <c r="V52" i="16"/>
  <c r="I41" i="19"/>
  <c r="R52" i="16"/>
  <c r="O18" i="19"/>
  <c r="N52" i="16"/>
  <c r="K18" i="19"/>
  <c r="J52" i="16"/>
  <c r="G18" i="19"/>
  <c r="K40" i="19"/>
  <c r="T51" i="16"/>
  <c r="G40" i="19"/>
  <c r="M17" i="19"/>
  <c r="I17" i="19"/>
  <c r="H51" i="16"/>
  <c r="M39" i="19"/>
  <c r="V50" i="16"/>
  <c r="I39" i="19"/>
  <c r="R50" i="16"/>
  <c r="O16" i="19"/>
  <c r="K16" i="19"/>
  <c r="J50" i="16"/>
  <c r="G16" i="19"/>
  <c r="K31" i="19"/>
  <c r="T49" i="16"/>
  <c r="G31" i="19"/>
  <c r="M8" i="19"/>
  <c r="I8" i="19"/>
  <c r="H49" i="16"/>
  <c r="X40" i="16"/>
  <c r="X36" i="16"/>
  <c r="X32" i="16"/>
  <c r="X39" i="16"/>
  <c r="X35" i="16"/>
  <c r="X31" i="16"/>
  <c r="X42" i="16"/>
  <c r="X38" i="16"/>
  <c r="X34" i="16"/>
  <c r="X30" i="16"/>
  <c r="X41" i="16"/>
  <c r="X37" i="16"/>
  <c r="X33" i="16"/>
  <c r="X19" i="16"/>
  <c r="X15" i="16"/>
  <c r="X11" i="16"/>
  <c r="E22" i="16"/>
  <c r="E25" i="16" s="1"/>
  <c r="F26" i="85" s="1"/>
  <c r="F27" i="85" s="1"/>
  <c r="X21" i="16"/>
  <c r="X17" i="16"/>
  <c r="X13" i="16"/>
  <c r="X9" i="16"/>
  <c r="X20" i="16"/>
  <c r="X18" i="16"/>
  <c r="X16" i="16"/>
  <c r="X14" i="16"/>
  <c r="X12" i="16"/>
  <c r="X10" i="16"/>
  <c r="M15" i="19" l="1"/>
  <c r="N38" i="19"/>
  <c r="G23" i="19"/>
  <c r="G46" i="19"/>
  <c r="L46" i="19"/>
  <c r="N23" i="19"/>
  <c r="H23" i="19"/>
  <c r="G15" i="19"/>
  <c r="G38" i="19"/>
  <c r="I46" i="19"/>
  <c r="I23" i="19"/>
  <c r="J23" i="19"/>
  <c r="N15" i="19"/>
  <c r="L23" i="19"/>
  <c r="J46" i="19"/>
  <c r="O15" i="19"/>
  <c r="K23" i="19"/>
  <c r="K15" i="19"/>
  <c r="L15" i="19"/>
  <c r="H38" i="19"/>
  <c r="M38" i="19"/>
  <c r="H15" i="19"/>
  <c r="J15" i="19"/>
  <c r="I15" i="19"/>
  <c r="K38" i="19"/>
  <c r="O23" i="19"/>
  <c r="M46" i="19"/>
  <c r="I38" i="19"/>
  <c r="K46" i="19"/>
  <c r="F23" i="19"/>
  <c r="J38" i="19"/>
  <c r="H46" i="19"/>
  <c r="L38" i="19"/>
  <c r="F46" i="19"/>
  <c r="N46" i="19"/>
  <c r="M23" i="19"/>
  <c r="O40" i="19"/>
  <c r="O45" i="19"/>
  <c r="O37" i="19"/>
  <c r="O39" i="19"/>
  <c r="K194" i="17" l="1"/>
  <c r="K193" i="17"/>
  <c r="K185" i="17"/>
  <c r="K184" i="17"/>
  <c r="K176" i="17"/>
  <c r="K175" i="17"/>
  <c r="G11" i="74" l="1"/>
  <c r="I10" i="74"/>
  <c r="K13" i="74"/>
  <c r="M12" i="74"/>
  <c r="G13" i="74"/>
  <c r="I13" i="74"/>
  <c r="K12" i="74"/>
  <c r="M11" i="74"/>
  <c r="G12" i="74"/>
  <c r="I11" i="74"/>
  <c r="K10" i="74"/>
  <c r="M13" i="74"/>
  <c r="I12" i="74"/>
  <c r="K11" i="74"/>
  <c r="M10" i="74"/>
  <c r="L241" i="16" l="1"/>
  <c r="E103" i="16" l="1"/>
  <c r="E109" i="16"/>
  <c r="E108" i="16"/>
  <c r="E104" i="16"/>
  <c r="E107" i="16"/>
  <c r="W43" i="16"/>
  <c r="V43" i="16"/>
  <c r="U43" i="16"/>
  <c r="T43" i="16"/>
  <c r="S43" i="16"/>
  <c r="R43" i="16"/>
  <c r="Q43" i="16"/>
  <c r="P43" i="16"/>
  <c r="P56" i="16" s="1"/>
  <c r="O43" i="16"/>
  <c r="N43" i="16"/>
  <c r="M43" i="16"/>
  <c r="M54" i="16" s="1"/>
  <c r="L43" i="16"/>
  <c r="K43" i="16"/>
  <c r="J43" i="16"/>
  <c r="I43" i="16"/>
  <c r="I53" i="16" s="1"/>
  <c r="H43" i="16"/>
  <c r="W22" i="16"/>
  <c r="W25" i="16" s="1"/>
  <c r="N48" i="85" s="1"/>
  <c r="N49" i="85" s="1"/>
  <c r="V22" i="16"/>
  <c r="V25" i="16" s="1"/>
  <c r="M48" i="85" s="1"/>
  <c r="M49" i="85" s="1"/>
  <c r="U22" i="16"/>
  <c r="U25" i="16" s="1"/>
  <c r="L48" i="85" s="1"/>
  <c r="L49" i="85" s="1"/>
  <c r="T22" i="16"/>
  <c r="T25" i="16" s="1"/>
  <c r="K48" i="85" s="1"/>
  <c r="K49" i="85" s="1"/>
  <c r="S22" i="16"/>
  <c r="S25" i="16" s="1"/>
  <c r="J48" i="85" s="1"/>
  <c r="J49" i="85" s="1"/>
  <c r="R22" i="16"/>
  <c r="R25" i="16" s="1"/>
  <c r="I48" i="85" s="1"/>
  <c r="I49" i="85" s="1"/>
  <c r="Q22" i="16"/>
  <c r="Q25" i="16" s="1"/>
  <c r="H48" i="85" s="1"/>
  <c r="H49" i="85" s="1"/>
  <c r="P22" i="16"/>
  <c r="P25" i="16" s="1"/>
  <c r="G48" i="85" s="1"/>
  <c r="G49" i="85" s="1"/>
  <c r="O22" i="16"/>
  <c r="O25" i="16" s="1"/>
  <c r="F48" i="85" s="1"/>
  <c r="F49" i="85" s="1"/>
  <c r="N22" i="16"/>
  <c r="N25" i="16" s="1"/>
  <c r="O26" i="85" s="1"/>
  <c r="O27" i="85" s="1"/>
  <c r="M22" i="16"/>
  <c r="M25" i="16" s="1"/>
  <c r="N26" i="85" s="1"/>
  <c r="N27" i="85" s="1"/>
  <c r="L22" i="16"/>
  <c r="L25" i="16" s="1"/>
  <c r="M26" i="85" s="1"/>
  <c r="M27" i="85" s="1"/>
  <c r="K22" i="16"/>
  <c r="K25" i="16" s="1"/>
  <c r="L26" i="85" s="1"/>
  <c r="L27" i="85" s="1"/>
  <c r="J22" i="16"/>
  <c r="J25" i="16" s="1"/>
  <c r="K26" i="85" s="1"/>
  <c r="K27" i="85" s="1"/>
  <c r="I22" i="16"/>
  <c r="I25" i="16" s="1"/>
  <c r="J26" i="85" s="1"/>
  <c r="J27" i="85" s="1"/>
  <c r="H22" i="16"/>
  <c r="H25" i="16" s="1"/>
  <c r="I26" i="85" s="1"/>
  <c r="I27" i="85" s="1"/>
  <c r="E112" i="16" l="1"/>
  <c r="F102" i="16" s="1"/>
  <c r="I46" i="16"/>
  <c r="I60" i="16"/>
  <c r="I51" i="16"/>
  <c r="I56" i="16"/>
  <c r="I58" i="16"/>
  <c r="I57" i="16"/>
  <c r="I49" i="16"/>
  <c r="I59" i="16"/>
  <c r="I54" i="16"/>
  <c r="I50" i="16"/>
  <c r="M46" i="16"/>
  <c r="M58" i="16"/>
  <c r="M57" i="16"/>
  <c r="M49" i="16"/>
  <c r="M50" i="16"/>
  <c r="M59" i="16"/>
  <c r="M56" i="16"/>
  <c r="M52" i="16"/>
  <c r="Q46" i="16"/>
  <c r="Q60" i="16"/>
  <c r="Q61" i="16"/>
  <c r="Q59" i="16"/>
  <c r="Q56" i="16"/>
  <c r="Q52" i="16"/>
  <c r="Q58" i="16"/>
  <c r="Q57" i="16"/>
  <c r="Q49" i="16"/>
  <c r="Q54" i="16"/>
  <c r="Q50" i="16"/>
  <c r="U46" i="16"/>
  <c r="U59" i="16"/>
  <c r="U58" i="16"/>
  <c r="U57" i="16"/>
  <c r="U49" i="16"/>
  <c r="U54" i="16"/>
  <c r="U56" i="16"/>
  <c r="J46" i="16"/>
  <c r="J58" i="16"/>
  <c r="J55" i="16"/>
  <c r="J56" i="16"/>
  <c r="J57" i="16"/>
  <c r="J53" i="16"/>
  <c r="J49" i="16"/>
  <c r="J54" i="16"/>
  <c r="N46" i="16"/>
  <c r="N51" i="16"/>
  <c r="N60" i="16"/>
  <c r="N59" i="16"/>
  <c r="N54" i="16"/>
  <c r="N50" i="16"/>
  <c r="N49" i="16"/>
  <c r="N58" i="16"/>
  <c r="N57" i="16"/>
  <c r="N61" i="16"/>
  <c r="N56" i="16"/>
  <c r="R46" i="16"/>
  <c r="R57" i="16"/>
  <c r="R58" i="16"/>
  <c r="R49" i="16"/>
  <c r="R56" i="16"/>
  <c r="R59" i="16"/>
  <c r="R54" i="16"/>
  <c r="V46" i="16"/>
  <c r="V49" i="16"/>
  <c r="V57" i="16"/>
  <c r="V59" i="16"/>
  <c r="V54" i="16"/>
  <c r="V58" i="16"/>
  <c r="V56" i="16"/>
  <c r="K46" i="16"/>
  <c r="K58" i="16"/>
  <c r="K57" i="16"/>
  <c r="K59" i="16"/>
  <c r="K50" i="16"/>
  <c r="K49" i="16"/>
  <c r="K60" i="16"/>
  <c r="K61" i="16"/>
  <c r="K56" i="16"/>
  <c r="O46" i="16"/>
  <c r="O53" i="16"/>
  <c r="O57" i="16"/>
  <c r="S46" i="16"/>
  <c r="S60" i="16"/>
  <c r="S59" i="16"/>
  <c r="S57" i="16"/>
  <c r="S58" i="16"/>
  <c r="S61" i="16"/>
  <c r="S49" i="16"/>
  <c r="W46" i="16"/>
  <c r="W58" i="16"/>
  <c r="W61" i="16"/>
  <c r="W56" i="16"/>
  <c r="W49" i="16"/>
  <c r="W60" i="16"/>
  <c r="W57" i="16"/>
  <c r="W59" i="16"/>
  <c r="W54" i="16"/>
  <c r="H46" i="16"/>
  <c r="H56" i="16"/>
  <c r="H52" i="16"/>
  <c r="H61" i="16"/>
  <c r="H58" i="16"/>
  <c r="H57" i="16"/>
  <c r="H53" i="16"/>
  <c r="H59" i="16"/>
  <c r="H54" i="16"/>
  <c r="H60" i="16"/>
  <c r="L46" i="16"/>
  <c r="L59" i="16"/>
  <c r="L54" i="16"/>
  <c r="L51" i="16"/>
  <c r="L56" i="16"/>
  <c r="L50" i="16"/>
  <c r="L58" i="16"/>
  <c r="L57" i="16"/>
  <c r="L49" i="16"/>
  <c r="P46" i="16"/>
  <c r="P59" i="16"/>
  <c r="P50" i="16"/>
  <c r="P58" i="16"/>
  <c r="P57" i="16"/>
  <c r="P49" i="16"/>
  <c r="P51" i="16"/>
  <c r="T46" i="16"/>
  <c r="T60" i="16"/>
  <c r="T61" i="16"/>
  <c r="T57" i="16"/>
  <c r="T53" i="16"/>
  <c r="E120" i="16"/>
  <c r="E123" i="16"/>
  <c r="E118" i="16"/>
  <c r="E127" i="16"/>
  <c r="E126" i="16"/>
  <c r="E119" i="16"/>
  <c r="E125" i="16"/>
  <c r="G43" i="16"/>
  <c r="F43" i="16"/>
  <c r="E34" i="1"/>
  <c r="E33" i="1"/>
  <c r="E32" i="1"/>
  <c r="E31" i="1"/>
  <c r="E30" i="1"/>
  <c r="E29" i="1"/>
  <c r="E28" i="1"/>
  <c r="E27" i="1"/>
  <c r="E26" i="1"/>
  <c r="E25" i="1"/>
  <c r="E24" i="1"/>
  <c r="E22" i="1"/>
  <c r="E21" i="1"/>
  <c r="E20" i="1"/>
  <c r="E19" i="1"/>
  <c r="E18" i="1"/>
  <c r="E17" i="1"/>
  <c r="E16" i="1"/>
  <c r="E15" i="1"/>
  <c r="E13" i="1"/>
  <c r="E12" i="1"/>
  <c r="E11" i="1"/>
  <c r="E10" i="1"/>
  <c r="E9" i="1"/>
  <c r="E14" i="1"/>
  <c r="G127" i="16" l="1"/>
  <c r="C11" i="32"/>
  <c r="F105" i="16"/>
  <c r="F106" i="16"/>
  <c r="F101" i="16"/>
  <c r="F100" i="16"/>
  <c r="F99" i="16"/>
  <c r="F104" i="16"/>
  <c r="G125" i="16"/>
  <c r="G118" i="16"/>
  <c r="G117" i="16"/>
  <c r="G122" i="16"/>
  <c r="G124" i="16"/>
  <c r="G116" i="16"/>
  <c r="G121" i="16"/>
  <c r="F103" i="16"/>
  <c r="F108" i="16"/>
  <c r="G119" i="16"/>
  <c r="G123" i="16"/>
  <c r="F111" i="16"/>
  <c r="F107" i="16"/>
  <c r="G126" i="16"/>
  <c r="G120" i="16"/>
  <c r="F109" i="16"/>
  <c r="F110" i="16"/>
  <c r="F46" i="16"/>
  <c r="F49" i="16"/>
  <c r="F57" i="16"/>
  <c r="F59" i="16"/>
  <c r="F54" i="16"/>
  <c r="F50" i="16"/>
  <c r="F60" i="16"/>
  <c r="F58" i="16"/>
  <c r="F56" i="16"/>
  <c r="F52" i="16"/>
  <c r="G46" i="16"/>
  <c r="G56" i="16"/>
  <c r="G52" i="16"/>
  <c r="G57" i="16"/>
  <c r="G49" i="16"/>
  <c r="G59" i="16"/>
  <c r="G54" i="16"/>
  <c r="G50" i="16"/>
  <c r="G60" i="16"/>
  <c r="G58" i="16"/>
  <c r="H78" i="17" l="1"/>
  <c r="F91" i="17" l="1"/>
  <c r="E84" i="17"/>
  <c r="E105" i="17"/>
  <c r="D105" i="17"/>
  <c r="F106" i="17"/>
  <c r="F105" i="17" s="1"/>
  <c r="F104" i="17"/>
  <c r="F103" i="17"/>
  <c r="F102" i="17"/>
  <c r="F101" i="17"/>
  <c r="F100" i="17"/>
  <c r="F99" i="17"/>
  <c r="F98" i="17"/>
  <c r="F97" i="17"/>
  <c r="F96" i="17"/>
  <c r="F95" i="17"/>
  <c r="F94" i="17"/>
  <c r="F93" i="17"/>
  <c r="F90" i="17"/>
  <c r="F89" i="17"/>
  <c r="F88" i="17"/>
  <c r="F87" i="17"/>
  <c r="F86" i="17"/>
  <c r="F85" i="17"/>
  <c r="F83" i="17"/>
  <c r="F82" i="17" s="1"/>
  <c r="E92" i="17"/>
  <c r="D92" i="17"/>
  <c r="D84" i="17"/>
  <c r="E82" i="17"/>
  <c r="D82" i="17"/>
  <c r="K11" i="51"/>
  <c r="E107" i="17" l="1"/>
  <c r="F92" i="17"/>
  <c r="F84" i="17"/>
  <c r="F107" i="17" l="1"/>
  <c r="E79" i="16" l="1"/>
  <c r="E89" i="16" l="1"/>
  <c r="E87" i="16"/>
  <c r="E85" i="16"/>
  <c r="E95" i="16"/>
  <c r="E86" i="16"/>
  <c r="E93" i="16"/>
  <c r="E90" i="16"/>
  <c r="E88" i="16"/>
  <c r="E84" i="16"/>
  <c r="E83" i="16"/>
  <c r="E92" i="16"/>
  <c r="E94" i="16"/>
  <c r="E91" i="16"/>
  <c r="W79" i="16"/>
  <c r="V79" i="16"/>
  <c r="U79" i="16"/>
  <c r="T79" i="16"/>
  <c r="S79" i="16"/>
  <c r="R79" i="16"/>
  <c r="Q79" i="16"/>
  <c r="P79" i="16"/>
  <c r="O79" i="16"/>
  <c r="N79" i="16"/>
  <c r="M79" i="16"/>
  <c r="L79" i="16"/>
  <c r="K79" i="16"/>
  <c r="J79" i="16"/>
  <c r="I79" i="16"/>
  <c r="H79" i="16"/>
  <c r="G79" i="16"/>
  <c r="F79" i="16"/>
  <c r="X65" i="16"/>
  <c r="J93" i="16" l="1"/>
  <c r="J85" i="16"/>
  <c r="J84" i="16"/>
  <c r="J95" i="16"/>
  <c r="J86" i="16"/>
  <c r="L86" i="16"/>
  <c r="L87" i="16"/>
  <c r="L95" i="16"/>
  <c r="M95" i="16"/>
  <c r="M85" i="16"/>
  <c r="M84" i="16"/>
  <c r="F85" i="16"/>
  <c r="F95" i="16"/>
  <c r="F87" i="16"/>
  <c r="N87" i="16"/>
  <c r="N86" i="16"/>
  <c r="V86" i="16"/>
  <c r="V95" i="16"/>
  <c r="V85" i="16"/>
  <c r="V84" i="16"/>
  <c r="R85" i="16"/>
  <c r="R84" i="16"/>
  <c r="R95" i="16"/>
  <c r="R86" i="16"/>
  <c r="U86" i="16"/>
  <c r="U85" i="16"/>
  <c r="U95" i="16"/>
  <c r="U84" i="16"/>
  <c r="G85" i="16"/>
  <c r="G95" i="16"/>
  <c r="G84" i="16"/>
  <c r="G89" i="16"/>
  <c r="H83" i="16"/>
  <c r="H89" i="16"/>
  <c r="H85" i="16"/>
  <c r="H84" i="16"/>
  <c r="T90" i="16"/>
  <c r="T83" i="16"/>
  <c r="T85" i="16"/>
  <c r="T93" i="16"/>
  <c r="T84" i="16"/>
  <c r="O83" i="16"/>
  <c r="O85" i="16"/>
  <c r="O84" i="16"/>
  <c r="O90" i="16"/>
  <c r="W86" i="16"/>
  <c r="W85" i="16"/>
  <c r="W84" i="16"/>
  <c r="P90" i="16"/>
  <c r="P84" i="16"/>
  <c r="P94" i="16"/>
  <c r="P95" i="16"/>
  <c r="P88" i="16"/>
  <c r="P86" i="16"/>
  <c r="I87" i="16"/>
  <c r="I95" i="16"/>
  <c r="I86" i="16"/>
  <c r="Q89" i="16"/>
  <c r="Q84" i="16"/>
  <c r="Q85" i="16"/>
  <c r="K86" i="16"/>
  <c r="K85" i="16"/>
  <c r="K87" i="16"/>
  <c r="S85" i="16"/>
  <c r="S84" i="16"/>
  <c r="S86" i="16"/>
  <c r="G92" i="16"/>
  <c r="G83" i="16"/>
  <c r="G91" i="16"/>
  <c r="G93" i="16"/>
  <c r="G90" i="16"/>
  <c r="G94" i="16"/>
  <c r="G88" i="16"/>
  <c r="G86" i="16"/>
  <c r="K93" i="16"/>
  <c r="K92" i="16"/>
  <c r="K90" i="16"/>
  <c r="K84" i="16"/>
  <c r="K94" i="16"/>
  <c r="K83" i="16"/>
  <c r="K95" i="16"/>
  <c r="K91" i="16"/>
  <c r="O91" i="16"/>
  <c r="O87" i="16"/>
  <c r="S92" i="16"/>
  <c r="S94" i="16"/>
  <c r="S83" i="16"/>
  <c r="S95" i="16"/>
  <c r="S91" i="16"/>
  <c r="S93" i="16"/>
  <c r="W92" i="16"/>
  <c r="W83" i="16"/>
  <c r="W95" i="16"/>
  <c r="W90" i="16"/>
  <c r="W91" i="16"/>
  <c r="W93" i="16"/>
  <c r="W88" i="16"/>
  <c r="W94" i="16"/>
  <c r="H93" i="16"/>
  <c r="H88" i="16"/>
  <c r="H90" i="16"/>
  <c r="H92" i="16"/>
  <c r="H94" i="16"/>
  <c r="H95" i="16"/>
  <c r="H87" i="16"/>
  <c r="H86" i="16"/>
  <c r="H91" i="16"/>
  <c r="L88" i="16"/>
  <c r="L90" i="16"/>
  <c r="L92" i="16"/>
  <c r="L94" i="16"/>
  <c r="L85" i="16"/>
  <c r="L93" i="16"/>
  <c r="L91" i="16"/>
  <c r="L84" i="16"/>
  <c r="L83" i="16"/>
  <c r="P85" i="16"/>
  <c r="P92" i="16"/>
  <c r="P93" i="16"/>
  <c r="P91" i="16"/>
  <c r="P83" i="16"/>
  <c r="T94" i="16"/>
  <c r="T91" i="16"/>
  <c r="T87" i="16"/>
  <c r="T95" i="16"/>
  <c r="I93" i="16"/>
  <c r="I90" i="16"/>
  <c r="I85" i="16"/>
  <c r="I94" i="16"/>
  <c r="I92" i="16"/>
  <c r="I88" i="16"/>
  <c r="I84" i="16"/>
  <c r="I91" i="16"/>
  <c r="I83" i="16"/>
  <c r="M90" i="16"/>
  <c r="M93" i="16"/>
  <c r="M86" i="16"/>
  <c r="M92" i="16"/>
  <c r="M91" i="16"/>
  <c r="M83" i="16"/>
  <c r="Q86" i="16"/>
  <c r="Q94" i="16"/>
  <c r="Q88" i="16"/>
  <c r="Q91" i="16"/>
  <c r="Q83" i="16"/>
  <c r="Q95" i="16"/>
  <c r="Q90" i="16"/>
  <c r="Q93" i="16"/>
  <c r="Q92" i="16"/>
  <c r="U93" i="16"/>
  <c r="U91" i="16"/>
  <c r="U83" i="16"/>
  <c r="U90" i="16"/>
  <c r="U92" i="16"/>
  <c r="U94" i="16"/>
  <c r="U88" i="16"/>
  <c r="F84" i="16"/>
  <c r="F88" i="16"/>
  <c r="F90" i="16"/>
  <c r="F92" i="16"/>
  <c r="F83" i="16"/>
  <c r="F86" i="16"/>
  <c r="F94" i="16"/>
  <c r="F91" i="16"/>
  <c r="F93" i="16"/>
  <c r="J90" i="16"/>
  <c r="J87" i="16"/>
  <c r="J91" i="16"/>
  <c r="J88" i="16"/>
  <c r="J92" i="16"/>
  <c r="J83" i="16"/>
  <c r="J89" i="16"/>
  <c r="N84" i="16"/>
  <c r="N91" i="16"/>
  <c r="N83" i="16"/>
  <c r="N88" i="16"/>
  <c r="N95" i="16"/>
  <c r="N90" i="16"/>
  <c r="N92" i="16"/>
  <c r="N93" i="16"/>
  <c r="N94" i="16"/>
  <c r="N85" i="16"/>
  <c r="R88" i="16"/>
  <c r="R90" i="16"/>
  <c r="R92" i="16"/>
  <c r="R83" i="16"/>
  <c r="R93" i="16"/>
  <c r="R91" i="16"/>
  <c r="V88" i="16"/>
  <c r="V90" i="16"/>
  <c r="V92" i="16"/>
  <c r="V83" i="16"/>
  <c r="V91" i="16"/>
  <c r="V93" i="16"/>
  <c r="E96" i="16"/>
  <c r="X79" i="16"/>
  <c r="X83" i="16" s="1"/>
  <c r="M241" i="16"/>
  <c r="K241" i="16"/>
  <c r="J241" i="16"/>
  <c r="I241" i="16"/>
  <c r="H241" i="16"/>
  <c r="G241" i="16"/>
  <c r="F241" i="16"/>
  <c r="E241" i="16"/>
  <c r="X92" i="16" l="1"/>
  <c r="X87" i="16"/>
  <c r="X91" i="16"/>
  <c r="X95" i="16"/>
  <c r="X90" i="16"/>
  <c r="X93" i="16"/>
  <c r="X89" i="16"/>
  <c r="X86" i="16"/>
  <c r="X85" i="16"/>
  <c r="X94" i="16"/>
  <c r="X84" i="16"/>
  <c r="X88" i="16"/>
  <c r="G47" i="19" l="1"/>
  <c r="H47" i="19"/>
  <c r="I47" i="19"/>
  <c r="J47" i="19"/>
  <c r="K47" i="19"/>
  <c r="L47" i="19"/>
  <c r="M47" i="19"/>
  <c r="N47" i="19"/>
  <c r="G48" i="19"/>
  <c r="H48" i="19"/>
  <c r="I48" i="19"/>
  <c r="J48" i="19"/>
  <c r="K48" i="19"/>
  <c r="L48" i="19"/>
  <c r="M48" i="19"/>
  <c r="N48" i="19"/>
  <c r="F48" i="19"/>
  <c r="F47" i="19"/>
  <c r="F31" i="19"/>
  <c r="F38" i="19" s="1"/>
  <c r="G24" i="19"/>
  <c r="H24" i="19"/>
  <c r="I24" i="19"/>
  <c r="J24" i="19"/>
  <c r="K24" i="19"/>
  <c r="K26" i="19" s="1"/>
  <c r="L24" i="19"/>
  <c r="M24" i="19"/>
  <c r="N24" i="19"/>
  <c r="O24" i="19"/>
  <c r="G25" i="19"/>
  <c r="H25" i="19"/>
  <c r="I25" i="19"/>
  <c r="J25" i="19"/>
  <c r="K25" i="19"/>
  <c r="L25" i="19"/>
  <c r="M25" i="19"/>
  <c r="N25" i="19"/>
  <c r="O25" i="19"/>
  <c r="F25" i="19"/>
  <c r="F24" i="19"/>
  <c r="F8" i="19"/>
  <c r="F15" i="19" s="1"/>
  <c r="G26" i="19" l="1"/>
  <c r="O26" i="19"/>
  <c r="N49" i="19"/>
  <c r="F49" i="19"/>
  <c r="F26" i="19"/>
  <c r="J49" i="19"/>
  <c r="N26" i="19"/>
  <c r="J26" i="19"/>
  <c r="M49" i="19"/>
  <c r="I49" i="19"/>
  <c r="M26" i="19"/>
  <c r="I26" i="19"/>
  <c r="L49" i="19"/>
  <c r="H49" i="19"/>
  <c r="L26" i="19"/>
  <c r="H26" i="19"/>
  <c r="K49" i="19"/>
  <c r="G49" i="19"/>
  <c r="X24" i="16"/>
  <c r="X23" i="16"/>
  <c r="N50" i="19"/>
  <c r="M50" i="19"/>
  <c r="L50" i="19"/>
  <c r="K50" i="19"/>
  <c r="J50" i="19"/>
  <c r="I50" i="19"/>
  <c r="H50" i="19"/>
  <c r="G50" i="19"/>
  <c r="F50" i="19"/>
  <c r="O27" i="19"/>
  <c r="N27" i="19"/>
  <c r="M27" i="19"/>
  <c r="L27" i="19"/>
  <c r="K27" i="19"/>
  <c r="J27" i="19"/>
  <c r="G22" i="16"/>
  <c r="G25" i="16" s="1"/>
  <c r="F22" i="16"/>
  <c r="F25" i="16" s="1"/>
  <c r="F27" i="19"/>
  <c r="X8" i="16"/>
  <c r="G27" i="19" l="1"/>
  <c r="G26" i="85"/>
  <c r="G27" i="85" s="1"/>
  <c r="H27" i="19"/>
  <c r="H26" i="85"/>
  <c r="H27" i="85" s="1"/>
  <c r="F112" i="16"/>
  <c r="X22" i="16"/>
  <c r="X25" i="16" s="1"/>
  <c r="O48" i="19"/>
  <c r="O47" i="19"/>
  <c r="O44" i="19"/>
  <c r="O36" i="19"/>
  <c r="O35" i="19"/>
  <c r="O34" i="19"/>
  <c r="O33" i="19"/>
  <c r="O32" i="19"/>
  <c r="O43" i="19"/>
  <c r="O42" i="19"/>
  <c r="O41" i="19"/>
  <c r="O31" i="19"/>
  <c r="X45" i="16"/>
  <c r="E128" i="16" s="1"/>
  <c r="X44" i="16"/>
  <c r="E43" i="16"/>
  <c r="E49" i="16" s="1"/>
  <c r="X29" i="16"/>
  <c r="I10" i="82"/>
  <c r="K13" i="53"/>
  <c r="J13" i="53"/>
  <c r="N10" i="53"/>
  <c r="N11" i="53"/>
  <c r="M10" i="53"/>
  <c r="M12" i="53"/>
  <c r="M9" i="53"/>
  <c r="G30" i="19"/>
  <c r="H30" i="19"/>
  <c r="I30" i="19"/>
  <c r="J30" i="19"/>
  <c r="K30" i="19"/>
  <c r="L30" i="19"/>
  <c r="M30" i="19"/>
  <c r="N30" i="19"/>
  <c r="O30" i="19"/>
  <c r="F30" i="19"/>
  <c r="I10" i="53"/>
  <c r="I11" i="53"/>
  <c r="I12" i="53"/>
  <c r="I9" i="53"/>
  <c r="F10" i="38"/>
  <c r="G10" i="38"/>
  <c r="H10" i="38"/>
  <c r="J10" i="38"/>
  <c r="K10" i="38"/>
  <c r="L10" i="38"/>
  <c r="F11" i="38"/>
  <c r="G11" i="38"/>
  <c r="H11" i="38"/>
  <c r="J11" i="38"/>
  <c r="K11" i="38"/>
  <c r="L11" i="38"/>
  <c r="F12" i="38"/>
  <c r="G12" i="38"/>
  <c r="H12" i="38"/>
  <c r="J12" i="38"/>
  <c r="K12" i="38"/>
  <c r="L12" i="38"/>
  <c r="F13" i="38"/>
  <c r="G13" i="38"/>
  <c r="H13" i="38"/>
  <c r="J13" i="38"/>
  <c r="K13" i="38"/>
  <c r="L13" i="38"/>
  <c r="F14" i="38"/>
  <c r="G14" i="38"/>
  <c r="H14" i="38"/>
  <c r="J14" i="38"/>
  <c r="K14" i="38"/>
  <c r="L14" i="38"/>
  <c r="J19" i="41"/>
  <c r="L9" i="53"/>
  <c r="AA13" i="22"/>
  <c r="AA14" i="22"/>
  <c r="AA15" i="22"/>
  <c r="AA16" i="22"/>
  <c r="Z17" i="22"/>
  <c r="AA17" i="22" s="1"/>
  <c r="P32" i="10"/>
  <c r="P35" i="10"/>
  <c r="Q33" i="10"/>
  <c r="Q34" i="10"/>
  <c r="Q35" i="10"/>
  <c r="F7" i="19"/>
  <c r="G7" i="19"/>
  <c r="H7" i="19"/>
  <c r="I7" i="19"/>
  <c r="J7" i="19"/>
  <c r="K7" i="19"/>
  <c r="L7" i="19"/>
  <c r="M7" i="19"/>
  <c r="N7" i="19"/>
  <c r="O7" i="19"/>
  <c r="N9" i="53"/>
  <c r="G10" i="82"/>
  <c r="J10" i="82"/>
  <c r="M11" i="53"/>
  <c r="N12" i="53"/>
  <c r="L10" i="82" l="1"/>
  <c r="O38" i="19"/>
  <c r="O50" i="19"/>
  <c r="O48" i="85"/>
  <c r="O49" i="85" s="1"/>
  <c r="O46" i="19"/>
  <c r="E129" i="16"/>
  <c r="F128" i="16" s="1"/>
  <c r="E54" i="16"/>
  <c r="E57" i="16"/>
  <c r="E58" i="16"/>
  <c r="E50" i="16"/>
  <c r="E59" i="16"/>
  <c r="E52" i="16"/>
  <c r="E60" i="16"/>
  <c r="E56" i="16"/>
  <c r="M13" i="53"/>
  <c r="H114" i="17"/>
  <c r="H112" i="17"/>
  <c r="H113" i="17"/>
  <c r="E125" i="17"/>
  <c r="H111" i="17"/>
  <c r="I27" i="19"/>
  <c r="H28" i="19"/>
  <c r="X43" i="16"/>
  <c r="X59" i="16" s="1"/>
  <c r="E46" i="16"/>
  <c r="N13" i="53"/>
  <c r="H13" i="53"/>
  <c r="H96" i="16"/>
  <c r="K96" i="16"/>
  <c r="S96" i="16"/>
  <c r="T96" i="16"/>
  <c r="F96" i="16"/>
  <c r="J96" i="16"/>
  <c r="N96" i="16"/>
  <c r="R96" i="16"/>
  <c r="V96" i="16"/>
  <c r="G96" i="16"/>
  <c r="L96" i="16"/>
  <c r="Q96" i="16"/>
  <c r="W96" i="16"/>
  <c r="M96" i="16"/>
  <c r="O96" i="16"/>
  <c r="P96" i="16"/>
  <c r="X96" i="16"/>
  <c r="U96" i="16"/>
  <c r="I96" i="16"/>
  <c r="F28" i="19"/>
  <c r="F51" i="19"/>
  <c r="I51" i="19"/>
  <c r="N28" i="19"/>
  <c r="J28" i="19"/>
  <c r="H51" i="19"/>
  <c r="J51" i="19"/>
  <c r="M51" i="19"/>
  <c r="M28" i="19"/>
  <c r="L28" i="19"/>
  <c r="O49" i="19" l="1"/>
  <c r="O51" i="19" s="1"/>
  <c r="F124" i="16"/>
  <c r="F116" i="16"/>
  <c r="F121" i="16"/>
  <c r="F117" i="16"/>
  <c r="F122" i="16"/>
  <c r="D122" i="16" s="1"/>
  <c r="F118" i="16"/>
  <c r="D118" i="16" s="1"/>
  <c r="F127" i="16"/>
  <c r="F119" i="16"/>
  <c r="D119" i="16" s="1"/>
  <c r="F120" i="16"/>
  <c r="F125" i="16"/>
  <c r="D125" i="16" s="1"/>
  <c r="F123" i="16"/>
  <c r="D123" i="16" s="1"/>
  <c r="F126" i="16"/>
  <c r="D126" i="16" s="1"/>
  <c r="X56" i="16"/>
  <c r="X61" i="16"/>
  <c r="X53" i="16"/>
  <c r="X57" i="16"/>
  <c r="X58" i="16"/>
  <c r="X54" i="16"/>
  <c r="X55" i="16"/>
  <c r="X52" i="16"/>
  <c r="X50" i="16"/>
  <c r="X51" i="16"/>
  <c r="X60" i="16"/>
  <c r="X49" i="16"/>
  <c r="D128" i="16"/>
  <c r="D124" i="16"/>
  <c r="D109" i="16"/>
  <c r="D107" i="16"/>
  <c r="D103" i="16"/>
  <c r="D108" i="16"/>
  <c r="D104" i="16"/>
  <c r="D101" i="16"/>
  <c r="N51" i="19"/>
  <c r="X46" i="16"/>
  <c r="K51" i="19"/>
  <c r="O28" i="19"/>
  <c r="G51" i="19"/>
  <c r="K28" i="19"/>
  <c r="L51" i="19"/>
  <c r="I28" i="19"/>
  <c r="G28" i="19"/>
  <c r="F129" i="16" l="1"/>
  <c r="D117" i="16"/>
  <c r="D106" i="16"/>
  <c r="D100" i="16"/>
  <c r="D107" i="17"/>
  <c r="D120" i="16" l="1"/>
  <c r="M14" i="51"/>
  <c r="M15" i="51"/>
  <c r="M13" i="51"/>
  <c r="M11" i="51"/>
  <c r="L11" i="51" l="1"/>
  <c r="L13" i="51"/>
  <c r="L15" i="51"/>
  <c r="L14" i="51"/>
  <c r="L10" i="51"/>
  <c r="M10" i="51" l="1"/>
  <c r="G225" i="16" l="1"/>
  <c r="H225" i="16"/>
  <c r="I225" i="16"/>
  <c r="J225" i="16"/>
  <c r="K225" i="16"/>
  <c r="L225" i="16"/>
  <c r="M225" i="16"/>
  <c r="F225" i="16"/>
</calcChain>
</file>

<file path=xl/sharedStrings.xml><?xml version="1.0" encoding="utf-8"?>
<sst xmlns="http://schemas.openxmlformats.org/spreadsheetml/2006/main" count="1011" uniqueCount="401">
  <si>
    <t>Andalucía</t>
  </si>
  <si>
    <t>Aragón</t>
  </si>
  <si>
    <t>Asturias</t>
  </si>
  <si>
    <t>Cantabria</t>
  </si>
  <si>
    <t>Cataluña</t>
  </si>
  <si>
    <t>Extremadura</t>
  </si>
  <si>
    <t>Galicia</t>
  </si>
  <si>
    <t>Madrid</t>
  </si>
  <si>
    <t>Murcia</t>
  </si>
  <si>
    <t>Navarra</t>
  </si>
  <si>
    <t>La Rioja</t>
  </si>
  <si>
    <t>País Vasco</t>
  </si>
  <si>
    <t>Castilla y León</t>
  </si>
  <si>
    <t>TOTAL</t>
  </si>
  <si>
    <t>Castilla-La Mancha</t>
  </si>
  <si>
    <t>C. Valenciana</t>
  </si>
  <si>
    <t>Hidráulica</t>
  </si>
  <si>
    <t>Nuclear</t>
  </si>
  <si>
    <t>Carbón</t>
  </si>
  <si>
    <t>Fuel/gas</t>
  </si>
  <si>
    <t>Total</t>
  </si>
  <si>
    <t>Baleares</t>
  </si>
  <si>
    <t>Canarias</t>
  </si>
  <si>
    <t>Ceuta</t>
  </si>
  <si>
    <t>Melilla</t>
  </si>
  <si>
    <t>Peninsular</t>
  </si>
  <si>
    <t xml:space="preserve">Estructura de la </t>
  </si>
  <si>
    <t>(%)</t>
  </si>
  <si>
    <t xml:space="preserve">potencia instalada </t>
  </si>
  <si>
    <t xml:space="preserve">tipo de central </t>
  </si>
  <si>
    <t xml:space="preserve">• </t>
  </si>
  <si>
    <t>ordinario por</t>
  </si>
  <si>
    <t>del régimen</t>
  </si>
  <si>
    <t>El Sistema Eléctrico Español</t>
  </si>
  <si>
    <t>Ciclo combinado</t>
  </si>
  <si>
    <t>Marruecos</t>
  </si>
  <si>
    <t>Francia</t>
  </si>
  <si>
    <t>Andorra</t>
  </si>
  <si>
    <t>ENS (MWh)</t>
  </si>
  <si>
    <t>TIM (minutos)</t>
  </si>
  <si>
    <t>CCAA</t>
  </si>
  <si>
    <t>Hidráulica </t>
  </si>
  <si>
    <t>Nuclear </t>
  </si>
  <si>
    <t>Saldo Intercambio </t>
  </si>
  <si>
    <t>Portugal</t>
  </si>
  <si>
    <t>Carbón </t>
  </si>
  <si>
    <t>Ciclo combinado </t>
  </si>
  <si>
    <t>Consumos bombeo </t>
  </si>
  <si>
    <t>Red Eléctrica</t>
  </si>
  <si>
    <t>Demanda</t>
  </si>
  <si>
    <t>(*) Sistema peninsular</t>
  </si>
  <si>
    <t>peninsular</t>
  </si>
  <si>
    <t xml:space="preserve"> Total </t>
  </si>
  <si>
    <t xml:space="preserve">Resto </t>
  </si>
  <si>
    <t>Resto</t>
  </si>
  <si>
    <t>Calidad de la red</t>
  </si>
  <si>
    <t>Cobertura de la</t>
  </si>
  <si>
    <t>demanda anual de</t>
  </si>
  <si>
    <t>energía eléctrica</t>
  </si>
  <si>
    <t>Evolución anual de la</t>
  </si>
  <si>
    <t>E</t>
  </si>
  <si>
    <t>Febrero</t>
  </si>
  <si>
    <t>Marzo</t>
  </si>
  <si>
    <t>A</t>
  </si>
  <si>
    <t>Abril</t>
  </si>
  <si>
    <t>Mayo</t>
  </si>
  <si>
    <t>Junio</t>
  </si>
  <si>
    <t>Julio</t>
  </si>
  <si>
    <t>Agosto</t>
  </si>
  <si>
    <t>Septiembre</t>
  </si>
  <si>
    <t>Octubre</t>
  </si>
  <si>
    <t>Noviembre</t>
  </si>
  <si>
    <t>D</t>
  </si>
  <si>
    <t>Diciembre</t>
  </si>
  <si>
    <t>Potencia (MW)</t>
  </si>
  <si>
    <t>Evolución anual de la demanda de energía eléctrica (TWh)</t>
  </si>
  <si>
    <t>Nacional</t>
  </si>
  <si>
    <t>GWh</t>
  </si>
  <si>
    <t>Precio medio</t>
  </si>
  <si>
    <t>Mes</t>
  </si>
  <si>
    <t>suministro</t>
  </si>
  <si>
    <t>Mercado diario e intradiario</t>
  </si>
  <si>
    <t>MW</t>
  </si>
  <si>
    <t>Regulación secundaria</t>
  </si>
  <si>
    <t>Regulación terciaria</t>
  </si>
  <si>
    <t>A subir</t>
  </si>
  <si>
    <t>A bajar</t>
  </si>
  <si>
    <t>Entrada</t>
  </si>
  <si>
    <t>Salida</t>
  </si>
  <si>
    <t>Evolución de los saldos de los intercambios internacionales físicos (GWh)</t>
  </si>
  <si>
    <t>Sin clasificar</t>
  </si>
  <si>
    <t>B</t>
  </si>
  <si>
    <t>C</t>
  </si>
  <si>
    <t>P.C.</t>
  </si>
  <si>
    <t>producción del</t>
  </si>
  <si>
    <t>régimen ordinario</t>
  </si>
  <si>
    <t xml:space="preserve">por tipo de central </t>
  </si>
  <si>
    <t>libre</t>
  </si>
  <si>
    <t>Servicios de ajuste</t>
  </si>
  <si>
    <t>Pagos por capacidad</t>
  </si>
  <si>
    <t>Programada por mantenimiento preventivo y predictivo</t>
  </si>
  <si>
    <t xml:space="preserve">Programada por causas ajenas al mantenimiento </t>
  </si>
  <si>
    <t xml:space="preserve">No programada debida a mantenimiento correctivo </t>
  </si>
  <si>
    <t xml:space="preserve">No programada debida a circunstancias fortuitas </t>
  </si>
  <si>
    <t xml:space="preserve">No programada por causa de fuerza mayor o acciones de terceros </t>
  </si>
  <si>
    <t xml:space="preserve">(GW) </t>
  </si>
  <si>
    <t>estructura de la</t>
  </si>
  <si>
    <t xml:space="preserve">(TWh) </t>
  </si>
  <si>
    <r>
      <rPr>
        <b/>
        <sz val="8"/>
        <color indexed="8"/>
        <rFont val="Arial"/>
        <family val="2"/>
      </rPr>
      <t>ENS:</t>
    </r>
    <r>
      <rPr>
        <sz val="8"/>
        <color indexed="8"/>
        <rFont val="Arial"/>
        <family val="2"/>
      </rPr>
      <t xml:space="preserve"> Energía no suministrada. </t>
    </r>
    <r>
      <rPr>
        <b/>
        <sz val="8"/>
        <color indexed="8"/>
        <rFont val="Arial"/>
        <family val="2"/>
      </rPr>
      <t>TIM:</t>
    </r>
    <r>
      <rPr>
        <sz val="8"/>
        <color indexed="8"/>
        <rFont val="Arial"/>
        <family val="2"/>
      </rPr>
      <t xml:space="preserve"> Tiempo de interrupción medio.</t>
    </r>
  </si>
  <si>
    <t>producción neta (*)</t>
  </si>
  <si>
    <t>potencia instalada (*)</t>
  </si>
  <si>
    <t>Nota: Clasificación según el RD 1955/2000.</t>
  </si>
  <si>
    <t>R.E.: Régimen especial. (*) Sistema peninsular.</t>
  </si>
  <si>
    <t>empresas (1)</t>
  </si>
  <si>
    <t>Eólica</t>
  </si>
  <si>
    <t>Otras renovables</t>
  </si>
  <si>
    <t>Informe 2011</t>
  </si>
  <si>
    <t>El Sector Eléctrico Español en 2011 [Síntesis]</t>
  </si>
  <si>
    <t>Solar fotovoltaica</t>
  </si>
  <si>
    <t>(1) Incluye la potencia de bombeo puro (2.747 MW).</t>
  </si>
  <si>
    <t>(2) Incluye  térmica no  renovable y fuel/gas.</t>
  </si>
  <si>
    <t>(1) No incluye la generación de bombeo.</t>
  </si>
  <si>
    <t>potencia instalada</t>
  </si>
  <si>
    <t xml:space="preserve">(%) </t>
  </si>
  <si>
    <t>producción neta</t>
  </si>
  <si>
    <t>(1) Datos correspondientes al 1 % de la red de transporte en los años 2007-2009 y al 0,3 % en 2010-2011.</t>
  </si>
  <si>
    <t>Estructura de la generación neta por tipo de central (%)</t>
  </si>
  <si>
    <t>Estructura de la potencia instalada por tipo de central (%)</t>
  </si>
  <si>
    <t>Islas Baleares</t>
  </si>
  <si>
    <t>Islas Canarias</t>
  </si>
  <si>
    <t>de transporte</t>
  </si>
  <si>
    <t>Islas Baleas</t>
  </si>
  <si>
    <t>Islas</t>
  </si>
  <si>
    <t>400 kV</t>
  </si>
  <si>
    <t>≤ 220 kV</t>
  </si>
  <si>
    <t xml:space="preserve"> ≤ 220 kV</t>
  </si>
  <si>
    <t>Península</t>
  </si>
  <si>
    <t>Total líneas (km)</t>
  </si>
  <si>
    <t>Líneas aéreas (km)</t>
  </si>
  <si>
    <t>Cable submarino (km)</t>
  </si>
  <si>
    <t>Cable subterráneo (km)</t>
  </si>
  <si>
    <t>Transformación (MVA)</t>
  </si>
  <si>
    <t>Evolución de la red de transporte en España</t>
  </si>
  <si>
    <t>Circuito 400 kV (km)</t>
  </si>
  <si>
    <t>Circuito ≤ 220 kV (km)</t>
  </si>
  <si>
    <t>Total km de circuito</t>
  </si>
  <si>
    <r>
      <rPr>
        <b/>
        <sz val="8"/>
        <color indexed="9"/>
        <rFont val="Symbol"/>
        <family val="1"/>
        <charset val="2"/>
      </rPr>
      <t>D</t>
    </r>
    <r>
      <rPr>
        <b/>
        <sz val="8"/>
        <color indexed="9"/>
        <rFont val="Arial"/>
        <family val="2"/>
      </rPr>
      <t xml:space="preserve"> (%)</t>
    </r>
  </si>
  <si>
    <t>Solar (2)</t>
  </si>
  <si>
    <r>
      <rPr>
        <sz val="8"/>
        <color indexed="8"/>
        <rFont val="Symbol"/>
        <family val="1"/>
        <charset val="2"/>
      </rPr>
      <t>(D)</t>
    </r>
    <r>
      <rPr>
        <sz val="8"/>
        <color indexed="8"/>
        <rFont val="Arial"/>
        <family val="2"/>
      </rPr>
      <t xml:space="preserve"> Variación respecto al año anterior.</t>
    </r>
  </si>
  <si>
    <r>
      <t>(</t>
    </r>
    <r>
      <rPr>
        <sz val="8"/>
        <color indexed="8"/>
        <rFont val="Symbol"/>
        <family val="1"/>
        <charset val="2"/>
      </rPr>
      <t>D)</t>
    </r>
    <r>
      <rPr>
        <sz val="8"/>
        <color indexed="8"/>
        <rFont val="Arial"/>
        <family val="2"/>
      </rPr>
      <t xml:space="preserve"> Variación respecto al año anterior.</t>
    </r>
  </si>
  <si>
    <t>13 febrero (20.21 h)</t>
  </si>
  <si>
    <t>Evolución anual del PIB y la demanda de energía eléctrica peninsular</t>
  </si>
  <si>
    <t>27 febrero (20.42 h)</t>
  </si>
  <si>
    <t>Saldo</t>
  </si>
  <si>
    <t>Adrall-Margineda</t>
  </si>
  <si>
    <t>Irún-Errondenia</t>
  </si>
  <si>
    <t>Arkale-Argia</t>
  </si>
  <si>
    <t>Hernani-Argia</t>
  </si>
  <si>
    <t>Biescas-Pragneres</t>
  </si>
  <si>
    <t>Benós-Lac D'Oo</t>
  </si>
  <si>
    <t>Vic-Baixas</t>
  </si>
  <si>
    <t>Cartelle-Lindoso</t>
  </si>
  <si>
    <t>Conchas-Lindoso</t>
  </si>
  <si>
    <t>Aldeadávila-Lagoaça</t>
  </si>
  <si>
    <t>Aldeadávila-Pocinho 1</t>
  </si>
  <si>
    <t>Aldeadávila-Pocinho 2</t>
  </si>
  <si>
    <t>Saucelle-Pocinho</t>
  </si>
  <si>
    <t>Cedillo-Falagueira</t>
  </si>
  <si>
    <t>Brovales-Alqueva</t>
  </si>
  <si>
    <t>Encinasola-Barrancos</t>
  </si>
  <si>
    <t>Rosal-Ficalho</t>
  </si>
  <si>
    <t>P. de la Cruz_Melloussa</t>
  </si>
  <si>
    <r>
      <t xml:space="preserve">     Saldo </t>
    </r>
    <r>
      <rPr>
        <b/>
        <vertAlign val="superscript"/>
        <sz val="8"/>
        <color indexed="9"/>
        <rFont val="Arial"/>
        <family val="2"/>
      </rPr>
      <t>(1)</t>
    </r>
  </si>
  <si>
    <t>Hidroeólica</t>
  </si>
  <si>
    <t>Solar térmica</t>
  </si>
  <si>
    <t>Fuel/gas </t>
  </si>
  <si>
    <t>4 febrero (20.18 h)</t>
  </si>
  <si>
    <t>No peninsular</t>
  </si>
  <si>
    <t>Puebla de Guzman-Tavira</t>
  </si>
  <si>
    <t>Tiempo de interrupción medio (TIM) = Energía no suministrada (ENS) / Potencia media del sistema</t>
  </si>
  <si>
    <t>Solar (1)</t>
  </si>
  <si>
    <t>Informe 2015</t>
  </si>
  <si>
    <t>El Sector Eléctrico Español en 2015 [Síntesis]</t>
  </si>
  <si>
    <t>Cogeneración</t>
  </si>
  <si>
    <t>Generación</t>
  </si>
  <si>
    <t>Consumos en bombeo </t>
  </si>
  <si>
    <t>Demanda (b.c.)</t>
  </si>
  <si>
    <r>
      <rPr>
        <vertAlign val="superscript"/>
        <sz val="8"/>
        <color indexed="8"/>
        <rFont val="Arial"/>
        <family val="2"/>
      </rPr>
      <t>(1)</t>
    </r>
    <r>
      <rPr>
        <sz val="8"/>
        <color indexed="8"/>
        <rFont val="Arial"/>
        <family val="2"/>
      </rPr>
      <t xml:space="preserve"> Asignación de unidades de producción según combustible principal.</t>
    </r>
  </si>
  <si>
    <r>
      <rPr>
        <vertAlign val="superscript"/>
        <sz val="8"/>
        <color rgb="FF004563"/>
        <rFont val="Arial"/>
        <family val="2"/>
      </rPr>
      <t>(2)</t>
    </r>
    <r>
      <rPr>
        <sz val="8"/>
        <color rgb="FF004563"/>
        <rFont val="Arial"/>
        <family val="2"/>
      </rPr>
      <t xml:space="preserve"> Incluye solar fotovoltaica y solar térmica.</t>
    </r>
  </si>
  <si>
    <t>Demanda máxima horaria y diaria peninsular en invierno</t>
  </si>
  <si>
    <t>Demanda máxima horaria y diaria peninsular en verano</t>
  </si>
  <si>
    <t>Fecha</t>
  </si>
  <si>
    <t>Demanda horaria</t>
  </si>
  <si>
    <t>Demanda diaria</t>
  </si>
  <si>
    <t>MWh</t>
  </si>
  <si>
    <t>%</t>
  </si>
  <si>
    <t>Potencia máxima instantánea peninsular (MW)</t>
  </si>
  <si>
    <t>4 febrero (19.56 h)</t>
  </si>
  <si>
    <t>Evolución anual de la estructura de la producción peninsular (TWh)</t>
  </si>
  <si>
    <r>
      <rPr>
        <vertAlign val="superscript"/>
        <sz val="8"/>
        <color indexed="8"/>
        <rFont val="Arial"/>
        <family val="2"/>
      </rPr>
      <t>(2)</t>
    </r>
    <r>
      <rPr>
        <sz val="8"/>
        <color indexed="8"/>
        <rFont val="Arial"/>
        <family val="2"/>
      </rPr>
      <t xml:space="preserve"> Incluye solar fotovoltaica y solar térmica.</t>
    </r>
  </si>
  <si>
    <t>Evolución anual de la potencia instalada peninsular (GW)</t>
  </si>
  <si>
    <r>
      <t xml:space="preserve">Solar </t>
    </r>
    <r>
      <rPr>
        <vertAlign val="superscript"/>
        <sz val="8"/>
        <color indexed="8"/>
        <rFont val="Arial"/>
        <family val="2"/>
      </rPr>
      <t>(2)</t>
    </r>
  </si>
  <si>
    <r>
      <rPr>
        <vertAlign val="superscript"/>
        <sz val="8"/>
        <color rgb="FF004563"/>
        <rFont val="Arial"/>
        <family val="2"/>
      </rPr>
      <t>(1)</t>
    </r>
    <r>
      <rPr>
        <sz val="8"/>
        <color rgb="FF004563"/>
        <rFont val="Arial"/>
        <family val="2"/>
      </rPr>
      <t xml:space="preserve"> Incluye solar fotovoltaica y solar térmica.</t>
    </r>
  </si>
  <si>
    <t>Precios horarios finales en el mercado de producción (€/MWh)</t>
  </si>
  <si>
    <t>Evolución de la tasa de indisponibilidad de la red de transporte peninsular (%)</t>
  </si>
  <si>
    <t>Evolución de la tasa de indisponibilidad de la red de transporte Islas Baleares (%)</t>
  </si>
  <si>
    <t>Evolución de la tasa de indisponibilidad de la red de transporte Islas Canarias (%)</t>
  </si>
  <si>
    <t>Energía</t>
  </si>
  <si>
    <t>Precio</t>
  </si>
  <si>
    <t>medio</t>
  </si>
  <si>
    <t>final</t>
  </si>
  <si>
    <t>€/MWh</t>
  </si>
  <si>
    <t>de referencia</t>
  </si>
  <si>
    <t>Intercambios internacionales físicos (GWh)</t>
  </si>
  <si>
    <t>Frontera/Línea</t>
  </si>
  <si>
    <t>Santa Llogaia-Baixas</t>
  </si>
  <si>
    <r>
      <rPr>
        <vertAlign val="superscript"/>
        <sz val="8"/>
        <color indexed="8"/>
        <rFont val="Arial"/>
        <family val="2"/>
      </rPr>
      <t>(1)</t>
    </r>
    <r>
      <rPr>
        <sz val="8"/>
        <color indexed="8"/>
        <rFont val="Arial"/>
        <family val="2"/>
      </rPr>
      <t xml:space="preserve"> Valor positivo: saldo importador; Valor negativo: saldo exportador.</t>
    </r>
  </si>
  <si>
    <r>
      <rPr>
        <vertAlign val="superscript"/>
        <sz val="8"/>
        <color indexed="8"/>
        <rFont val="Arial"/>
        <family val="2"/>
      </rPr>
      <t>(1)</t>
    </r>
    <r>
      <rPr>
        <sz val="8"/>
        <color indexed="8"/>
        <rFont val="Arial"/>
        <family val="2"/>
      </rPr>
      <t xml:space="preserve"> Datos provisionales pendientes de auditoría en curso.</t>
    </r>
  </si>
  <si>
    <t>Evolución de la red de 400 y ≤ 220 kV (km de circuito)</t>
  </si>
  <si>
    <t>Fuente: ENTSO-E Data Portal y Statistical Factsheet 2015, España REE.</t>
  </si>
  <si>
    <t>Estructura de la producción total en los países miembros de ENTSO-E
(%)</t>
  </si>
  <si>
    <t>Evolución de la energía mensual y precio final medio en el mercado eléctrico peninsular</t>
  </si>
  <si>
    <t>Servicio de interrumpibilidad</t>
  </si>
  <si>
    <t>(GWh)</t>
  </si>
  <si>
    <t xml:space="preserve">Estructura de la producción por tipo de central
</t>
  </si>
  <si>
    <t xml:space="preserve">Estructura de la potencia instalada por tipo de central
</t>
  </si>
  <si>
    <t>(MW)</t>
  </si>
  <si>
    <t xml:space="preserve">Evolución de la demanda de energía eléctrica en b.c.
</t>
  </si>
  <si>
    <t>(TWh)</t>
  </si>
  <si>
    <t>(€/MWh)</t>
  </si>
  <si>
    <t>(km de circuito)</t>
  </si>
  <si>
    <t>Evolución de los componentes del precio medio final en el mercado eléctrico peninsular</t>
  </si>
  <si>
    <t>Saldo importador intercambios internacionales</t>
  </si>
  <si>
    <t>6 septiembre (13.32 h)</t>
  </si>
  <si>
    <t>El total del índice de indisponibilidad de la red de transporte no incluye las indisponibilidades por causas de fuerza mayor o acciones a terceros.</t>
  </si>
  <si>
    <r>
      <rPr>
        <vertAlign val="superscript"/>
        <sz val="8"/>
        <color indexed="8"/>
        <rFont val="Arial"/>
        <family val="2"/>
      </rPr>
      <t>(1)</t>
    </r>
    <r>
      <rPr>
        <sz val="8"/>
        <color indexed="8"/>
        <rFont val="Arial"/>
        <family val="2"/>
      </rPr>
      <t xml:space="preserve"> Datos provisionales pendientes de auditoría en curso. </t>
    </r>
  </si>
  <si>
    <t xml:space="preserve">Evolución de la red de transporte de energía eléctrica en España
</t>
  </si>
  <si>
    <r>
      <rPr>
        <b/>
        <sz val="8"/>
        <color indexed="9"/>
        <rFont val="Symbol"/>
        <family val="1"/>
        <charset val="2"/>
      </rPr>
      <t>D</t>
    </r>
    <r>
      <rPr>
        <b/>
        <sz val="8"/>
        <color indexed="9"/>
        <rFont val="Arial"/>
        <family val="2"/>
      </rPr>
      <t xml:space="preserve"> Corregida </t>
    </r>
    <r>
      <rPr>
        <b/>
        <vertAlign val="superscript"/>
        <sz val="8"/>
        <color indexed="9"/>
        <rFont val="Arial"/>
        <family val="2"/>
      </rPr>
      <t>(1)</t>
    </r>
    <r>
      <rPr>
        <b/>
        <sz val="8"/>
        <color indexed="9"/>
        <rFont val="Arial"/>
        <family val="2"/>
      </rPr>
      <t xml:space="preserve"> (%)</t>
    </r>
  </si>
  <si>
    <r>
      <t xml:space="preserve"> PIB </t>
    </r>
    <r>
      <rPr>
        <b/>
        <vertAlign val="superscript"/>
        <sz val="8"/>
        <color indexed="9"/>
        <rFont val="Arial"/>
        <family val="2"/>
      </rPr>
      <t>(2)</t>
    </r>
  </si>
  <si>
    <r>
      <rPr>
        <vertAlign val="superscript"/>
        <sz val="8"/>
        <color indexed="8"/>
        <rFont val="Arial"/>
        <family val="2"/>
      </rPr>
      <t>(2)</t>
    </r>
    <r>
      <rPr>
        <sz val="8"/>
        <color indexed="8"/>
        <rFont val="Arial"/>
        <family val="2"/>
      </rPr>
      <t xml:space="preserve"> Fuente: INE</t>
    </r>
  </si>
  <si>
    <t>Turbinación bombeo</t>
  </si>
  <si>
    <t>Residuos no renovables</t>
  </si>
  <si>
    <t>Residuos renovables</t>
  </si>
  <si>
    <r>
      <t xml:space="preserve">Turbinación bombeo </t>
    </r>
    <r>
      <rPr>
        <vertAlign val="superscript"/>
        <sz val="8"/>
        <color indexed="8"/>
        <rFont val="Arial"/>
        <family val="2"/>
      </rPr>
      <t>(2)</t>
    </r>
  </si>
  <si>
    <r>
      <t xml:space="preserve">Fuel/gas </t>
    </r>
    <r>
      <rPr>
        <vertAlign val="superscript"/>
        <sz val="8"/>
        <color indexed="8"/>
        <rFont val="Arial"/>
        <family val="2"/>
      </rPr>
      <t>(3)</t>
    </r>
  </si>
  <si>
    <r>
      <t xml:space="preserve">Ciclo combinado </t>
    </r>
    <r>
      <rPr>
        <vertAlign val="superscript"/>
        <sz val="8"/>
        <color indexed="8"/>
        <rFont val="Arial"/>
        <family val="2"/>
      </rPr>
      <t>(4)</t>
    </r>
  </si>
  <si>
    <r>
      <t xml:space="preserve">Otras renovables </t>
    </r>
    <r>
      <rPr>
        <vertAlign val="superscript"/>
        <sz val="8"/>
        <color indexed="8"/>
        <rFont val="Arial"/>
        <family val="2"/>
      </rPr>
      <t>(5)</t>
    </r>
  </si>
  <si>
    <r>
      <t xml:space="preserve">Saldo Intercambios </t>
    </r>
    <r>
      <rPr>
        <vertAlign val="superscript"/>
        <sz val="8"/>
        <color indexed="8"/>
        <rFont val="Arial"/>
        <family val="2"/>
      </rPr>
      <t>(6)</t>
    </r>
  </si>
  <si>
    <r>
      <rPr>
        <vertAlign val="superscript"/>
        <sz val="8"/>
        <color indexed="8"/>
        <rFont val="Arial"/>
        <family val="2"/>
      </rPr>
      <t>(2)</t>
    </r>
    <r>
      <rPr>
        <sz val="8"/>
        <color indexed="8"/>
        <rFont val="Arial"/>
        <family val="2"/>
      </rPr>
      <t xml:space="preserve"> Turbinación de bombeo puro + estimación de turbinación de bombeo mixto.</t>
    </r>
  </si>
  <si>
    <r>
      <rPr>
        <vertAlign val="superscript"/>
        <sz val="8"/>
        <color indexed="8"/>
        <rFont val="Arial"/>
        <family val="2"/>
      </rPr>
      <t>(5)</t>
    </r>
    <r>
      <rPr>
        <sz val="8"/>
        <color indexed="8"/>
        <rFont val="Arial"/>
        <family val="2"/>
      </rPr>
      <t xml:space="preserve"> Incluye biogás, biomasa, hidráulica marina y geotérmica.</t>
    </r>
  </si>
  <si>
    <r>
      <rPr>
        <vertAlign val="superscript"/>
        <sz val="8"/>
        <color rgb="FF004563"/>
        <rFont val="Arial"/>
        <family val="2"/>
      </rPr>
      <t>(1)</t>
    </r>
    <r>
      <rPr>
        <sz val="8"/>
        <color rgb="FF004563"/>
        <rFont val="Arial"/>
        <family val="2"/>
      </rPr>
      <t xml:space="preserve"> Turbinación de bombeo puro + estimación de turbinación de bombeo mixto.</t>
    </r>
  </si>
  <si>
    <t>Turbinación bombeo (1)</t>
  </si>
  <si>
    <t>18 enero (20-21 h)</t>
  </si>
  <si>
    <r>
      <t xml:space="preserve">Turbinación bombeo </t>
    </r>
    <r>
      <rPr>
        <vertAlign val="superscript"/>
        <sz val="8"/>
        <color indexed="8"/>
        <rFont val="Arial"/>
        <family val="2"/>
      </rPr>
      <t>(1)</t>
    </r>
  </si>
  <si>
    <r>
      <rPr>
        <vertAlign val="superscript"/>
        <sz val="8"/>
        <color indexed="8"/>
        <rFont val="Arial"/>
        <family val="2"/>
      </rPr>
      <t>(1)</t>
    </r>
    <r>
      <rPr>
        <sz val="8"/>
        <color indexed="8"/>
        <rFont val="Arial"/>
        <family val="2"/>
      </rPr>
      <t xml:space="preserve"> Turbinación de bombeo puro + estimación de turbinación de bombeo mixto.</t>
    </r>
  </si>
  <si>
    <r>
      <t xml:space="preserve">Solar </t>
    </r>
    <r>
      <rPr>
        <vertAlign val="superscript"/>
        <sz val="8"/>
        <color indexed="8"/>
        <rFont val="Arial"/>
        <family val="2"/>
      </rPr>
      <t>(1)</t>
    </r>
  </si>
  <si>
    <t xml:space="preserve"> </t>
  </si>
  <si>
    <r>
      <rPr>
        <vertAlign val="superscript"/>
        <sz val="8"/>
        <color indexed="8"/>
        <rFont val="Arial"/>
        <family val="2"/>
      </rPr>
      <t>(1)</t>
    </r>
    <r>
      <rPr>
        <sz val="8"/>
        <color indexed="8"/>
        <rFont val="Arial"/>
        <family val="2"/>
      </rPr>
      <t xml:space="preserve"> Incluye solar fotovoltaica y solar térmica.</t>
    </r>
  </si>
  <si>
    <t>Enero 2017</t>
  </si>
  <si>
    <r>
      <rPr>
        <vertAlign val="superscript"/>
        <sz val="8"/>
        <color indexed="8"/>
        <rFont val="Arial"/>
        <family val="2"/>
      </rPr>
      <t>(1)</t>
    </r>
    <r>
      <rPr>
        <sz val="8"/>
        <color indexed="8"/>
        <rFont val="Arial"/>
        <family val="2"/>
      </rPr>
      <t xml:space="preserve"> Máximo histórico 45.450 MW el 17 de diciembre 2007 (18.53 h).</t>
    </r>
  </si>
  <si>
    <r>
      <rPr>
        <vertAlign val="superscript"/>
        <sz val="8"/>
        <color indexed="8"/>
        <rFont val="Arial"/>
        <family val="2"/>
      </rPr>
      <t>(1)</t>
    </r>
    <r>
      <rPr>
        <sz val="8"/>
        <color indexed="8"/>
        <rFont val="Arial"/>
        <family val="2"/>
      </rPr>
      <t xml:space="preserve"> Por los efectos de laboralidad y temperatura.</t>
    </r>
  </si>
  <si>
    <t>Restricciones técnicas (PDBF)</t>
  </si>
  <si>
    <r>
      <rPr>
        <vertAlign val="superscript"/>
        <sz val="8"/>
        <color indexed="8"/>
        <rFont val="Arial"/>
        <family val="2"/>
      </rPr>
      <t>(3)</t>
    </r>
    <r>
      <rPr>
        <sz val="8"/>
        <color indexed="8"/>
        <rFont val="Arial"/>
        <family val="2"/>
      </rPr>
      <t xml:space="preserve"> En Baleares se incluye la generación con grupos auxiliares.</t>
    </r>
  </si>
  <si>
    <r>
      <rPr>
        <vertAlign val="superscript"/>
        <sz val="8"/>
        <color indexed="8"/>
        <rFont val="Arial"/>
        <family val="2"/>
      </rPr>
      <t>(4)</t>
    </r>
    <r>
      <rPr>
        <sz val="8"/>
        <color indexed="8"/>
        <rFont val="Arial"/>
        <family val="2"/>
      </rPr>
      <t xml:space="preserve"> Incluye funcionamiento en ciclo abierto. En Canarias utiliza gasoil como combustible principal.</t>
    </r>
  </si>
  <si>
    <r>
      <rPr>
        <vertAlign val="superscript"/>
        <sz val="8"/>
        <color indexed="8"/>
        <rFont val="Arial"/>
        <family val="2"/>
      </rPr>
      <t>(6)</t>
    </r>
    <r>
      <rPr>
        <sz val="8"/>
        <color indexed="8"/>
        <rFont val="Arial"/>
        <family val="2"/>
      </rPr>
      <t xml:space="preserve"> Incluye saldo de intercambios de energía entre comunidades y saldo de intercambios internacionales físicos. Un valor positivo indica un saldo de intercambios importador y un valor negativo exportador.</t>
    </r>
  </si>
  <si>
    <t xml:space="preserve">Mapa de intercambios internacionales físicos de energía eléctrica
</t>
  </si>
  <si>
    <t xml:space="preserve">Intercambios internacionales físicos de energía eléctrica por interconexión
</t>
  </si>
  <si>
    <t xml:space="preserve">Evolución de los saldos de los intercambios internacionales físicos de energía eléctrica
</t>
  </si>
  <si>
    <t>Evolución anual del índice de indisponibilidad de la red de transporte de energía eléctrica
Sistema eléctrico peninsular</t>
  </si>
  <si>
    <t>Evolución anual del índice de indisponibilidad de la red de transporte  de energía eléctrica
Sistema eléctrico de Baleares</t>
  </si>
  <si>
    <t>Evolución anual del índice de indisponibilidad de la red de transporte  de energía eléctrica
Sistema eléctrico de Canarias</t>
  </si>
  <si>
    <t xml:space="preserve">Evolución de la red de transporte de 400 y  ≤ 220 kV
Sistema eléctrico peninsular
</t>
  </si>
  <si>
    <t>Demanda (b.c.) 2018</t>
  </si>
  <si>
    <t>8 febrero (20-21 h)</t>
  </si>
  <si>
    <t>3 agosto (13-14 h)</t>
  </si>
  <si>
    <t>13 julio (13-14 h)</t>
  </si>
  <si>
    <t>19 enero</t>
  </si>
  <si>
    <t>13 julio</t>
  </si>
  <si>
    <t>8 febrero</t>
  </si>
  <si>
    <t>3 agosto</t>
  </si>
  <si>
    <t>Saldo importador de intercambios internacionales</t>
  </si>
  <si>
    <t>8 febrero (20.24 h)</t>
  </si>
  <si>
    <t>Enero 2018</t>
  </si>
  <si>
    <t>Restricciones en tiempo real</t>
  </si>
  <si>
    <t>Máximos horarios y diarios de demanda eléctrica. 
Sistema eléctrico peninsular</t>
  </si>
  <si>
    <r>
      <t xml:space="preserve">Máximos instantáneos de demanda eléctrica </t>
    </r>
    <r>
      <rPr>
        <b/>
        <vertAlign val="superscript"/>
        <sz val="8"/>
        <color indexed="8"/>
        <rFont val="Arial"/>
        <family val="2"/>
      </rPr>
      <t>(1)</t>
    </r>
    <r>
      <rPr>
        <b/>
        <sz val="8"/>
        <color indexed="8"/>
        <rFont val="Arial"/>
        <family val="2"/>
      </rPr>
      <t>. 
Sistema eléctrico peninsular</t>
    </r>
  </si>
  <si>
    <t>Evolución anual de la demanda eléctrica. 
Sistemas no peninsulares</t>
  </si>
  <si>
    <t xml:space="preserve">Evolución anual de la estructura de la producción. 
Sistema eléctrico peninsular
</t>
  </si>
  <si>
    <t xml:space="preserve">Evolución anual de la potencia instalada. 
Sistema eléctrico peninsular
</t>
  </si>
  <si>
    <t>Energía No Suministrada (ENS) y Tiempo de Interrupción Medio (TIM) de la red de transporte de energía eléctrica</t>
  </si>
  <si>
    <t>Informe 2019</t>
  </si>
  <si>
    <t>El Sector Eléctrico Español en 2019 [Síntesis]</t>
  </si>
  <si>
    <r>
      <t xml:space="preserve">Balance de energía eléctrica 2019 </t>
    </r>
    <r>
      <rPr>
        <b/>
        <vertAlign val="superscript"/>
        <sz val="8"/>
        <color indexed="8"/>
        <rFont val="Arial"/>
        <family val="2"/>
      </rPr>
      <t>(1)</t>
    </r>
    <r>
      <rPr>
        <b/>
        <sz val="8"/>
        <color indexed="8"/>
        <rFont val="Arial"/>
        <family val="2"/>
      </rPr>
      <t xml:space="preserve">
</t>
    </r>
  </si>
  <si>
    <t>Demanda (b.c.) 2019</t>
  </si>
  <si>
    <t>% 19/18</t>
  </si>
  <si>
    <t>11 enero</t>
  </si>
  <si>
    <t>24 julio</t>
  </si>
  <si>
    <t>10 enero (20-21 h)</t>
  </si>
  <si>
    <t>24 julio (13-14 h)</t>
  </si>
  <si>
    <t>Consumo en bombeo</t>
  </si>
  <si>
    <t>Enlace Península-Baleares</t>
  </si>
  <si>
    <t>Enero 2019</t>
  </si>
  <si>
    <t>Generación renovable</t>
  </si>
  <si>
    <t>Generación no renovable</t>
  </si>
  <si>
    <r>
      <t xml:space="preserve">Otras renovables </t>
    </r>
    <r>
      <rPr>
        <vertAlign val="superscript"/>
        <sz val="8"/>
        <color indexed="8"/>
        <rFont val="Arial"/>
        <family val="2"/>
      </rPr>
      <t>(2)</t>
    </r>
  </si>
  <si>
    <r>
      <t xml:space="preserve">Turbinación bombeo </t>
    </r>
    <r>
      <rPr>
        <vertAlign val="superscript"/>
        <sz val="8"/>
        <color indexed="8"/>
        <rFont val="Arial"/>
        <family val="2"/>
      </rPr>
      <t>(3)</t>
    </r>
  </si>
  <si>
    <r>
      <t xml:space="preserve">Fuel/gas </t>
    </r>
    <r>
      <rPr>
        <vertAlign val="superscript"/>
        <sz val="8"/>
        <color indexed="8"/>
        <rFont val="Arial"/>
        <family val="2"/>
      </rPr>
      <t>(4)</t>
    </r>
  </si>
  <si>
    <r>
      <t xml:space="preserve">Ciclo combinado </t>
    </r>
    <r>
      <rPr>
        <vertAlign val="superscript"/>
        <sz val="8"/>
        <color indexed="8"/>
        <rFont val="Arial"/>
        <family val="2"/>
      </rPr>
      <t>(5)</t>
    </r>
  </si>
  <si>
    <r>
      <rPr>
        <vertAlign val="superscript"/>
        <sz val="8"/>
        <color indexed="8"/>
        <rFont val="Arial"/>
        <family val="2"/>
      </rPr>
      <t>(1)</t>
    </r>
    <r>
      <rPr>
        <sz val="8"/>
        <color indexed="8"/>
        <rFont val="Arial"/>
        <family val="2"/>
      </rPr>
      <t xml:space="preserve"> Asignación de unidades de producción según combustible principal. La producción neta de las instalaciones no renovables e hidráulicas UGH tienen descontados sus consumos propios. En dichos tipos de producción una generación negativa indica que la electricidad consumida para los usos de la planta excede su producción bruta.</t>
    </r>
  </si>
  <si>
    <r>
      <rPr>
        <vertAlign val="superscript"/>
        <sz val="8"/>
        <color indexed="8"/>
        <rFont val="Arial"/>
        <family val="2"/>
      </rPr>
      <t>(3)</t>
    </r>
    <r>
      <rPr>
        <sz val="8"/>
        <color indexed="8"/>
        <rFont val="Arial"/>
        <family val="2"/>
      </rPr>
      <t xml:space="preserve"> Turbinación de bombeo puro + estimación de turbinación de bombeo mixto.</t>
    </r>
  </si>
  <si>
    <r>
      <rPr>
        <vertAlign val="superscript"/>
        <sz val="8"/>
        <color indexed="8"/>
        <rFont val="Arial"/>
        <family val="2"/>
      </rPr>
      <t>(4)</t>
    </r>
    <r>
      <rPr>
        <sz val="8"/>
        <color indexed="8"/>
        <rFont val="Arial"/>
        <family val="2"/>
      </rPr>
      <t xml:space="preserve"> En Baleares se incluye la generación con grupos auxiliares.</t>
    </r>
  </si>
  <si>
    <r>
      <rPr>
        <vertAlign val="superscript"/>
        <sz val="8"/>
        <color indexed="8"/>
        <rFont val="Arial"/>
        <family val="2"/>
      </rPr>
      <t>(2)</t>
    </r>
    <r>
      <rPr>
        <sz val="8"/>
        <color indexed="8"/>
        <rFont val="Arial"/>
        <family val="2"/>
      </rPr>
      <t xml:space="preserve"> Incluye biogás, biomasa, hidráulica marina y geotérmica.</t>
    </r>
  </si>
  <si>
    <r>
      <rPr>
        <vertAlign val="superscript"/>
        <sz val="8"/>
        <color indexed="8"/>
        <rFont val="Arial"/>
        <family val="2"/>
      </rPr>
      <t>(5)</t>
    </r>
    <r>
      <rPr>
        <sz val="8"/>
        <color indexed="8"/>
        <rFont val="Arial"/>
        <family val="2"/>
      </rPr>
      <t xml:space="preserve"> Incluye funcionamiento en ciclo abierto. En Canarias utiliza gasoil como combustible principal.</t>
    </r>
  </si>
  <si>
    <t>18 enero (19:50 h)</t>
  </si>
  <si>
    <t>22 enero (20:08 h)</t>
  </si>
  <si>
    <t>Demanda (b.c.) 2020</t>
  </si>
  <si>
    <t>Balance de energía eléctrica nacional por CC.AA. 2020 (GWh)</t>
  </si>
  <si>
    <t>21 enero</t>
  </si>
  <si>
    <t>30 julio</t>
  </si>
  <si>
    <t>20 enero (20-21 h)</t>
  </si>
  <si>
    <t>30 julio (13-14 h)</t>
  </si>
  <si>
    <t>20 enero (20:22 h)</t>
  </si>
  <si>
    <t>Enero 2020</t>
  </si>
  <si>
    <t>PENINSULAR</t>
  </si>
  <si>
    <t>NO PENINSULAR</t>
  </si>
  <si>
    <t>Demanda de energía eléctrica y consumo per cápita de los países miembros de ENTSO-E</t>
  </si>
  <si>
    <t>Demanda (TWh)</t>
  </si>
  <si>
    <t>Consumo per cápita (kWh/hab.)</t>
  </si>
  <si>
    <t>Alemania</t>
  </si>
  <si>
    <t>Austria</t>
  </si>
  <si>
    <t>Bélgica</t>
  </si>
  <si>
    <t>Bosnia-Herzegovina</t>
  </si>
  <si>
    <t>Bulgaria</t>
  </si>
  <si>
    <t>Croacia</t>
  </si>
  <si>
    <t>Dinamarca</t>
  </si>
  <si>
    <t>Eslovaquia</t>
  </si>
  <si>
    <t>Eslovenia</t>
  </si>
  <si>
    <t>España</t>
  </si>
  <si>
    <t>Estonia</t>
  </si>
  <si>
    <t>Finlandia</t>
  </si>
  <si>
    <t>Grecia</t>
  </si>
  <si>
    <t>Holanda</t>
  </si>
  <si>
    <t>Hungría</t>
  </si>
  <si>
    <t>Irlanda</t>
  </si>
  <si>
    <t>Italia</t>
  </si>
  <si>
    <t>Letonia</t>
  </si>
  <si>
    <t>Lituania</t>
  </si>
  <si>
    <t>Luxemburgo</t>
  </si>
  <si>
    <t>Montenegro</t>
  </si>
  <si>
    <t>Noruega</t>
  </si>
  <si>
    <t>Polonia</t>
  </si>
  <si>
    <t>República Checa</t>
  </si>
  <si>
    <t>Rumania</t>
  </si>
  <si>
    <t>Serbia</t>
  </si>
  <si>
    <t>Suecia</t>
  </si>
  <si>
    <t>Suiza</t>
  </si>
  <si>
    <t>Consumo per cápita = Consumo total / nº hab.</t>
  </si>
  <si>
    <r>
      <t xml:space="preserve">Albania </t>
    </r>
    <r>
      <rPr>
        <vertAlign val="superscript"/>
        <sz val="8"/>
        <color indexed="8"/>
        <rFont val="Arial"/>
        <family val="2"/>
      </rPr>
      <t>(1)</t>
    </r>
  </si>
  <si>
    <r>
      <t xml:space="preserve">Islandia </t>
    </r>
    <r>
      <rPr>
        <vertAlign val="superscript"/>
        <sz val="8"/>
        <color rgb="FF004563"/>
        <rFont val="Arial"/>
        <family val="2"/>
      </rPr>
      <t>(1)</t>
    </r>
  </si>
  <si>
    <t>Fuente: datos procedentes de ENTSO-E Transparency Platform con fecha 26/2/2021. Estos datos se amparan bajo los criterios del Reglamento (UE) nº543/2013, procediendo de los sistemas de tiempo real y por tanto difieren de los datos consolidados usados para el caso concreto de España a nivel nacional cuyo origen es el sistema de medidas.</t>
  </si>
  <si>
    <r>
      <rPr>
        <vertAlign val="superscript"/>
        <sz val="8"/>
        <color rgb="FF004563"/>
        <rFont val="Arial"/>
        <family val="2"/>
      </rPr>
      <t>(1)</t>
    </r>
    <r>
      <rPr>
        <sz val="8"/>
        <color rgb="FF004563"/>
        <rFont val="Arial"/>
        <family val="2"/>
      </rPr>
      <t xml:space="preserve"> Datos no disponibles.</t>
    </r>
  </si>
  <si>
    <r>
      <rPr>
        <vertAlign val="superscript"/>
        <sz val="8"/>
        <color rgb="FF004563"/>
        <rFont val="Arial"/>
        <family val="2"/>
      </rPr>
      <t>(2)</t>
    </r>
    <r>
      <rPr>
        <sz val="8"/>
        <color rgb="FF004563"/>
        <rFont val="Arial"/>
        <family val="2"/>
      </rPr>
      <t xml:space="preserve"> El dato de población incluye los territorios de ultramar.</t>
    </r>
  </si>
  <si>
    <t xml:space="preserve">Necesidades de energías cubiertas en los servicios de ajuste
</t>
  </si>
  <si>
    <t>Energía total</t>
  </si>
  <si>
    <t xml:space="preserve">Precios medios ponderados de energías de los servicios de ajuste del sistema eléctrico peninsular
</t>
  </si>
  <si>
    <r>
      <rPr>
        <vertAlign val="superscript"/>
        <sz val="8"/>
        <color rgb="FF004563"/>
        <rFont val="Arial"/>
        <family val="2"/>
      </rPr>
      <t>(1)</t>
    </r>
    <r>
      <rPr>
        <sz val="8"/>
        <color rgb="FF004563"/>
        <rFont val="Arial"/>
        <family val="2"/>
      </rPr>
      <t xml:space="preserve"> El servicio de Energías de Balance de tipo RR cuenta con un precio único. El valor representado en la tabla corresponde al precio medio ponderado según el sentido de la necesidad cubierta del Sistema Eléctrico Español. Hasta febrero de 2020, inclusive, se facilita el precio medio ponderado de la energía gestionada a subir mediante el servicio de gestión de desvíos generación-consumo.</t>
    </r>
  </si>
  <si>
    <t>Informe 2021</t>
  </si>
  <si>
    <t>El Sector Eléctrico Español en 2021 [Síntesis]</t>
  </si>
  <si>
    <r>
      <t xml:space="preserve">Balance de energía eléctrica 2021 </t>
    </r>
    <r>
      <rPr>
        <b/>
        <vertAlign val="superscript"/>
        <sz val="8"/>
        <color indexed="8"/>
        <rFont val="Arial"/>
        <family val="2"/>
      </rPr>
      <t>(1)</t>
    </r>
    <r>
      <rPr>
        <b/>
        <sz val="8"/>
        <color indexed="8"/>
        <rFont val="Arial"/>
        <family val="2"/>
      </rPr>
      <t xml:space="preserve">
</t>
    </r>
  </si>
  <si>
    <t>Demanda (b.c.) 2021</t>
  </si>
  <si>
    <t>% 21/20</t>
  </si>
  <si>
    <t>Potencia instalada a 31.12.2021. 
Sistema eléctrico peninsular</t>
  </si>
  <si>
    <t>Cobertura de la demanda de energía eléctrica 2021. 
Sistema eléctrico peninsular</t>
  </si>
  <si>
    <t xml:space="preserve">Cobertura de la máxima demanda horaria 2021. 
Sistema eléctrico peninsular </t>
  </si>
  <si>
    <r>
      <t xml:space="preserve">Instalaciones de la red de transporte de energía eléctrica en España 2021 </t>
    </r>
    <r>
      <rPr>
        <b/>
        <vertAlign val="superscript"/>
        <sz val="8"/>
        <color indexed="8"/>
        <rFont val="Arial"/>
        <family val="2"/>
      </rPr>
      <t>(1)</t>
    </r>
  </si>
  <si>
    <t>Balance de energía eléctrica nacional por CC.AA. 2021 (GWh)</t>
  </si>
  <si>
    <t>Desglose de potencia instalada a 31.12.2021. Sistema eléctrico nacional por CC.AA. (MW)</t>
  </si>
  <si>
    <t>Potencia instalada a 31.12.2021. Sistema eléctrico peninsular</t>
  </si>
  <si>
    <t>Cobertura de la demanda anual de energía eléctrica peninsular 2021</t>
  </si>
  <si>
    <t>8 enero (13-14 h)</t>
  </si>
  <si>
    <t>22 julio (14-15 h)</t>
  </si>
  <si>
    <t>13 enero</t>
  </si>
  <si>
    <t>22 julio</t>
  </si>
  <si>
    <t>Cobertura de la demanda máxima horaria peninsular  41.483 MWh</t>
  </si>
  <si>
    <t>8 de enero del 2021 (13-14 h)</t>
  </si>
  <si>
    <t>8 enero (14:05 h)</t>
  </si>
  <si>
    <t>Evolución de la energía mensual y precios del mercado de producción 2017-2021</t>
  </si>
  <si>
    <t>Enero 2021</t>
  </si>
  <si>
    <t>-</t>
  </si>
  <si>
    <t>Riocaya-Alcáçovas</t>
  </si>
  <si>
    <r>
      <t xml:space="preserve">   2021 </t>
    </r>
    <r>
      <rPr>
        <b/>
        <vertAlign val="superscript"/>
        <sz val="8"/>
        <color rgb="FF004563"/>
        <rFont val="Arial"/>
        <family val="2"/>
      </rPr>
      <t>(1)</t>
    </r>
  </si>
  <si>
    <t>Datos de kilómetros de circuito y de capacidad de transformación acumulados a 31 de diciembre de 2021.</t>
  </si>
  <si>
    <r>
      <t xml:space="preserve">Chipre </t>
    </r>
    <r>
      <rPr>
        <vertAlign val="superscript"/>
        <sz val="8"/>
        <color rgb="FF004563"/>
        <rFont val="Arial"/>
        <family val="2"/>
      </rPr>
      <t>(1)</t>
    </r>
  </si>
  <si>
    <r>
      <t xml:space="preserve">Macedonia </t>
    </r>
    <r>
      <rPr>
        <vertAlign val="superscript"/>
        <sz val="8"/>
        <color rgb="FF004563"/>
        <rFont val="Arial"/>
        <family val="2"/>
      </rPr>
      <t>(1)</t>
    </r>
  </si>
  <si>
    <r>
      <t xml:space="preserve">Francia </t>
    </r>
    <r>
      <rPr>
        <vertAlign val="superscript"/>
        <sz val="8"/>
        <color rgb="FF004563"/>
        <rFont val="Arial"/>
        <family val="2"/>
      </rPr>
      <t>(2)</t>
    </r>
  </si>
  <si>
    <t>Energía programada por seguridad</t>
  </si>
  <si>
    <t>Energía utlizada por balances</t>
  </si>
  <si>
    <t>Reserva de sustitución (RR)</t>
  </si>
  <si>
    <r>
      <t xml:space="preserve">Reserva de sustitución </t>
    </r>
    <r>
      <rPr>
        <vertAlign val="superscript"/>
        <sz val="8"/>
        <color rgb="FF004563"/>
        <rFont val="Arial"/>
        <family val="2"/>
      </rPr>
      <t>(1)</t>
    </r>
  </si>
  <si>
    <r>
      <t xml:space="preserve">IGCC </t>
    </r>
    <r>
      <rPr>
        <vertAlign val="superscript"/>
        <sz val="8"/>
        <color rgb="FF004563"/>
        <rFont val="Arial"/>
        <family val="2"/>
      </rPr>
      <t>(1)</t>
    </r>
  </si>
  <si>
    <r>
      <rPr>
        <vertAlign val="superscript"/>
        <sz val="8"/>
        <color rgb="FF004563"/>
        <rFont val="Arial"/>
        <family val="2"/>
      </rPr>
      <t>(1)</t>
    </r>
    <r>
      <rPr>
        <sz val="8"/>
        <color rgb="FF004563"/>
        <rFont val="Arial"/>
        <family val="2"/>
      </rPr>
      <t xml:space="preserve"> Energía de regulación evitada mediante la plataforma europea de neteo de regulación secundaria.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</si>
</sst>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164" formatCode="#,##0.0"/>
    <numFmt numFmtId="165" formatCode="0.0"/>
    <numFmt numFmtId="166" formatCode="#,##0\ \ \ _)"/>
    <numFmt numFmtId="167" formatCode="0.0000"/>
    <numFmt numFmtId="168" formatCode="#,##0.000"/>
    <numFmt numFmtId="169" formatCode="0_)"/>
    <numFmt numFmtId="170" formatCode="#,##0\ \ \ \ \ \ \ \ _)"/>
    <numFmt numFmtId="171" formatCode="#,##0\ \ \ \ \ _)"/>
    <numFmt numFmtId="172" formatCode="#,##0_)"/>
    <numFmt numFmtId="173" formatCode="0.00\ \ \ \ \ \ \ _)"/>
    <numFmt numFmtId="174" formatCode="0.00\ \ \ \ _)"/>
    <numFmt numFmtId="175" formatCode="0.00_)"/>
    <numFmt numFmtId="176" formatCode="0.0_)"/>
    <numFmt numFmtId="177" formatCode="0.0\ \ \ \ \ _)"/>
    <numFmt numFmtId="178" formatCode="0.0\ \ \ \ \ \ \ \ \ \ \ \ \ \ \ \ \ \ _)"/>
    <numFmt numFmtId="179" formatCode="0\ \ \ \ \ \ \ \ _)"/>
    <numFmt numFmtId="180" formatCode="_-* #,##0.00[$€]_-;\-* #,##0.00[$€]_-;_-* &quot;-&quot;??[$€]_-;_-@_-"/>
    <numFmt numFmtId="181" formatCode="0.00\ "/>
    <numFmt numFmtId="182" formatCode="dd\ mmmm"/>
    <numFmt numFmtId="183" formatCode="#,##0.0\ \ \ _)"/>
    <numFmt numFmtId="184" formatCode="#,##0.00\ \ \ _)"/>
    <numFmt numFmtId="185" formatCode="#,##0\ _)"/>
    <numFmt numFmtId="186" formatCode="#,###_)"/>
    <numFmt numFmtId="187" formatCode="#,###.00_)"/>
    <numFmt numFmtId="188" formatCode="#,##0.0000"/>
    <numFmt numFmtId="189" formatCode="#,##0.00000"/>
    <numFmt numFmtId="190" formatCode="0.00000"/>
    <numFmt numFmtId="191" formatCode="0.000"/>
    <numFmt numFmtId="192" formatCode="0.0000_)"/>
  </numFmts>
  <fonts count="60">
    <font>
      <sz val="10"/>
      <name val="Geneva"/>
    </font>
    <font>
      <sz val="11"/>
      <color theme="1"/>
      <name val="Calibri"/>
      <family val="2"/>
      <scheme val="minor"/>
    </font>
    <font>
      <sz val="10"/>
      <name val="Geneva"/>
    </font>
    <font>
      <sz val="10"/>
      <name val="Arial"/>
      <family val="2"/>
    </font>
    <font>
      <sz val="9"/>
      <name val="Futura"/>
      <family val="2"/>
    </font>
    <font>
      <sz val="8"/>
      <name val="Arial"/>
      <family val="2"/>
    </font>
    <font>
      <b/>
      <sz val="10"/>
      <color indexed="8"/>
      <name val="Arial"/>
      <family val="2"/>
    </font>
    <font>
      <b/>
      <sz val="8"/>
      <color indexed="8"/>
      <name val="Arial"/>
      <family val="2"/>
    </font>
    <font>
      <sz val="8"/>
      <color indexed="9"/>
      <name val="Arial"/>
      <family val="2"/>
    </font>
    <font>
      <sz val="8"/>
      <color indexed="8"/>
      <name val="Arial"/>
      <family val="2"/>
    </font>
    <font>
      <u/>
      <sz val="10"/>
      <color indexed="12"/>
      <name val="Geneva"/>
    </font>
    <font>
      <b/>
      <sz val="8"/>
      <color indexed="9"/>
      <name val="Arial"/>
      <family val="2"/>
    </font>
    <font>
      <b/>
      <sz val="8"/>
      <color indexed="9"/>
      <name val="Symbol"/>
      <family val="1"/>
      <charset val="2"/>
    </font>
    <font>
      <sz val="8"/>
      <color indexed="32"/>
      <name val="Arial"/>
      <family val="2"/>
    </font>
    <font>
      <sz val="10"/>
      <color indexed="8"/>
      <name val="Geneva"/>
    </font>
    <font>
      <sz val="8"/>
      <color indexed="10"/>
      <name val="Arial"/>
      <family val="2"/>
    </font>
    <font>
      <b/>
      <sz val="8"/>
      <name val="Arial"/>
      <family val="2"/>
    </font>
    <font>
      <sz val="8"/>
      <color indexed="56"/>
      <name val="Arial"/>
      <family val="2"/>
    </font>
    <font>
      <b/>
      <sz val="8"/>
      <color indexed="10"/>
      <name val="Arial"/>
      <family val="2"/>
    </font>
    <font>
      <sz val="10"/>
      <color indexed="56"/>
      <name val="Geneva"/>
    </font>
    <font>
      <sz val="10"/>
      <color indexed="21"/>
      <name val="Symbol"/>
      <family val="1"/>
      <charset val="2"/>
    </font>
    <font>
      <sz val="14"/>
      <color indexed="21"/>
      <name val="Arial"/>
      <family val="2"/>
    </font>
    <font>
      <sz val="10"/>
      <color indexed="32"/>
      <name val="Arial"/>
      <family val="2"/>
    </font>
    <font>
      <sz val="8"/>
      <name val="Geneva"/>
    </font>
    <font>
      <sz val="9"/>
      <name val="Avant Garde"/>
    </font>
    <font>
      <sz val="9"/>
      <color indexed="8"/>
      <name val="Avant Garde"/>
    </font>
    <font>
      <sz val="10"/>
      <color indexed="10"/>
      <name val="Geneva"/>
    </font>
    <font>
      <sz val="10"/>
      <color indexed="32"/>
      <name val="Avant Garde"/>
    </font>
    <font>
      <b/>
      <sz val="10"/>
      <color indexed="8"/>
      <name val="Geneva"/>
    </font>
    <font>
      <sz val="10"/>
      <color indexed="8"/>
      <name val="Arial"/>
      <family val="2"/>
    </font>
    <font>
      <b/>
      <sz val="10"/>
      <color indexed="32"/>
      <name val="Arial"/>
      <family val="2"/>
    </font>
    <font>
      <sz val="10"/>
      <color indexed="32"/>
      <name val="Geneva"/>
    </font>
    <font>
      <sz val="10"/>
      <color indexed="31"/>
      <name val="Geneva"/>
    </font>
    <font>
      <sz val="10"/>
      <name val="Avant Garde"/>
    </font>
    <font>
      <sz val="10"/>
      <color indexed="10"/>
      <name val="Arial"/>
      <family val="2"/>
    </font>
    <font>
      <sz val="8"/>
      <color indexed="8"/>
      <name val="Symbol"/>
      <family val="1"/>
      <charset val="2"/>
    </font>
    <font>
      <b/>
      <sz val="8"/>
      <color indexed="32"/>
      <name val="Arial"/>
      <family val="2"/>
    </font>
    <font>
      <sz val="11"/>
      <color indexed="56"/>
      <name val="Geneva"/>
    </font>
    <font>
      <sz val="10"/>
      <name val="Arial"/>
      <family val="2"/>
    </font>
    <font>
      <sz val="10"/>
      <name val="Geneva"/>
      <family val="2"/>
    </font>
    <font>
      <sz val="10"/>
      <color indexed="8"/>
      <name val="Geneva"/>
      <family val="2"/>
    </font>
    <font>
      <sz val="10"/>
      <color indexed="56"/>
      <name val="Geneva"/>
      <family val="2"/>
    </font>
    <font>
      <sz val="10"/>
      <color indexed="10"/>
      <name val="Geneva"/>
      <family val="2"/>
    </font>
    <font>
      <b/>
      <sz val="10"/>
      <color indexed="8"/>
      <name val="Geneva"/>
      <family val="2"/>
    </font>
    <font>
      <vertAlign val="superscript"/>
      <sz val="8"/>
      <color indexed="8"/>
      <name val="Arial"/>
      <family val="2"/>
    </font>
    <font>
      <b/>
      <vertAlign val="superscript"/>
      <sz val="8"/>
      <color indexed="9"/>
      <name val="Arial"/>
      <family val="2"/>
    </font>
    <font>
      <b/>
      <vertAlign val="superscript"/>
      <sz val="8"/>
      <color indexed="8"/>
      <name val="Arial"/>
      <family val="2"/>
    </font>
    <font>
      <sz val="10"/>
      <color theme="0"/>
      <name val="Geneva"/>
    </font>
    <font>
      <sz val="8"/>
      <color rgb="FF004563"/>
      <name val="Arial"/>
      <family val="2"/>
    </font>
    <font>
      <b/>
      <sz val="8"/>
      <color rgb="FF004563"/>
      <name val="Arial"/>
      <family val="2"/>
    </font>
    <font>
      <sz val="8"/>
      <color rgb="FFFFF9E9"/>
      <name val="Arial"/>
      <family val="2"/>
    </font>
    <font>
      <sz val="10"/>
      <color rgb="FFFF0000"/>
      <name val="Geneva"/>
    </font>
    <font>
      <vertAlign val="superscript"/>
      <sz val="8"/>
      <color rgb="FF004563"/>
      <name val="Arial"/>
      <family val="2"/>
    </font>
    <font>
      <sz val="10"/>
      <color rgb="FF004563"/>
      <name val="Geneva"/>
    </font>
    <font>
      <u/>
      <sz val="10"/>
      <color indexed="12"/>
      <name val="Geneva"/>
      <family val="2"/>
    </font>
    <font>
      <sz val="8"/>
      <color rgb="FF000000"/>
      <name val="Arial"/>
      <family val="2"/>
    </font>
    <font>
      <sz val="8"/>
      <color theme="0"/>
      <name val="Arial"/>
      <family val="2"/>
    </font>
    <font>
      <b/>
      <sz val="8"/>
      <color rgb="FFFFFFFF"/>
      <name val="Arial"/>
      <family val="2"/>
    </font>
    <font>
      <sz val="8"/>
      <color rgb="FFFF0000"/>
      <name val="Arial"/>
      <family val="2"/>
    </font>
    <font>
      <b/>
      <vertAlign val="superscript"/>
      <sz val="8"/>
      <color rgb="FF004563"/>
      <name val="Arial"/>
      <family val="2"/>
    </font>
  </fonts>
  <fills count="11">
    <fill>
      <patternFill patternType="none"/>
    </fill>
    <fill>
      <patternFill patternType="gray125"/>
    </fill>
    <fill>
      <patternFill patternType="solid">
        <fgColor indexed="8"/>
        <bgColor indexed="64"/>
      </patternFill>
    </fill>
    <fill>
      <patternFill patternType="solid">
        <fgColor indexed="58"/>
        <bgColor indexed="64"/>
      </patternFill>
    </fill>
    <fill>
      <patternFill patternType="solid">
        <fgColor indexed="11"/>
        <bgColor indexed="64"/>
      </patternFill>
    </fill>
    <fill>
      <patternFill patternType="solid">
        <fgColor rgb="FFFFF9E9"/>
        <bgColor indexed="64"/>
      </patternFill>
    </fill>
    <fill>
      <patternFill patternType="solid">
        <fgColor rgb="FF005463"/>
        <bgColor indexed="64"/>
      </patternFill>
    </fill>
    <fill>
      <patternFill patternType="solid">
        <fgColor rgb="FF004563"/>
        <bgColor indexed="64"/>
      </patternFill>
    </fill>
    <fill>
      <patternFill patternType="solid">
        <fgColor rgb="FFFFFFFF"/>
        <bgColor rgb="FFFFFFFF"/>
      </patternFill>
    </fill>
    <fill>
      <patternFill patternType="solid">
        <fgColor rgb="FF34839D"/>
        <bgColor rgb="FFFFFFFF"/>
      </patternFill>
    </fill>
    <fill>
      <patternFill patternType="solid">
        <fgColor rgb="FFF5F5F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23"/>
      </top>
      <bottom style="thin">
        <color indexed="23"/>
      </bottom>
      <diagonal/>
    </border>
    <border>
      <left/>
      <right/>
      <top/>
      <bottom style="thin">
        <color indexed="63"/>
      </bottom>
      <diagonal/>
    </border>
    <border>
      <left/>
      <right/>
      <top style="thin">
        <color indexed="63"/>
      </top>
      <bottom style="thin">
        <color indexed="63"/>
      </bottom>
      <diagonal/>
    </border>
    <border>
      <left/>
      <right/>
      <top style="thin">
        <color indexed="63"/>
      </top>
      <bottom/>
      <diagonal/>
    </border>
    <border>
      <left/>
      <right/>
      <top/>
      <bottom style="thin">
        <color indexed="23"/>
      </bottom>
      <diagonal/>
    </border>
    <border>
      <left/>
      <right/>
      <top/>
      <bottom style="thin">
        <color indexed="22"/>
      </bottom>
      <diagonal/>
    </border>
    <border>
      <left/>
      <right/>
      <top/>
      <bottom style="thin">
        <color rgb="FFA6A6A6"/>
      </bottom>
      <diagonal/>
    </border>
    <border>
      <left/>
      <right/>
      <top style="thin">
        <color rgb="FF808080"/>
      </top>
      <bottom style="thin">
        <color rgb="FF808080"/>
      </bottom>
      <diagonal/>
    </border>
    <border>
      <left/>
      <right/>
      <top/>
      <bottom style="thin">
        <color theme="0" tint="-0.34998626667073579"/>
      </bottom>
      <diagonal/>
    </border>
    <border>
      <left/>
      <right/>
      <top style="thin">
        <color rgb="FFA6A6A6"/>
      </top>
      <bottom style="thin">
        <color rgb="FFA6A6A6"/>
      </bottom>
      <diagonal/>
    </border>
    <border>
      <left/>
      <right/>
      <top/>
      <bottom style="thin">
        <color theme="0" tint="-0.499984740745262"/>
      </bottom>
      <diagonal/>
    </border>
    <border>
      <left style="thin">
        <color rgb="FFC0C0C0"/>
      </left>
      <right/>
      <top/>
      <bottom style="thin">
        <color rgb="FFC0C0C0"/>
      </bottom>
      <diagonal/>
    </border>
  </borders>
  <cellStyleXfs count="36">
    <xf numFmtId="0" fontId="0" fillId="0" borderId="0"/>
    <xf numFmtId="180" fontId="2" fillId="0" borderId="0" applyFont="0" applyFill="0" applyBorder="0" applyAlignment="0" applyProtection="0"/>
    <xf numFmtId="0" fontId="4" fillId="0" borderId="0"/>
    <xf numFmtId="0" fontId="10" fillId="0" borderId="0" applyNumberFormat="0" applyFill="0" applyBorder="0" applyAlignment="0" applyProtection="0">
      <alignment vertical="top"/>
      <protection locked="0"/>
    </xf>
    <xf numFmtId="169" fontId="2" fillId="0" borderId="0"/>
    <xf numFmtId="0" fontId="3" fillId="0" borderId="0"/>
    <xf numFmtId="0" fontId="38" fillId="0" borderId="0"/>
    <xf numFmtId="169" fontId="2" fillId="0" borderId="0"/>
    <xf numFmtId="169" fontId="2" fillId="0" borderId="0"/>
    <xf numFmtId="169"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169" fontId="2" fillId="0" borderId="0"/>
    <xf numFmtId="0" fontId="3" fillId="0" borderId="0"/>
    <xf numFmtId="169" fontId="2" fillId="0" borderId="0"/>
    <xf numFmtId="0" fontId="2" fillId="0" borderId="0"/>
    <xf numFmtId="9" fontId="2" fillId="0" borderId="0" applyFont="0" applyFill="0" applyBorder="0" applyAlignment="0" applyProtection="0"/>
    <xf numFmtId="0" fontId="3" fillId="0" borderId="1" applyNumberFormat="0" applyFill="0" applyProtection="0">
      <alignment horizontal="right"/>
    </xf>
    <xf numFmtId="180" fontId="39" fillId="0" borderId="0" applyFont="0" applyFill="0" applyBorder="0" applyAlignment="0" applyProtection="0"/>
    <xf numFmtId="0" fontId="54" fillId="0" borderId="0" applyNumberFormat="0" applyFill="0" applyBorder="0" applyAlignment="0" applyProtection="0">
      <alignment vertical="top"/>
      <protection locked="0"/>
    </xf>
    <xf numFmtId="4" fontId="55" fillId="8" borderId="13">
      <alignment horizontal="right" vertical="center"/>
    </xf>
    <xf numFmtId="0" fontId="57" fillId="9" borderId="13">
      <alignment vertical="center" wrapText="1"/>
    </xf>
    <xf numFmtId="0" fontId="57" fillId="9" borderId="13">
      <alignment horizontal="center" wrapText="1"/>
    </xf>
    <xf numFmtId="0" fontId="3" fillId="0" borderId="0"/>
    <xf numFmtId="0" fontId="3" fillId="0" borderId="0"/>
    <xf numFmtId="0" fontId="1" fillId="0" borderId="0"/>
    <xf numFmtId="0" fontId="1" fillId="0" borderId="0"/>
    <xf numFmtId="9" fontId="3" fillId="0" borderId="0" applyFont="0" applyFill="0" applyBorder="0" applyAlignment="0" applyProtection="0"/>
    <xf numFmtId="0" fontId="3" fillId="0" borderId="0"/>
  </cellStyleXfs>
  <cellXfs count="752">
    <xf numFmtId="0" fontId="0" fillId="0" borderId="0" xfId="0"/>
    <xf numFmtId="0" fontId="5" fillId="0" borderId="0" xfId="22" applyFont="1" applyFill="1" applyProtection="1"/>
    <xf numFmtId="0" fontId="17" fillId="0" borderId="0" xfId="22" applyFont="1" applyFill="1" applyBorder="1" applyProtection="1"/>
    <xf numFmtId="0" fontId="9" fillId="0" borderId="0" xfId="22" applyFont="1" applyFill="1" applyProtection="1"/>
    <xf numFmtId="0" fontId="9" fillId="0" borderId="0" xfId="22" applyFont="1" applyFill="1" applyBorder="1" applyProtection="1"/>
    <xf numFmtId="0" fontId="9" fillId="0" borderId="0" xfId="22" applyFont="1" applyFill="1"/>
    <xf numFmtId="0" fontId="5" fillId="0" borderId="0" xfId="0" applyFont="1"/>
    <xf numFmtId="3" fontId="15" fillId="0" borderId="0" xfId="18" applyNumberFormat="1" applyFont="1" applyFill="1" applyBorder="1" applyProtection="1"/>
    <xf numFmtId="3" fontId="18" fillId="0" borderId="2" xfId="18" applyNumberFormat="1" applyFont="1" applyFill="1" applyBorder="1" applyProtection="1"/>
    <xf numFmtId="3" fontId="5" fillId="0" borderId="0" xfId="0" applyNumberFormat="1" applyFont="1"/>
    <xf numFmtId="0" fontId="5" fillId="0" borderId="0" xfId="0" applyFont="1" applyAlignment="1">
      <alignment horizontal="right"/>
    </xf>
    <xf numFmtId="0" fontId="7" fillId="0" borderId="0" xfId="0" applyFont="1"/>
    <xf numFmtId="0" fontId="16" fillId="0" borderId="0" xfId="0" applyFont="1" applyAlignment="1">
      <alignment horizontal="center"/>
    </xf>
    <xf numFmtId="3" fontId="11" fillId="2" borderId="3" xfId="22" applyNumberFormat="1" applyFont="1" applyFill="1" applyBorder="1" applyAlignment="1" applyProtection="1">
      <alignment horizontal="left" indent="1"/>
    </xf>
    <xf numFmtId="0" fontId="7" fillId="0" borderId="0" xfId="0" applyFont="1" applyAlignment="1">
      <alignment horizontal="left"/>
    </xf>
    <xf numFmtId="3" fontId="7" fillId="0" borderId="0" xfId="0" applyNumberFormat="1" applyFont="1" applyFill="1"/>
    <xf numFmtId="3" fontId="9" fillId="0" borderId="0" xfId="0" applyNumberFormat="1" applyFont="1" applyFill="1"/>
    <xf numFmtId="0" fontId="14" fillId="0" borderId="0" xfId="0" applyFont="1"/>
    <xf numFmtId="3" fontId="7" fillId="0" borderId="0" xfId="0" applyNumberFormat="1" applyFont="1" applyFill="1" applyAlignment="1">
      <alignment horizontal="center"/>
    </xf>
    <xf numFmtId="1" fontId="9" fillId="0" borderId="0" xfId="0" applyNumberFormat="1" applyFont="1"/>
    <xf numFmtId="0" fontId="9" fillId="0" borderId="0" xfId="0" applyFont="1"/>
    <xf numFmtId="0" fontId="5" fillId="3" borderId="0" xfId="0" applyFont="1" applyFill="1"/>
    <xf numFmtId="3" fontId="7" fillId="3" borderId="0" xfId="0" applyNumberFormat="1" applyFont="1" applyFill="1" applyAlignment="1">
      <alignment horizontal="center"/>
    </xf>
    <xf numFmtId="0" fontId="0" fillId="3" borderId="0" xfId="0" applyFill="1"/>
    <xf numFmtId="3" fontId="11" fillId="2" borderId="3" xfId="22" applyNumberFormat="1" applyFont="1" applyFill="1" applyBorder="1" applyAlignment="1" applyProtection="1">
      <alignment horizontal="right" textRotation="90"/>
    </xf>
    <xf numFmtId="0" fontId="7" fillId="0" borderId="0" xfId="22" applyFont="1" applyFill="1" applyAlignment="1" applyProtection="1">
      <alignment vertical="top" wrapText="1"/>
    </xf>
    <xf numFmtId="0" fontId="6" fillId="0" borderId="0" xfId="0" applyFont="1" applyFill="1" applyAlignment="1" applyProtection="1">
      <alignment horizontal="right"/>
    </xf>
    <xf numFmtId="0" fontId="9" fillId="0" borderId="0" xfId="22" applyFont="1" applyFill="1" applyAlignment="1" applyProtection="1"/>
    <xf numFmtId="0" fontId="21" fillId="3" borderId="0" xfId="16" applyFont="1" applyFill="1" applyBorder="1" applyAlignment="1" applyProtection="1">
      <alignment horizontal="right" vertical="center"/>
    </xf>
    <xf numFmtId="0" fontId="3" fillId="0" borderId="0" xfId="16" applyFill="1" applyProtection="1"/>
    <xf numFmtId="0" fontId="2" fillId="0" borderId="0" xfId="16" applyFont="1" applyFill="1" applyProtection="1"/>
    <xf numFmtId="0" fontId="6" fillId="0" borderId="0" xfId="16" applyFont="1" applyFill="1" applyAlignment="1" applyProtection="1">
      <alignment horizontal="right"/>
    </xf>
    <xf numFmtId="0" fontId="19" fillId="0" borderId="0" xfId="16" applyFont="1" applyFill="1" applyBorder="1" applyProtection="1"/>
    <xf numFmtId="0" fontId="14" fillId="0" borderId="0" xfId="16" applyFont="1" applyFill="1" applyBorder="1" applyProtection="1"/>
    <xf numFmtId="0" fontId="7" fillId="0" borderId="0" xfId="16" applyFont="1" applyFill="1" applyBorder="1" applyAlignment="1" applyProtection="1"/>
    <xf numFmtId="0" fontId="7" fillId="0" borderId="0" xfId="16" applyFont="1" applyFill="1" applyBorder="1" applyAlignment="1" applyProtection="1">
      <alignment horizontal="right" vertical="center"/>
    </xf>
    <xf numFmtId="0" fontId="20" fillId="0" borderId="0" xfId="16" applyFont="1" applyFill="1" applyBorder="1" applyAlignment="1" applyProtection="1">
      <alignment horizontal="right"/>
    </xf>
    <xf numFmtId="0" fontId="7" fillId="0" borderId="0" xfId="16" applyFont="1" applyFill="1" applyBorder="1" applyAlignment="1" applyProtection="1">
      <alignment horizontal="left" vertical="center" indent="1"/>
    </xf>
    <xf numFmtId="3" fontId="9" fillId="0" borderId="0" xfId="0" applyNumberFormat="1" applyFont="1"/>
    <xf numFmtId="0" fontId="13" fillId="0" borderId="0" xfId="0" applyFont="1" applyFill="1" applyProtection="1"/>
    <xf numFmtId="0" fontId="8" fillId="0" borderId="0" xfId="22" applyFont="1" applyFill="1" applyProtection="1"/>
    <xf numFmtId="3" fontId="8" fillId="0" borderId="0" xfId="0" applyNumberFormat="1" applyFont="1"/>
    <xf numFmtId="0" fontId="8" fillId="0" borderId="0" xfId="0" applyFont="1"/>
    <xf numFmtId="0" fontId="9" fillId="0" borderId="0" xfId="0" applyFont="1" applyFill="1" applyProtection="1"/>
    <xf numFmtId="0" fontId="3" fillId="0" borderId="0" xfId="13" applyFill="1" applyProtection="1"/>
    <xf numFmtId="0" fontId="6" fillId="0" borderId="0" xfId="13" applyFont="1" applyFill="1" applyAlignment="1" applyProtection="1">
      <alignment horizontal="right"/>
    </xf>
    <xf numFmtId="0" fontId="19" fillId="0" borderId="0" xfId="13" applyFont="1" applyFill="1" applyBorder="1" applyProtection="1"/>
    <xf numFmtId="0" fontId="14" fillId="0" borderId="0" xfId="13" applyFont="1" applyFill="1" applyBorder="1" applyProtection="1"/>
    <xf numFmtId="0" fontId="7" fillId="0" borderId="0" xfId="13" applyFont="1" applyFill="1" applyBorder="1" applyAlignment="1" applyProtection="1"/>
    <xf numFmtId="0" fontId="17" fillId="0" borderId="0" xfId="13" applyFont="1" applyFill="1" applyBorder="1" applyProtection="1"/>
    <xf numFmtId="0" fontId="9" fillId="0" borderId="0" xfId="13" applyFont="1" applyFill="1" applyBorder="1" applyProtection="1"/>
    <xf numFmtId="0" fontId="7" fillId="0" borderId="0" xfId="13" applyFont="1" applyFill="1" applyBorder="1" applyAlignment="1" applyProtection="1">
      <alignment horizontal="left" vertical="center" indent="1"/>
    </xf>
    <xf numFmtId="0" fontId="17" fillId="0" borderId="0" xfId="13" applyFont="1" applyFill="1" applyBorder="1" applyAlignment="1" applyProtection="1">
      <alignment horizontal="left" indent="1"/>
    </xf>
    <xf numFmtId="0" fontId="7" fillId="0" borderId="0" xfId="13" applyFont="1" applyFill="1" applyBorder="1" applyAlignment="1" applyProtection="1">
      <alignment horizontal="left"/>
    </xf>
    <xf numFmtId="0" fontId="11" fillId="2" borderId="0" xfId="13" applyFont="1" applyFill="1" applyBorder="1" applyProtection="1"/>
    <xf numFmtId="0" fontId="13" fillId="2" borderId="0" xfId="13" applyFont="1" applyFill="1" applyProtection="1"/>
    <xf numFmtId="0" fontId="13" fillId="0" borderId="0" xfId="13" applyFont="1" applyFill="1" applyProtection="1"/>
    <xf numFmtId="49" fontId="11" fillId="2" borderId="0" xfId="13" applyNumberFormat="1" applyFont="1" applyFill="1" applyBorder="1" applyAlignment="1" applyProtection="1">
      <alignment horizontal="center"/>
    </xf>
    <xf numFmtId="49" fontId="11" fillId="2" borderId="0" xfId="13" quotePrefix="1" applyNumberFormat="1" applyFont="1" applyFill="1" applyBorder="1" applyAlignment="1" applyProtection="1">
      <alignment horizontal="right"/>
    </xf>
    <xf numFmtId="0" fontId="13" fillId="2" borderId="0" xfId="13" applyFont="1" applyFill="1" applyBorder="1" applyProtection="1"/>
    <xf numFmtId="0" fontId="11" fillId="2" borderId="3" xfId="13" applyFont="1" applyFill="1" applyBorder="1" applyProtection="1"/>
    <xf numFmtId="49" fontId="11" fillId="2" borderId="3" xfId="13" applyNumberFormat="1" applyFont="1" applyFill="1" applyBorder="1" applyAlignment="1" applyProtection="1">
      <alignment horizontal="center" vertical="top"/>
    </xf>
    <xf numFmtId="2" fontId="13" fillId="0" borderId="0" xfId="13" applyNumberFormat="1" applyFont="1" applyFill="1" applyAlignment="1" applyProtection="1">
      <alignment horizontal="right"/>
    </xf>
    <xf numFmtId="0" fontId="13" fillId="0" borderId="0" xfId="13" applyFont="1" applyFill="1" applyBorder="1" applyProtection="1"/>
    <xf numFmtId="2" fontId="13" fillId="0" borderId="0" xfId="13" applyNumberFormat="1" applyFont="1" applyFill="1" applyBorder="1" applyAlignment="1" applyProtection="1">
      <alignment horizontal="right"/>
    </xf>
    <xf numFmtId="169" fontId="13" fillId="0" borderId="0" xfId="13" applyNumberFormat="1" applyFont="1" applyFill="1" applyBorder="1" applyAlignment="1" applyProtection="1">
      <alignment horizontal="center"/>
    </xf>
    <xf numFmtId="175" fontId="13" fillId="0" borderId="0" xfId="13" applyNumberFormat="1" applyFont="1" applyFill="1" applyBorder="1" applyAlignment="1" applyProtection="1">
      <alignment horizontal="right"/>
    </xf>
    <xf numFmtId="0" fontId="5" fillId="0" borderId="0" xfId="13" applyFont="1" applyFill="1" applyProtection="1"/>
    <xf numFmtId="169" fontId="13" fillId="0" borderId="0" xfId="13" applyNumberFormat="1" applyFont="1" applyFill="1" applyAlignment="1" applyProtection="1">
      <alignment horizontal="center"/>
    </xf>
    <xf numFmtId="1" fontId="22" fillId="0" borderId="0" xfId="13" applyNumberFormat="1" applyFont="1" applyFill="1" applyProtection="1"/>
    <xf numFmtId="0" fontId="22" fillId="0" borderId="0" xfId="13" applyFont="1" applyFill="1" applyBorder="1" applyProtection="1"/>
    <xf numFmtId="2" fontId="22" fillId="0" borderId="0" xfId="13" applyNumberFormat="1" applyFont="1" applyFill="1" applyBorder="1" applyAlignment="1" applyProtection="1">
      <alignment horizontal="right"/>
    </xf>
    <xf numFmtId="2" fontId="22" fillId="0" borderId="0" xfId="13" applyNumberFormat="1" applyFont="1" applyFill="1" applyAlignment="1" applyProtection="1">
      <alignment horizontal="right"/>
    </xf>
    <xf numFmtId="0" fontId="22" fillId="0" borderId="0" xfId="13" applyFont="1" applyFill="1" applyProtection="1"/>
    <xf numFmtId="169" fontId="22" fillId="0" borderId="0" xfId="13" applyNumberFormat="1" applyFont="1" applyFill="1" applyBorder="1" applyAlignment="1" applyProtection="1">
      <alignment horizontal="center"/>
    </xf>
    <xf numFmtId="169" fontId="22" fillId="0" borderId="0" xfId="13" applyNumberFormat="1" applyFont="1" applyFill="1" applyAlignment="1" applyProtection="1">
      <alignment horizontal="center"/>
    </xf>
    <xf numFmtId="3" fontId="8" fillId="0" borderId="0" xfId="22" applyNumberFormat="1" applyFont="1" applyFill="1"/>
    <xf numFmtId="0" fontId="11" fillId="0" borderId="0" xfId="22" applyFont="1" applyFill="1"/>
    <xf numFmtId="0" fontId="13" fillId="3" borderId="0" xfId="13" applyFont="1" applyFill="1" applyProtection="1"/>
    <xf numFmtId="169" fontId="2" fillId="0" borderId="0" xfId="21" applyFill="1" applyProtection="1"/>
    <xf numFmtId="169" fontId="6" fillId="0" borderId="0" xfId="21" applyFont="1" applyFill="1" applyAlignment="1" applyProtection="1">
      <alignment horizontal="right"/>
    </xf>
    <xf numFmtId="169" fontId="14" fillId="0" borderId="0" xfId="21" applyFont="1" applyFill="1" applyBorder="1" applyProtection="1"/>
    <xf numFmtId="169" fontId="6" fillId="0" borderId="0" xfId="21" applyFont="1" applyFill="1" applyBorder="1" applyAlignment="1" applyProtection="1"/>
    <xf numFmtId="169" fontId="19" fillId="0" borderId="0" xfId="21" applyFont="1" applyFill="1" applyBorder="1" applyProtection="1"/>
    <xf numFmtId="169" fontId="7" fillId="0" borderId="0" xfId="21" applyFont="1" applyFill="1" applyBorder="1" applyAlignment="1" applyProtection="1"/>
    <xf numFmtId="169" fontId="7" fillId="0" borderId="0" xfId="21" applyFont="1" applyFill="1" applyBorder="1" applyAlignment="1" applyProtection="1">
      <alignment horizontal="left" vertical="center" indent="1"/>
    </xf>
    <xf numFmtId="169" fontId="19" fillId="0" borderId="0" xfId="21" applyFont="1" applyFill="1" applyBorder="1" applyAlignment="1" applyProtection="1">
      <alignment horizontal="left" indent="1"/>
    </xf>
    <xf numFmtId="169" fontId="2" fillId="0" borderId="0" xfId="21"/>
    <xf numFmtId="169" fontId="7" fillId="0" borderId="0" xfId="21" applyFont="1" applyFill="1" applyBorder="1" applyAlignment="1" applyProtection="1">
      <alignment horizontal="left"/>
    </xf>
    <xf numFmtId="1" fontId="11" fillId="4" borderId="0" xfId="21" applyNumberFormat="1" applyFont="1" applyFill="1" applyBorder="1" applyAlignment="1" applyProtection="1">
      <alignment horizontal="left"/>
    </xf>
    <xf numFmtId="1" fontId="11" fillId="4" borderId="0" xfId="21" applyNumberFormat="1" applyFont="1" applyFill="1" applyBorder="1" applyAlignment="1" applyProtection="1">
      <alignment horizontal="right"/>
    </xf>
    <xf numFmtId="176" fontId="2" fillId="0" borderId="0" xfId="21" applyNumberFormat="1" applyFont="1" applyFill="1" applyBorder="1" applyProtection="1"/>
    <xf numFmtId="169" fontId="9" fillId="0" borderId="0" xfId="21" applyFont="1" applyFill="1" applyBorder="1" applyAlignment="1" applyProtection="1">
      <alignment horizontal="left" vertical="center"/>
    </xf>
    <xf numFmtId="169" fontId="9" fillId="0" borderId="0" xfId="21" applyFont="1" applyFill="1" applyBorder="1" applyAlignment="1" applyProtection="1">
      <alignment horizontal="left"/>
    </xf>
    <xf numFmtId="175" fontId="26" fillId="0" borderId="0" xfId="21" applyNumberFormat="1" applyFont="1" applyFill="1" applyBorder="1" applyAlignment="1" applyProtection="1">
      <alignment horizontal="left" indent="1"/>
    </xf>
    <xf numFmtId="169" fontId="2" fillId="0" borderId="0" xfId="9" applyFill="1" applyProtection="1"/>
    <xf numFmtId="169" fontId="14" fillId="0" borderId="0" xfId="9" applyFont="1" applyFill="1" applyBorder="1" applyProtection="1"/>
    <xf numFmtId="169" fontId="19" fillId="0" borderId="0" xfId="9" applyFont="1" applyFill="1" applyBorder="1" applyProtection="1"/>
    <xf numFmtId="169" fontId="7" fillId="0" borderId="0" xfId="9" applyFont="1" applyFill="1" applyBorder="1" applyAlignment="1" applyProtection="1"/>
    <xf numFmtId="169" fontId="7" fillId="0" borderId="0" xfId="9" applyFont="1" applyFill="1" applyBorder="1" applyAlignment="1" applyProtection="1">
      <alignment horizontal="left" vertical="center" indent="1"/>
    </xf>
    <xf numFmtId="169" fontId="19" fillId="0" borderId="0" xfId="9" applyFont="1" applyFill="1" applyBorder="1" applyAlignment="1" applyProtection="1">
      <alignment horizontal="left" indent="1"/>
    </xf>
    <xf numFmtId="169" fontId="7" fillId="0" borderId="0" xfId="9" applyFont="1" applyFill="1" applyBorder="1" applyAlignment="1" applyProtection="1">
      <alignment horizontal="left"/>
    </xf>
    <xf numFmtId="169" fontId="26" fillId="0" borderId="0" xfId="9" applyFont="1" applyFill="1" applyBorder="1" applyProtection="1"/>
    <xf numFmtId="169" fontId="9" fillId="0" borderId="0" xfId="9" applyFont="1" applyFill="1" applyBorder="1" applyAlignment="1" applyProtection="1">
      <alignment horizontal="left" vertical="center"/>
    </xf>
    <xf numFmtId="169" fontId="9" fillId="0" borderId="0" xfId="9" applyFont="1" applyFill="1" applyBorder="1" applyAlignment="1" applyProtection="1">
      <alignment horizontal="left" vertical="center" indent="1"/>
    </xf>
    <xf numFmtId="169" fontId="14" fillId="0" borderId="0" xfId="9" applyFont="1" applyFill="1" applyProtection="1"/>
    <xf numFmtId="169" fontId="24" fillId="0" borderId="0" xfId="9" applyFont="1" applyFill="1" applyProtection="1"/>
    <xf numFmtId="169" fontId="2" fillId="0" borderId="0" xfId="9"/>
    <xf numFmtId="16" fontId="2" fillId="0" borderId="0" xfId="9" applyNumberFormat="1"/>
    <xf numFmtId="3" fontId="2" fillId="0" borderId="0" xfId="9" applyNumberFormat="1"/>
    <xf numFmtId="169" fontId="25" fillId="0" borderId="0" xfId="9" applyFont="1" applyFill="1" applyProtection="1"/>
    <xf numFmtId="169" fontId="9" fillId="0" borderId="0" xfId="9" applyFont="1" applyFill="1" applyBorder="1" applyAlignment="1" applyProtection="1">
      <alignment horizontal="left"/>
    </xf>
    <xf numFmtId="0" fontId="3" fillId="0" borderId="0" xfId="11" applyFill="1" applyProtection="1"/>
    <xf numFmtId="0" fontId="14" fillId="0" borderId="0" xfId="11" applyFont="1" applyFill="1" applyBorder="1" applyProtection="1"/>
    <xf numFmtId="0" fontId="19" fillId="0" borderId="0" xfId="11" applyFont="1" applyFill="1" applyBorder="1" applyProtection="1"/>
    <xf numFmtId="0" fontId="7" fillId="0" borderId="0" xfId="11" applyFont="1" applyFill="1" applyBorder="1" applyAlignment="1" applyProtection="1"/>
    <xf numFmtId="0" fontId="7" fillId="0" borderId="0" xfId="11" applyFont="1" applyFill="1" applyBorder="1" applyAlignment="1" applyProtection="1">
      <alignment horizontal="left" vertical="center" indent="1"/>
    </xf>
    <xf numFmtId="0" fontId="19" fillId="0" borderId="0" xfId="11" applyFont="1" applyFill="1" applyBorder="1" applyAlignment="1" applyProtection="1">
      <alignment horizontal="left" indent="1"/>
    </xf>
    <xf numFmtId="0" fontId="7" fillId="0" borderId="0" xfId="11" applyFont="1" applyFill="1" applyBorder="1" applyAlignment="1" applyProtection="1">
      <alignment horizontal="left"/>
    </xf>
    <xf numFmtId="0" fontId="7" fillId="3" borderId="0" xfId="11" applyFont="1" applyFill="1" applyBorder="1" applyAlignment="1" applyProtection="1">
      <alignment horizontal="left"/>
    </xf>
    <xf numFmtId="0" fontId="19" fillId="3" borderId="0" xfId="11" applyFont="1" applyFill="1" applyBorder="1" applyAlignment="1" applyProtection="1">
      <alignment horizontal="left" indent="1"/>
    </xf>
    <xf numFmtId="0" fontId="15" fillId="0" borderId="0" xfId="13" applyFont="1" applyFill="1" applyBorder="1" applyAlignment="1" applyProtection="1">
      <alignment horizontal="left"/>
    </xf>
    <xf numFmtId="0" fontId="27" fillId="0" borderId="0" xfId="11" applyFont="1" applyFill="1" applyProtection="1"/>
    <xf numFmtId="0" fontId="9" fillId="0" borderId="0" xfId="11" applyFont="1" applyFill="1" applyBorder="1" applyProtection="1"/>
    <xf numFmtId="0" fontId="17" fillId="0" borderId="0" xfId="11" applyFont="1" applyFill="1" applyBorder="1" applyProtection="1"/>
    <xf numFmtId="1" fontId="9" fillId="0" borderId="0" xfId="11" applyNumberFormat="1" applyFont="1" applyFill="1" applyBorder="1" applyProtection="1"/>
    <xf numFmtId="0" fontId="9" fillId="0" borderId="0" xfId="11" applyFont="1" applyFill="1" applyBorder="1" applyAlignment="1" applyProtection="1">
      <alignment horizontal="left" vertical="top"/>
    </xf>
    <xf numFmtId="0" fontId="28" fillId="0" borderId="0" xfId="13" applyFont="1" applyFill="1" applyAlignment="1" applyProtection="1">
      <alignment horizontal="right"/>
    </xf>
    <xf numFmtId="0" fontId="19" fillId="0" borderId="0" xfId="13" applyFont="1" applyFill="1" applyBorder="1" applyAlignment="1" applyProtection="1">
      <alignment horizontal="left" indent="1"/>
    </xf>
    <xf numFmtId="0" fontId="8" fillId="2" borderId="3" xfId="13" applyFont="1" applyFill="1" applyBorder="1" applyProtection="1"/>
    <xf numFmtId="0" fontId="9" fillId="3" borderId="0" xfId="13" applyFont="1" applyFill="1" applyBorder="1" applyAlignment="1" applyProtection="1">
      <alignment horizontal="center"/>
    </xf>
    <xf numFmtId="3" fontId="22" fillId="0" borderId="0" xfId="13" applyNumberFormat="1" applyFont="1" applyFill="1" applyProtection="1"/>
    <xf numFmtId="49" fontId="11" fillId="2" borderId="3" xfId="13" quotePrefix="1" applyNumberFormat="1" applyFont="1" applyFill="1" applyBorder="1" applyAlignment="1" applyProtection="1">
      <alignment horizontal="right" vertical="top"/>
    </xf>
    <xf numFmtId="170" fontId="9" fillId="3" borderId="0" xfId="13" applyNumberFormat="1" applyFont="1" applyFill="1" applyBorder="1" applyAlignment="1" applyProtection="1">
      <alignment horizontal="right"/>
    </xf>
    <xf numFmtId="171" fontId="9" fillId="3" borderId="0" xfId="13" applyNumberFormat="1" applyFont="1" applyFill="1" applyBorder="1" applyAlignment="1" applyProtection="1">
      <alignment horizontal="right"/>
    </xf>
    <xf numFmtId="172" fontId="9" fillId="3" borderId="0" xfId="13" applyNumberFormat="1" applyFont="1" applyFill="1" applyBorder="1" applyAlignment="1" applyProtection="1">
      <alignment horizontal="right"/>
    </xf>
    <xf numFmtId="173" fontId="9" fillId="3" borderId="0" xfId="13" applyNumberFormat="1" applyFont="1" applyFill="1" applyBorder="1" applyAlignment="1" applyProtection="1">
      <alignment horizontal="right"/>
    </xf>
    <xf numFmtId="174" fontId="9" fillId="3" borderId="0" xfId="13" applyNumberFormat="1" applyFont="1" applyFill="1" applyBorder="1" applyAlignment="1" applyProtection="1">
      <alignment horizontal="right"/>
    </xf>
    <xf numFmtId="175" fontId="9" fillId="3" borderId="0" xfId="13" applyNumberFormat="1" applyFont="1" applyFill="1" applyBorder="1" applyAlignment="1" applyProtection="1">
      <alignment horizontal="right"/>
    </xf>
    <xf numFmtId="167" fontId="13" fillId="0" borderId="0" xfId="13" applyNumberFormat="1" applyFont="1" applyFill="1" applyProtection="1"/>
    <xf numFmtId="0" fontId="9" fillId="0" borderId="0" xfId="13" applyFont="1" applyFill="1" applyBorder="1" applyAlignment="1" applyProtection="1">
      <alignment horizontal="left"/>
    </xf>
    <xf numFmtId="0" fontId="9" fillId="3" borderId="3" xfId="13" applyFont="1" applyFill="1" applyBorder="1" applyAlignment="1" applyProtection="1">
      <alignment horizontal="center"/>
    </xf>
    <xf numFmtId="1" fontId="13" fillId="0" borderId="0" xfId="13" applyNumberFormat="1" applyFont="1" applyFill="1" applyProtection="1"/>
    <xf numFmtId="0" fontId="3" fillId="0" borderId="0" xfId="12" applyFill="1" applyProtection="1"/>
    <xf numFmtId="0" fontId="14" fillId="0" borderId="0" xfId="12" applyFont="1" applyFill="1" applyBorder="1" applyProtection="1"/>
    <xf numFmtId="0" fontId="19" fillId="0" borderId="0" xfId="12" applyFont="1" applyFill="1" applyBorder="1" applyProtection="1"/>
    <xf numFmtId="0" fontId="7" fillId="0" borderId="0" xfId="12" applyFont="1" applyFill="1" applyBorder="1" applyAlignment="1" applyProtection="1"/>
    <xf numFmtId="0" fontId="7" fillId="0" borderId="0" xfId="12" applyFont="1" applyFill="1" applyBorder="1" applyAlignment="1" applyProtection="1">
      <alignment horizontal="left" vertical="center" indent="1"/>
    </xf>
    <xf numFmtId="0" fontId="19" fillId="0" borderId="0" xfId="12" applyFont="1" applyFill="1" applyBorder="1" applyAlignment="1" applyProtection="1">
      <alignment horizontal="left" indent="1"/>
    </xf>
    <xf numFmtId="0" fontId="9" fillId="0" borderId="0" xfId="12" applyFont="1" applyFill="1" applyBorder="1" applyAlignment="1" applyProtection="1">
      <alignment horizontal="left"/>
    </xf>
    <xf numFmtId="0" fontId="9" fillId="0" borderId="0" xfId="12" applyFont="1" applyFill="1" applyBorder="1" applyAlignment="1" applyProtection="1">
      <alignment horizontal="left" vertical="center"/>
    </xf>
    <xf numFmtId="0" fontId="27" fillId="0" borderId="0" xfId="12" applyFont="1" applyFill="1" applyProtection="1"/>
    <xf numFmtId="0" fontId="22" fillId="0" borderId="0" xfId="12" applyFont="1" applyFill="1" applyProtection="1"/>
    <xf numFmtId="0" fontId="3" fillId="0" borderId="0" xfId="15" applyFill="1" applyProtection="1"/>
    <xf numFmtId="0" fontId="6" fillId="0" borderId="0" xfId="15" applyFont="1" applyFill="1" applyAlignment="1" applyProtection="1">
      <alignment horizontal="right"/>
    </xf>
    <xf numFmtId="0" fontId="19" fillId="0" borderId="0" xfId="15" applyFont="1" applyFill="1" applyBorder="1" applyProtection="1"/>
    <xf numFmtId="0" fontId="14" fillId="0" borderId="0" xfId="15" applyFont="1" applyFill="1" applyBorder="1" applyProtection="1"/>
    <xf numFmtId="0" fontId="7" fillId="0" borderId="0" xfId="15" applyFont="1" applyFill="1" applyBorder="1" applyAlignment="1" applyProtection="1"/>
    <xf numFmtId="0" fontId="7" fillId="0" borderId="0" xfId="15" applyFont="1" applyFill="1" applyBorder="1" applyAlignment="1" applyProtection="1">
      <alignment horizontal="left" vertical="center" indent="1"/>
    </xf>
    <xf numFmtId="0" fontId="19" fillId="0" borderId="0" xfId="15" applyFont="1" applyFill="1" applyBorder="1" applyAlignment="1" applyProtection="1">
      <alignment horizontal="left" indent="1"/>
    </xf>
    <xf numFmtId="0" fontId="31" fillId="0" borderId="0" xfId="15" applyFont="1" applyFill="1" applyProtection="1"/>
    <xf numFmtId="0" fontId="32" fillId="0" borderId="0" xfId="15" applyFont="1" applyFill="1" applyProtection="1"/>
    <xf numFmtId="175" fontId="19" fillId="0" borderId="0" xfId="21" applyNumberFormat="1" applyFont="1" applyFill="1" applyBorder="1" applyProtection="1"/>
    <xf numFmtId="0" fontId="8" fillId="0" borderId="0" xfId="0" applyFont="1" applyFill="1" applyBorder="1" applyProtection="1"/>
    <xf numFmtId="0" fontId="7" fillId="0" borderId="3" xfId="0" applyFont="1" applyFill="1" applyBorder="1" applyProtection="1"/>
    <xf numFmtId="181" fontId="13" fillId="0" borderId="3" xfId="0" applyNumberFormat="1" applyFont="1" applyFill="1" applyBorder="1" applyProtection="1"/>
    <xf numFmtId="0" fontId="3" fillId="0" borderId="0" xfId="17" applyFill="1" applyProtection="1"/>
    <xf numFmtId="0" fontId="0" fillId="0" borderId="3" xfId="0" applyBorder="1"/>
    <xf numFmtId="0" fontId="5" fillId="0" borderId="0" xfId="0" applyFont="1" applyFill="1" applyBorder="1" applyProtection="1"/>
    <xf numFmtId="0" fontId="9" fillId="0" borderId="3" xfId="0" applyFont="1" applyFill="1" applyBorder="1" applyProtection="1"/>
    <xf numFmtId="0" fontId="9" fillId="0" borderId="0" xfId="0" applyFont="1" applyFill="1" applyBorder="1" applyProtection="1"/>
    <xf numFmtId="0" fontId="9" fillId="0" borderId="0" xfId="0" applyFont="1" applyFill="1"/>
    <xf numFmtId="2" fontId="9" fillId="0" borderId="0" xfId="11" applyNumberFormat="1" applyFont="1" applyFill="1" applyBorder="1" applyProtection="1"/>
    <xf numFmtId="2" fontId="14" fillId="0" borderId="0" xfId="11" applyNumberFormat="1" applyFont="1" applyFill="1" applyBorder="1" applyProtection="1"/>
    <xf numFmtId="0" fontId="9" fillId="0" borderId="0" xfId="0" applyFont="1" applyBorder="1"/>
    <xf numFmtId="0" fontId="15" fillId="0" borderId="0" xfId="0" applyFont="1" applyFill="1" applyProtection="1"/>
    <xf numFmtId="169" fontId="9" fillId="0" borderId="0" xfId="0" applyNumberFormat="1" applyFont="1" applyBorder="1" applyAlignment="1">
      <alignment horizontal="center"/>
    </xf>
    <xf numFmtId="0" fontId="8" fillId="0" borderId="0" xfId="0" applyFont="1" applyFill="1" applyProtection="1"/>
    <xf numFmtId="169" fontId="13" fillId="0" borderId="0" xfId="0" applyNumberFormat="1" applyFont="1" applyFill="1" applyProtection="1"/>
    <xf numFmtId="3" fontId="13" fillId="0" borderId="0" xfId="0" applyNumberFormat="1" applyFont="1" applyFill="1" applyProtection="1"/>
    <xf numFmtId="175" fontId="13" fillId="0" borderId="0" xfId="0" applyNumberFormat="1" applyFont="1" applyFill="1" applyProtection="1"/>
    <xf numFmtId="0" fontId="0" fillId="0" borderId="0" xfId="0" applyFill="1" applyProtection="1"/>
    <xf numFmtId="0" fontId="14" fillId="0" borderId="0" xfId="0" applyFont="1" applyFill="1" applyBorder="1" applyProtection="1"/>
    <xf numFmtId="0" fontId="19" fillId="0" borderId="0" xfId="0" applyFont="1" applyFill="1" applyBorder="1" applyProtection="1"/>
    <xf numFmtId="0" fontId="7" fillId="0" borderId="0" xfId="0" applyFont="1" applyFill="1" applyBorder="1" applyAlignment="1" applyProtection="1"/>
    <xf numFmtId="0" fontId="7" fillId="0" borderId="0" xfId="0" applyFont="1" applyFill="1" applyBorder="1" applyAlignment="1" applyProtection="1">
      <alignment horizontal="left" vertical="center" indent="1"/>
    </xf>
    <xf numFmtId="0" fontId="19" fillId="0" borderId="0" xfId="0" applyFont="1" applyFill="1" applyBorder="1" applyAlignment="1" applyProtection="1">
      <alignment horizontal="left" indent="1"/>
    </xf>
    <xf numFmtId="3" fontId="11" fillId="2" borderId="0" xfId="0" applyNumberFormat="1" applyFont="1" applyFill="1" applyBorder="1" applyAlignment="1">
      <alignment horizontal="left" vertical="center"/>
    </xf>
    <xf numFmtId="0" fontId="11" fillId="2" borderId="0" xfId="0" applyNumberFormat="1" applyFont="1" applyFill="1" applyBorder="1" applyAlignment="1">
      <alignment horizontal="center"/>
    </xf>
    <xf numFmtId="0" fontId="37" fillId="0" borderId="0" xfId="0" applyFont="1" applyFill="1" applyBorder="1" applyProtection="1"/>
    <xf numFmtId="3" fontId="0" fillId="0" borderId="0" xfId="0" applyNumberFormat="1" applyFill="1" applyBorder="1" applyAlignment="1">
      <alignment horizontal="center"/>
    </xf>
    <xf numFmtId="186" fontId="5" fillId="0" borderId="0" xfId="0" applyNumberFormat="1" applyFont="1" applyFill="1" applyBorder="1" applyProtection="1"/>
    <xf numFmtId="187" fontId="5" fillId="0" borderId="0" xfId="0" applyNumberFormat="1" applyFont="1" applyFill="1" applyBorder="1" applyProtection="1"/>
    <xf numFmtId="0" fontId="0" fillId="0" borderId="0" xfId="0" applyBorder="1"/>
    <xf numFmtId="0" fontId="0" fillId="0" borderId="0" xfId="0" applyFill="1" applyBorder="1" applyProtection="1"/>
    <xf numFmtId="0" fontId="3" fillId="0" borderId="0" xfId="14" applyFill="1" applyProtection="1"/>
    <xf numFmtId="0" fontId="19" fillId="0" borderId="0" xfId="14" applyFont="1" applyFill="1" applyBorder="1" applyProtection="1"/>
    <xf numFmtId="0" fontId="14" fillId="0" borderId="0" xfId="14" applyFont="1" applyFill="1" applyBorder="1" applyProtection="1"/>
    <xf numFmtId="0" fontId="7" fillId="0" borderId="0" xfId="14" applyFont="1" applyFill="1" applyBorder="1" applyAlignment="1" applyProtection="1"/>
    <xf numFmtId="0" fontId="7" fillId="0" borderId="0" xfId="14" applyFont="1" applyFill="1" applyBorder="1" applyAlignment="1" applyProtection="1">
      <alignment horizontal="left" vertical="center" indent="1"/>
    </xf>
    <xf numFmtId="0" fontId="19" fillId="0" borderId="0" xfId="14" applyFont="1" applyFill="1" applyBorder="1" applyAlignment="1" applyProtection="1">
      <alignment horizontal="left" indent="1"/>
    </xf>
    <xf numFmtId="0" fontId="7" fillId="0" borderId="0" xfId="14" applyFont="1" applyFill="1" applyBorder="1" applyAlignment="1" applyProtection="1">
      <alignment horizontal="left"/>
    </xf>
    <xf numFmtId="0" fontId="11" fillId="2" borderId="0" xfId="14" applyFont="1" applyFill="1" applyBorder="1" applyProtection="1"/>
    <xf numFmtId="0" fontId="11" fillId="2" borderId="0" xfId="14" applyFont="1" applyFill="1" applyBorder="1" applyAlignment="1" applyProtection="1">
      <alignment horizontal="centerContinuous"/>
    </xf>
    <xf numFmtId="0" fontId="29" fillId="0" borderId="0" xfId="14" applyFont="1" applyFill="1" applyBorder="1" applyProtection="1"/>
    <xf numFmtId="3" fontId="22" fillId="0" borderId="0" xfId="14" applyNumberFormat="1" applyFont="1" applyFill="1" applyBorder="1" applyProtection="1"/>
    <xf numFmtId="0" fontId="22" fillId="0" borderId="0" xfId="14" applyFont="1" applyFill="1" applyBorder="1" applyProtection="1"/>
    <xf numFmtId="0" fontId="9" fillId="0" borderId="0" xfId="14" applyFont="1" applyFill="1" applyBorder="1" applyAlignment="1" applyProtection="1">
      <alignment vertical="center"/>
    </xf>
    <xf numFmtId="3" fontId="7" fillId="0" borderId="0" xfId="14" applyNumberFormat="1" applyFont="1" applyFill="1" applyBorder="1" applyProtection="1"/>
    <xf numFmtId="0" fontId="9" fillId="0" borderId="0" xfId="14" applyFont="1" applyFill="1" applyBorder="1" applyAlignment="1" applyProtection="1">
      <alignment vertical="top"/>
    </xf>
    <xf numFmtId="3" fontId="13" fillId="0" borderId="0" xfId="14" applyNumberFormat="1" applyFont="1" applyFill="1" applyBorder="1" applyProtection="1"/>
    <xf numFmtId="165" fontId="22" fillId="0" borderId="0" xfId="14" applyNumberFormat="1" applyFont="1" applyFill="1" applyBorder="1" applyProtection="1"/>
    <xf numFmtId="4" fontId="13" fillId="0" borderId="0" xfId="14" applyNumberFormat="1" applyFont="1" applyFill="1" applyBorder="1" applyProtection="1"/>
    <xf numFmtId="0" fontId="34" fillId="0" borderId="0" xfId="14" applyFont="1" applyFill="1" applyBorder="1" applyProtection="1"/>
    <xf numFmtId="0" fontId="30" fillId="0" borderId="0" xfId="14" applyFont="1" applyFill="1" applyBorder="1" applyProtection="1"/>
    <xf numFmtId="165" fontId="30" fillId="0" borderId="0" xfId="14" applyNumberFormat="1" applyFont="1" applyFill="1" applyBorder="1" applyProtection="1"/>
    <xf numFmtId="3" fontId="9" fillId="0" borderId="0" xfId="14" applyNumberFormat="1" applyFont="1" applyFill="1" applyBorder="1" applyProtection="1"/>
    <xf numFmtId="168" fontId="9" fillId="0" borderId="0" xfId="14" applyNumberFormat="1" applyFont="1" applyFill="1" applyBorder="1" applyProtection="1"/>
    <xf numFmtId="164" fontId="22" fillId="0" borderId="0" xfId="14" applyNumberFormat="1" applyFont="1" applyFill="1" applyBorder="1" applyProtection="1"/>
    <xf numFmtId="2" fontId="7" fillId="0" borderId="3" xfId="0" applyNumberFormat="1" applyFont="1" applyFill="1" applyBorder="1" applyAlignment="1" applyProtection="1">
      <alignment horizontal="left"/>
    </xf>
    <xf numFmtId="0" fontId="9" fillId="0" borderId="3" xfId="0" applyFont="1" applyFill="1" applyBorder="1" applyAlignment="1" applyProtection="1">
      <alignment horizontal="centerContinuous"/>
    </xf>
    <xf numFmtId="0" fontId="8" fillId="0" borderId="0" xfId="0" applyFont="1" applyFill="1"/>
    <xf numFmtId="0" fontId="7" fillId="0" borderId="0" xfId="0" applyFont="1" applyFill="1"/>
    <xf numFmtId="2" fontId="9" fillId="0" borderId="0" xfId="0" applyNumberFormat="1" applyFont="1" applyFill="1"/>
    <xf numFmtId="0" fontId="9" fillId="0" borderId="0" xfId="0" applyFont="1" applyFill="1" applyBorder="1" applyAlignment="1" applyProtection="1">
      <alignment horizontal="left"/>
    </xf>
    <xf numFmtId="0" fontId="7" fillId="0" borderId="0" xfId="0" applyFont="1" applyFill="1" applyAlignment="1">
      <alignment horizontal="right"/>
    </xf>
    <xf numFmtId="2" fontId="7" fillId="0" borderId="0" xfId="0" applyNumberFormat="1" applyFont="1" applyFill="1" applyAlignment="1" applyProtection="1">
      <alignment horizontal="right"/>
    </xf>
    <xf numFmtId="0" fontId="7" fillId="0" borderId="0" xfId="0" applyFont="1" applyFill="1" applyAlignment="1" applyProtection="1">
      <alignment horizontal="right"/>
    </xf>
    <xf numFmtId="2" fontId="7" fillId="0" borderId="0" xfId="0" applyNumberFormat="1" applyFont="1" applyFill="1" applyAlignment="1">
      <alignment horizontal="right"/>
    </xf>
    <xf numFmtId="0" fontId="14" fillId="0" borderId="0" xfId="17" applyFont="1" applyFill="1" applyBorder="1" applyProtection="1"/>
    <xf numFmtId="0" fontId="19" fillId="0" borderId="0" xfId="17" applyFont="1" applyFill="1" applyBorder="1" applyProtection="1"/>
    <xf numFmtId="0" fontId="7" fillId="0" borderId="0" xfId="17" applyFont="1" applyFill="1" applyBorder="1" applyAlignment="1" applyProtection="1"/>
    <xf numFmtId="0" fontId="7" fillId="0" borderId="0" xfId="17" applyFont="1" applyFill="1" applyBorder="1" applyAlignment="1" applyProtection="1">
      <alignment horizontal="left" vertical="center" indent="1"/>
    </xf>
    <xf numFmtId="0" fontId="19" fillId="0" borderId="0" xfId="17" applyFont="1" applyFill="1" applyBorder="1" applyAlignment="1" applyProtection="1">
      <alignment horizontal="left" indent="1"/>
    </xf>
    <xf numFmtId="0" fontId="7" fillId="3" borderId="0" xfId="17" applyFont="1" applyFill="1" applyBorder="1" applyAlignment="1" applyProtection="1">
      <alignment horizontal="left"/>
    </xf>
    <xf numFmtId="0" fontId="19" fillId="3" borderId="0" xfId="17" applyFont="1" applyFill="1" applyBorder="1" applyAlignment="1" applyProtection="1">
      <alignment horizontal="left" indent="1"/>
    </xf>
    <xf numFmtId="0" fontId="15" fillId="0" borderId="0" xfId="17" applyFont="1" applyFill="1" applyBorder="1" applyProtection="1"/>
    <xf numFmtId="0" fontId="9" fillId="0" borderId="0" xfId="17" applyFont="1" applyFill="1" applyBorder="1" applyProtection="1"/>
    <xf numFmtId="0" fontId="3" fillId="3" borderId="0" xfId="17" applyFill="1" applyProtection="1"/>
    <xf numFmtId="0" fontId="18" fillId="0" borderId="0" xfId="17" applyFont="1" applyFill="1" applyBorder="1" applyProtection="1"/>
    <xf numFmtId="0" fontId="9" fillId="0" borderId="0" xfId="11" applyFont="1" applyFill="1" applyBorder="1" applyAlignment="1" applyProtection="1">
      <alignment horizontal="justify" vertical="center" wrapText="1"/>
    </xf>
    <xf numFmtId="170" fontId="9" fillId="3" borderId="8" xfId="13" applyNumberFormat="1" applyFont="1" applyFill="1" applyBorder="1" applyAlignment="1" applyProtection="1">
      <alignment horizontal="right"/>
    </xf>
    <xf numFmtId="171" fontId="9" fillId="3" borderId="8" xfId="13" applyNumberFormat="1" applyFont="1" applyFill="1" applyBorder="1" applyAlignment="1" applyProtection="1">
      <alignment horizontal="right"/>
    </xf>
    <xf numFmtId="172" fontId="9" fillId="3" borderId="8" xfId="13" applyNumberFormat="1" applyFont="1" applyFill="1" applyBorder="1" applyAlignment="1" applyProtection="1">
      <alignment horizontal="right"/>
    </xf>
    <xf numFmtId="173" fontId="9" fillId="3" borderId="8" xfId="13" applyNumberFormat="1" applyFont="1" applyFill="1" applyBorder="1" applyAlignment="1" applyProtection="1">
      <alignment horizontal="right"/>
    </xf>
    <xf numFmtId="174" fontId="9" fillId="3" borderId="8" xfId="13" applyNumberFormat="1" applyFont="1" applyFill="1" applyBorder="1" applyAlignment="1" applyProtection="1">
      <alignment horizontal="right"/>
    </xf>
    <xf numFmtId="175" fontId="9" fillId="3" borderId="8" xfId="13" applyNumberFormat="1" applyFont="1" applyFill="1" applyBorder="1" applyAlignment="1" applyProtection="1">
      <alignment horizontal="right"/>
    </xf>
    <xf numFmtId="169" fontId="0" fillId="0" borderId="0" xfId="4" applyFont="1" applyFill="1" applyProtection="1"/>
    <xf numFmtId="169" fontId="6" fillId="0" borderId="0" xfId="4" applyFont="1" applyFill="1" applyAlignment="1" applyProtection="1">
      <alignment horizontal="right"/>
    </xf>
    <xf numFmtId="169" fontId="19" fillId="0" borderId="0" xfId="4" applyFont="1" applyFill="1" applyBorder="1" applyProtection="1"/>
    <xf numFmtId="169" fontId="14" fillId="0" borderId="0" xfId="4" applyFont="1" applyFill="1" applyBorder="1" applyProtection="1"/>
    <xf numFmtId="0" fontId="7" fillId="0" borderId="0" xfId="3" applyFont="1" applyFill="1" applyBorder="1" applyAlignment="1" applyProtection="1"/>
    <xf numFmtId="169" fontId="7" fillId="0" borderId="0" xfId="4" applyFont="1" applyFill="1" applyBorder="1" applyAlignment="1" applyProtection="1">
      <alignment horizontal="left" vertical="center" indent="1"/>
    </xf>
    <xf numFmtId="169" fontId="19" fillId="0" borderId="0" xfId="4" applyFont="1" applyFill="1" applyBorder="1" applyAlignment="1" applyProtection="1">
      <alignment horizontal="left" indent="1"/>
    </xf>
    <xf numFmtId="169" fontId="7" fillId="0" borderId="0" xfId="4" applyFont="1" applyFill="1" applyBorder="1" applyAlignment="1" applyProtection="1">
      <alignment horizontal="left"/>
    </xf>
    <xf numFmtId="169" fontId="7" fillId="3" borderId="0" xfId="4" applyFont="1" applyFill="1" applyBorder="1" applyAlignment="1" applyProtection="1">
      <alignment horizontal="left"/>
    </xf>
    <xf numFmtId="169" fontId="19" fillId="3" borderId="0" xfId="4" applyFont="1" applyFill="1" applyBorder="1" applyAlignment="1" applyProtection="1">
      <alignment horizontal="left" indent="1"/>
    </xf>
    <xf numFmtId="3" fontId="0" fillId="0" borderId="0" xfId="4" applyNumberFormat="1" applyFont="1" applyFill="1" applyProtection="1"/>
    <xf numFmtId="3" fontId="0" fillId="0" borderId="0" xfId="4" applyNumberFormat="1" applyFont="1" applyFill="1"/>
    <xf numFmtId="169" fontId="0" fillId="0" borderId="0" xfId="4" applyFont="1" applyFill="1"/>
    <xf numFmtId="169" fontId="19" fillId="5" borderId="0" xfId="4" applyFont="1" applyFill="1" applyBorder="1" applyProtection="1"/>
    <xf numFmtId="169" fontId="2" fillId="5" borderId="0" xfId="4" applyFont="1" applyFill="1" applyProtection="1"/>
    <xf numFmtId="169" fontId="0" fillId="0" borderId="0" xfId="4" applyNumberFormat="1" applyFont="1" applyFill="1" applyProtection="1"/>
    <xf numFmtId="176" fontId="0" fillId="0" borderId="0" xfId="4" applyNumberFormat="1" applyFont="1" applyFill="1" applyProtection="1"/>
    <xf numFmtId="169" fontId="2" fillId="0" borderId="0" xfId="21" applyBorder="1" applyAlignment="1">
      <alignment vertical="center" wrapText="1"/>
    </xf>
    <xf numFmtId="0" fontId="11" fillId="2" borderId="0" xfId="0" applyFont="1" applyFill="1" applyBorder="1" applyAlignment="1" applyProtection="1">
      <alignment horizontal="right"/>
    </xf>
    <xf numFmtId="0" fontId="11" fillId="2" borderId="0" xfId="0" applyFont="1" applyFill="1" applyBorder="1" applyAlignment="1" applyProtection="1">
      <alignment horizontal="centerContinuous"/>
    </xf>
    <xf numFmtId="0" fontId="9" fillId="0" borderId="0" xfId="0" quotePrefix="1" applyFont="1" applyFill="1" applyProtection="1"/>
    <xf numFmtId="169" fontId="48" fillId="0" borderId="0" xfId="0" applyNumberFormat="1" applyFont="1" applyFill="1" applyBorder="1" applyAlignment="1" applyProtection="1">
      <alignment horizontal="justify" wrapText="1"/>
    </xf>
    <xf numFmtId="164" fontId="9" fillId="0" borderId="0" xfId="0" applyNumberFormat="1" applyFont="1"/>
    <xf numFmtId="169" fontId="7" fillId="0" borderId="0" xfId="0" applyNumberFormat="1" applyFont="1" applyBorder="1"/>
    <xf numFmtId="169" fontId="2" fillId="0" borderId="0" xfId="21" applyAlignment="1">
      <alignment horizontal="center"/>
    </xf>
    <xf numFmtId="0" fontId="9" fillId="0" borderId="0" xfId="11" applyFont="1" applyFill="1" applyBorder="1" applyAlignment="1" applyProtection="1">
      <alignment vertical="center" wrapText="1"/>
    </xf>
    <xf numFmtId="0" fontId="9" fillId="5" borderId="0" xfId="13" applyFont="1" applyFill="1" applyBorder="1" applyAlignment="1" applyProtection="1">
      <alignment vertical="center" wrapText="1"/>
    </xf>
    <xf numFmtId="169" fontId="2" fillId="5" borderId="0" xfId="4" applyFont="1" applyFill="1"/>
    <xf numFmtId="169" fontId="7" fillId="0" borderId="0" xfId="0" applyNumberFormat="1" applyFont="1" applyFill="1" applyBorder="1" applyAlignment="1">
      <alignment horizontal="left"/>
    </xf>
    <xf numFmtId="183" fontId="7" fillId="0" borderId="0" xfId="0" applyNumberFormat="1" applyFont="1" applyFill="1" applyBorder="1" applyAlignment="1">
      <alignment horizontal="right"/>
    </xf>
    <xf numFmtId="0" fontId="9" fillId="5" borderId="0" xfId="11" applyFont="1" applyFill="1" applyBorder="1" applyAlignment="1" applyProtection="1">
      <alignment vertical="center" wrapText="1"/>
    </xf>
    <xf numFmtId="0" fontId="0" fillId="0" borderId="0" xfId="0" applyFont="1" applyFill="1" applyBorder="1" applyProtection="1"/>
    <xf numFmtId="1" fontId="11" fillId="2" borderId="10" xfId="0" quotePrefix="1" applyNumberFormat="1" applyFont="1" applyFill="1" applyBorder="1" applyAlignment="1">
      <alignment horizontal="left" vertical="center"/>
    </xf>
    <xf numFmtId="0" fontId="11" fillId="2" borderId="10" xfId="0" applyNumberFormat="1" applyFont="1" applyFill="1" applyBorder="1" applyAlignment="1">
      <alignment horizontal="center"/>
    </xf>
    <xf numFmtId="0" fontId="12" fillId="2" borderId="10" xfId="0" applyNumberFormat="1" applyFont="1" applyFill="1" applyBorder="1" applyAlignment="1">
      <alignment horizontal="right"/>
    </xf>
    <xf numFmtId="164" fontId="9" fillId="0" borderId="0" xfId="0" applyNumberFormat="1" applyFont="1" applyFill="1"/>
    <xf numFmtId="3" fontId="9" fillId="0" borderId="0" xfId="0" applyNumberFormat="1" applyFont="1" applyFill="1" applyBorder="1"/>
    <xf numFmtId="169" fontId="6" fillId="0" borderId="0" xfId="21" applyFont="1" applyFill="1" applyAlignment="1" applyProtection="1"/>
    <xf numFmtId="169" fontId="0" fillId="0" borderId="0" xfId="7" applyFont="1" applyFill="1" applyProtection="1"/>
    <xf numFmtId="169" fontId="40" fillId="0" borderId="0" xfId="7" applyFont="1" applyFill="1" applyBorder="1" applyProtection="1"/>
    <xf numFmtId="169" fontId="41" fillId="0" borderId="0" xfId="7" applyFont="1" applyFill="1" applyBorder="1" applyProtection="1"/>
    <xf numFmtId="169" fontId="7" fillId="0" borderId="0" xfId="7" applyFont="1" applyFill="1" applyBorder="1" applyAlignment="1" applyProtection="1"/>
    <xf numFmtId="169" fontId="7" fillId="0" borderId="0" xfId="7" applyFont="1" applyFill="1" applyBorder="1" applyAlignment="1" applyProtection="1">
      <alignment horizontal="left" vertical="center" indent="1"/>
    </xf>
    <xf numFmtId="169" fontId="41" fillId="0" borderId="0" xfId="7" applyFont="1" applyFill="1" applyBorder="1" applyAlignment="1" applyProtection="1">
      <alignment horizontal="left" indent="1"/>
    </xf>
    <xf numFmtId="169" fontId="7" fillId="0" borderId="0" xfId="7" applyFont="1" applyFill="1" applyBorder="1" applyAlignment="1" applyProtection="1">
      <alignment horizontal="left"/>
    </xf>
    <xf numFmtId="169" fontId="42" fillId="0" borderId="0" xfId="7" applyFont="1" applyFill="1" applyBorder="1" applyProtection="1"/>
    <xf numFmtId="169" fontId="9" fillId="0" borderId="0" xfId="7" applyFont="1" applyFill="1" applyBorder="1" applyAlignment="1" applyProtection="1">
      <alignment horizontal="left" vertical="center" indent="1"/>
    </xf>
    <xf numFmtId="169" fontId="40" fillId="0" borderId="0" xfId="7" applyFont="1" applyFill="1" applyProtection="1"/>
    <xf numFmtId="169" fontId="24" fillId="0" borderId="0" xfId="7" applyFont="1" applyFill="1" applyProtection="1"/>
    <xf numFmtId="169" fontId="0" fillId="0" borderId="0" xfId="7" applyFont="1"/>
    <xf numFmtId="16" fontId="0" fillId="0" borderId="0" xfId="7" applyNumberFormat="1" applyFont="1"/>
    <xf numFmtId="3" fontId="0" fillId="0" borderId="0" xfId="7" applyNumberFormat="1" applyFont="1"/>
    <xf numFmtId="169" fontId="25" fillId="0" borderId="0" xfId="7" applyFont="1" applyFill="1" applyProtection="1"/>
    <xf numFmtId="169" fontId="7" fillId="0" borderId="3" xfId="0" applyNumberFormat="1" applyFont="1" applyFill="1" applyBorder="1" applyProtection="1"/>
    <xf numFmtId="169" fontId="9" fillId="0" borderId="0" xfId="0" applyNumberFormat="1" applyFont="1" applyFill="1" applyBorder="1" applyProtection="1"/>
    <xf numFmtId="0" fontId="3" fillId="0" borderId="0" xfId="5" applyFill="1" applyProtection="1"/>
    <xf numFmtId="0" fontId="43" fillId="0" borderId="0" xfId="5" applyFont="1" applyFill="1" applyAlignment="1" applyProtection="1">
      <alignment horizontal="right"/>
    </xf>
    <xf numFmtId="0" fontId="40" fillId="0" borderId="0" xfId="5" applyFont="1" applyFill="1" applyBorder="1" applyProtection="1"/>
    <xf numFmtId="0" fontId="41" fillId="0" borderId="0" xfId="5" applyFont="1" applyFill="1" applyBorder="1" applyProtection="1"/>
    <xf numFmtId="0" fontId="7" fillId="0" borderId="0" xfId="5" applyFont="1" applyFill="1" applyBorder="1" applyAlignment="1" applyProtection="1"/>
    <xf numFmtId="0" fontId="7" fillId="0" borderId="0" xfId="5" applyFont="1" applyFill="1" applyBorder="1" applyAlignment="1" applyProtection="1">
      <alignment horizontal="left" vertical="center" indent="1"/>
    </xf>
    <xf numFmtId="0" fontId="41" fillId="0" borderId="0" xfId="5" applyFont="1" applyFill="1" applyBorder="1" applyAlignment="1" applyProtection="1">
      <alignment horizontal="left" indent="1"/>
    </xf>
    <xf numFmtId="0" fontId="7" fillId="3" borderId="0" xfId="5" applyFont="1" applyFill="1" applyBorder="1" applyAlignment="1" applyProtection="1">
      <alignment horizontal="left"/>
    </xf>
    <xf numFmtId="0" fontId="41" fillId="3" borderId="0" xfId="5" applyFont="1" applyFill="1" applyBorder="1" applyAlignment="1" applyProtection="1">
      <alignment horizontal="left" indent="1"/>
    </xf>
    <xf numFmtId="0" fontId="22" fillId="0" borderId="0" xfId="5" applyFont="1" applyFill="1" applyProtection="1"/>
    <xf numFmtId="0" fontId="7" fillId="0" borderId="0" xfId="0" applyFont="1" applyFill="1" applyAlignment="1" applyProtection="1">
      <alignment horizontal="left"/>
      <protection locked="0"/>
    </xf>
    <xf numFmtId="169" fontId="0" fillId="0" borderId="0" xfId="8" applyFont="1" applyFill="1" applyProtection="1"/>
    <xf numFmtId="169" fontId="14" fillId="0" borderId="0" xfId="8" applyFont="1" applyFill="1" applyBorder="1" applyProtection="1"/>
    <xf numFmtId="169" fontId="19" fillId="0" borderId="0" xfId="8" applyFont="1" applyFill="1" applyBorder="1" applyProtection="1"/>
    <xf numFmtId="169" fontId="7" fillId="0" borderId="0" xfId="8" applyFont="1" applyFill="1" applyBorder="1" applyAlignment="1" applyProtection="1"/>
    <xf numFmtId="169" fontId="7" fillId="0" borderId="0" xfId="8" applyFont="1" applyFill="1" applyBorder="1" applyAlignment="1" applyProtection="1">
      <alignment horizontal="left" vertical="center" indent="1"/>
    </xf>
    <xf numFmtId="169" fontId="19" fillId="0" borderId="0" xfId="8" applyFont="1" applyFill="1" applyBorder="1" applyAlignment="1" applyProtection="1">
      <alignment horizontal="left" indent="1"/>
    </xf>
    <xf numFmtId="169" fontId="0" fillId="0" borderId="0" xfId="8" applyFont="1" applyFill="1" applyBorder="1" applyProtection="1"/>
    <xf numFmtId="169" fontId="0" fillId="0" borderId="0" xfId="8" applyNumberFormat="1" applyFont="1" applyFill="1" applyBorder="1" applyProtection="1"/>
    <xf numFmtId="169" fontId="6" fillId="0" borderId="0" xfId="4" applyFont="1" applyFill="1" applyAlignment="1" applyProtection="1"/>
    <xf numFmtId="169" fontId="0" fillId="0" borderId="0" xfId="4" applyFont="1"/>
    <xf numFmtId="0" fontId="8" fillId="2" borderId="0" xfId="13" applyFont="1" applyFill="1" applyBorder="1" applyProtection="1"/>
    <xf numFmtId="0" fontId="11" fillId="2" borderId="3" xfId="13" applyFont="1" applyFill="1" applyBorder="1" applyAlignment="1" applyProtection="1">
      <alignment horizontal="right"/>
    </xf>
    <xf numFmtId="0" fontId="11" fillId="2" borderId="0" xfId="13" applyFont="1" applyFill="1" applyBorder="1" applyAlignment="1" applyProtection="1">
      <alignment horizontal="right"/>
    </xf>
    <xf numFmtId="3" fontId="9" fillId="0" borderId="0" xfId="13" applyNumberFormat="1" applyFont="1" applyFill="1" applyProtection="1"/>
    <xf numFmtId="164" fontId="9" fillId="0" borderId="0" xfId="13" applyNumberFormat="1" applyFont="1" applyFill="1" applyProtection="1"/>
    <xf numFmtId="165" fontId="22" fillId="0" borderId="0" xfId="13" applyNumberFormat="1" applyFont="1" applyFill="1" applyProtection="1"/>
    <xf numFmtId="3" fontId="13" fillId="0" borderId="0" xfId="13" applyNumberFormat="1" applyFont="1" applyFill="1" applyProtection="1"/>
    <xf numFmtId="0" fontId="7" fillId="0" borderId="0" xfId="13" applyFont="1" applyFill="1" applyBorder="1" applyProtection="1"/>
    <xf numFmtId="3" fontId="36" fillId="0" borderId="0" xfId="13" applyNumberFormat="1" applyFont="1" applyFill="1" applyProtection="1"/>
    <xf numFmtId="0" fontId="9" fillId="0" borderId="0" xfId="13" applyFont="1" applyFill="1" applyBorder="1" applyAlignment="1" applyProtection="1">
      <alignment vertical="center" wrapText="1"/>
    </xf>
    <xf numFmtId="1" fontId="11" fillId="4" borderId="10" xfId="21" applyNumberFormat="1" applyFont="1" applyFill="1" applyBorder="1" applyAlignment="1" applyProtection="1">
      <alignment horizontal="center" vertical="center"/>
    </xf>
    <xf numFmtId="1" fontId="11" fillId="4" borderId="10" xfId="21" applyNumberFormat="1" applyFont="1" applyFill="1" applyBorder="1" applyAlignment="1" applyProtection="1">
      <alignment horizontal="center"/>
    </xf>
    <xf numFmtId="1" fontId="11" fillId="6" borderId="10" xfId="21" applyNumberFormat="1" applyFont="1" applyFill="1" applyBorder="1" applyAlignment="1" applyProtection="1">
      <alignment horizontal="left"/>
    </xf>
    <xf numFmtId="3" fontId="11" fillId="7" borderId="0" xfId="22" applyNumberFormat="1" applyFont="1" applyFill="1" applyBorder="1" applyAlignment="1" applyProtection="1">
      <alignment horizontal="left" indent="1"/>
    </xf>
    <xf numFmtId="3" fontId="11" fillId="7" borderId="12" xfId="22" applyNumberFormat="1" applyFont="1" applyFill="1" applyBorder="1" applyAlignment="1" applyProtection="1">
      <alignment horizontal="left" indent="1"/>
    </xf>
    <xf numFmtId="3" fontId="11" fillId="7" borderId="12" xfId="22" applyNumberFormat="1" applyFont="1" applyFill="1" applyBorder="1" applyAlignment="1" applyProtection="1">
      <alignment horizontal="center"/>
    </xf>
    <xf numFmtId="1" fontId="11" fillId="7" borderId="12" xfId="21" applyNumberFormat="1" applyFont="1" applyFill="1" applyBorder="1" applyAlignment="1" applyProtection="1">
      <alignment horizontal="center" vertical="center"/>
    </xf>
    <xf numFmtId="3" fontId="11" fillId="0" borderId="0" xfId="22" applyNumberFormat="1" applyFont="1" applyFill="1" applyProtection="1"/>
    <xf numFmtId="0" fontId="11" fillId="0" borderId="0" xfId="22" applyFont="1" applyFill="1" applyProtection="1"/>
    <xf numFmtId="169" fontId="48" fillId="0" borderId="0" xfId="0" applyNumberFormat="1" applyFont="1" applyFill="1" applyAlignment="1">
      <alignment horizontal="left" readingOrder="1"/>
    </xf>
    <xf numFmtId="169" fontId="7" fillId="0" borderId="0" xfId="0" applyNumberFormat="1" applyFont="1" applyFill="1" applyBorder="1" applyAlignment="1" applyProtection="1">
      <alignment vertical="top" wrapText="1"/>
    </xf>
    <xf numFmtId="0" fontId="7" fillId="0" borderId="0" xfId="0" applyFont="1" applyAlignment="1">
      <alignment vertical="top" wrapText="1"/>
    </xf>
    <xf numFmtId="0" fontId="6" fillId="0" borderId="0" xfId="5" applyFont="1" applyFill="1" applyAlignment="1" applyProtection="1">
      <alignment horizontal="right"/>
    </xf>
    <xf numFmtId="1" fontId="39" fillId="0" borderId="0" xfId="5" applyNumberFormat="1" applyFont="1" applyFill="1" applyBorder="1" applyAlignment="1" applyProtection="1">
      <alignment horizontal="left" indent="1"/>
    </xf>
    <xf numFmtId="0" fontId="3" fillId="3" borderId="0" xfId="5" applyFill="1" applyProtection="1"/>
    <xf numFmtId="0" fontId="33" fillId="0" borderId="0" xfId="5" applyFont="1" applyFill="1" applyBorder="1" applyProtection="1"/>
    <xf numFmtId="0" fontId="33" fillId="0" borderId="0" xfId="5" applyFont="1" applyFill="1" applyProtection="1"/>
    <xf numFmtId="0" fontId="34" fillId="0" borderId="0" xfId="5" applyFont="1" applyFill="1" applyProtection="1"/>
    <xf numFmtId="0" fontId="33" fillId="0" borderId="0" xfId="5" applyFont="1" applyFill="1" applyAlignment="1" applyProtection="1">
      <alignment horizontal="left"/>
    </xf>
    <xf numFmtId="3" fontId="7" fillId="0" borderId="0" xfId="19" applyNumberFormat="1" applyFont="1" applyFill="1" applyBorder="1" applyAlignment="1" applyProtection="1">
      <alignment horizontal="right" indent="1"/>
    </xf>
    <xf numFmtId="168" fontId="9" fillId="0" borderId="0" xfId="0" applyNumberFormat="1" applyFont="1"/>
    <xf numFmtId="0" fontId="51" fillId="0" borderId="0" xfId="0" applyFont="1"/>
    <xf numFmtId="0" fontId="9" fillId="0" borderId="0" xfId="22" applyFont="1" applyFill="1" applyAlignment="1" applyProtection="1">
      <alignment vertical="top" wrapText="1"/>
    </xf>
    <xf numFmtId="0" fontId="9" fillId="0" borderId="0" xfId="0" applyNumberFormat="1" applyFont="1" applyFill="1" applyBorder="1" applyAlignment="1" applyProtection="1">
      <alignment wrapText="1"/>
    </xf>
    <xf numFmtId="0" fontId="6" fillId="0" borderId="0" xfId="16" applyFont="1" applyFill="1" applyAlignment="1" applyProtection="1">
      <alignment horizontal="right"/>
    </xf>
    <xf numFmtId="0" fontId="9" fillId="0" borderId="0" xfId="13" applyFont="1" applyFill="1" applyBorder="1" applyAlignment="1" applyProtection="1">
      <alignment vertical="center" wrapText="1"/>
    </xf>
    <xf numFmtId="169" fontId="2" fillId="0" borderId="0" xfId="21" applyBorder="1" applyAlignment="1">
      <alignment vertical="center" wrapText="1"/>
    </xf>
    <xf numFmtId="169" fontId="7" fillId="0" borderId="0" xfId="0" applyNumberFormat="1" applyFont="1" applyAlignment="1">
      <alignment horizontal="left"/>
    </xf>
    <xf numFmtId="164" fontId="9" fillId="0" borderId="0" xfId="0" applyNumberFormat="1" applyFont="1" applyFill="1" applyAlignment="1">
      <alignment horizontal="right"/>
    </xf>
    <xf numFmtId="169" fontId="9" fillId="0" borderId="0" xfId="0" quotePrefix="1" applyNumberFormat="1" applyFont="1" applyAlignment="1">
      <alignment horizontal="left"/>
    </xf>
    <xf numFmtId="164" fontId="7" fillId="0" borderId="0" xfId="19" applyNumberFormat="1" applyFont="1" applyFill="1" applyBorder="1" applyAlignment="1" applyProtection="1">
      <alignment horizontal="right" indent="1"/>
    </xf>
    <xf numFmtId="169" fontId="53" fillId="0" borderId="0" xfId="21" applyFont="1" applyFill="1" applyBorder="1" applyProtection="1"/>
    <xf numFmtId="176" fontId="53" fillId="0" borderId="0" xfId="21" applyNumberFormat="1" applyFont="1" applyFill="1" applyBorder="1" applyProtection="1"/>
    <xf numFmtId="169" fontId="2" fillId="0" borderId="0" xfId="4" applyFont="1" applyFill="1" applyProtection="1"/>
    <xf numFmtId="183" fontId="9" fillId="0" borderId="0" xfId="0" applyNumberFormat="1" applyFont="1" applyFill="1" applyBorder="1" applyAlignment="1">
      <alignment horizontal="right"/>
    </xf>
    <xf numFmtId="0" fontId="7" fillId="0" borderId="0" xfId="0" applyFont="1" applyFill="1" applyBorder="1" applyAlignment="1">
      <alignment horizontal="right" wrapText="1" indent="1"/>
    </xf>
    <xf numFmtId="169" fontId="13" fillId="0" borderId="0" xfId="0" applyNumberFormat="1" applyFont="1" applyFill="1" applyBorder="1" applyProtection="1"/>
    <xf numFmtId="169" fontId="7" fillId="0" borderId="0" xfId="4" applyFont="1" applyFill="1" applyBorder="1" applyAlignment="1" applyProtection="1">
      <alignment vertical="top" wrapText="1"/>
    </xf>
    <xf numFmtId="0" fontId="0" fillId="0" borderId="0" xfId="0"/>
    <xf numFmtId="0" fontId="9" fillId="0" borderId="0" xfId="0" applyFont="1" applyFill="1" applyBorder="1" applyProtection="1"/>
    <xf numFmtId="0" fontId="7" fillId="0" borderId="0" xfId="0" applyFont="1" applyFill="1" applyBorder="1" applyAlignment="1" applyProtection="1">
      <alignment horizontal="left"/>
    </xf>
    <xf numFmtId="0" fontId="11" fillId="2" borderId="0" xfId="0" applyNumberFormat="1" applyFont="1" applyFill="1" applyBorder="1" applyAlignment="1">
      <alignment horizontal="center"/>
    </xf>
    <xf numFmtId="0" fontId="8" fillId="0" borderId="0" xfId="0" applyFont="1" applyFill="1" applyBorder="1" applyProtection="1"/>
    <xf numFmtId="185" fontId="7" fillId="0" borderId="0" xfId="0" applyNumberFormat="1" applyFont="1" applyFill="1" applyBorder="1" applyAlignment="1" applyProtection="1">
      <alignment horizontal="right"/>
    </xf>
    <xf numFmtId="0" fontId="14" fillId="0" borderId="0" xfId="0" applyFont="1" applyFill="1"/>
    <xf numFmtId="169" fontId="9" fillId="0" borderId="0" xfId="0" applyNumberFormat="1" applyFont="1" applyFill="1" applyBorder="1" applyAlignment="1" applyProtection="1">
      <alignment horizontal="left" wrapText="1"/>
    </xf>
    <xf numFmtId="0" fontId="49" fillId="0" borderId="0" xfId="10" applyFont="1" applyFill="1" applyBorder="1" applyAlignment="1" applyProtection="1">
      <alignment wrapText="1"/>
    </xf>
    <xf numFmtId="0" fontId="48" fillId="0" borderId="0" xfId="10" applyFont="1" applyFill="1" applyBorder="1" applyProtection="1"/>
    <xf numFmtId="3" fontId="49" fillId="0" borderId="0" xfId="10" applyNumberFormat="1" applyFont="1" applyFill="1" applyBorder="1" applyProtection="1"/>
    <xf numFmtId="0" fontId="9" fillId="0" borderId="0" xfId="13" applyFont="1" applyFill="1" applyBorder="1" applyAlignment="1" applyProtection="1">
      <alignment wrapText="1"/>
    </xf>
    <xf numFmtId="0" fontId="7" fillId="0" borderId="0" xfId="17" applyFont="1" applyFill="1" applyBorder="1" applyAlignment="1" applyProtection="1">
      <alignment vertical="top" wrapText="1"/>
    </xf>
    <xf numFmtId="0" fontId="7" fillId="0" borderId="0" xfId="0" applyFont="1" applyFill="1" applyBorder="1" applyAlignment="1" applyProtection="1">
      <alignment vertical="top" wrapText="1"/>
    </xf>
    <xf numFmtId="176" fontId="51" fillId="0" borderId="0" xfId="21" applyNumberFormat="1" applyFont="1" applyFill="1" applyBorder="1" applyProtection="1"/>
    <xf numFmtId="0" fontId="3" fillId="0" borderId="0" xfId="16" applyFill="1" applyAlignment="1" applyProtection="1">
      <alignment wrapText="1"/>
    </xf>
    <xf numFmtId="165" fontId="9" fillId="0" borderId="0" xfId="0" applyNumberFormat="1" applyFont="1"/>
    <xf numFmtId="0" fontId="7" fillId="0" borderId="0" xfId="5" applyFont="1" applyFill="1" applyBorder="1" applyAlignment="1" applyProtection="1">
      <alignment vertical="center"/>
    </xf>
    <xf numFmtId="168" fontId="9" fillId="0" borderId="0" xfId="0" applyNumberFormat="1" applyFont="1" applyFill="1"/>
    <xf numFmtId="165" fontId="9" fillId="0" borderId="0" xfId="23" applyNumberFormat="1" applyFont="1" applyFill="1" applyBorder="1" applyAlignment="1">
      <alignment horizontal="right"/>
    </xf>
    <xf numFmtId="0" fontId="47" fillId="0" borderId="0" xfId="0" applyFont="1"/>
    <xf numFmtId="188" fontId="13" fillId="0" borderId="0" xfId="0" applyNumberFormat="1" applyFont="1" applyFill="1" applyProtection="1"/>
    <xf numFmtId="3" fontId="9" fillId="10" borderId="0" xfId="0" applyNumberFormat="1" applyFont="1" applyFill="1" applyBorder="1" applyAlignment="1" applyProtection="1">
      <alignment horizontal="left"/>
    </xf>
    <xf numFmtId="3" fontId="48" fillId="10" borderId="0" xfId="0" applyNumberFormat="1" applyFont="1" applyFill="1" applyBorder="1" applyAlignment="1" applyProtection="1">
      <alignment horizontal="left"/>
    </xf>
    <xf numFmtId="3" fontId="48" fillId="10" borderId="3" xfId="0" applyNumberFormat="1" applyFont="1" applyFill="1" applyBorder="1" applyAlignment="1" applyProtection="1">
      <alignment horizontal="left"/>
    </xf>
    <xf numFmtId="3" fontId="7" fillId="10" borderId="4" xfId="0" applyNumberFormat="1" applyFont="1" applyFill="1" applyBorder="1" applyAlignment="1">
      <alignment horizontal="left" vertical="center"/>
    </xf>
    <xf numFmtId="3" fontId="7" fillId="10" borderId="4" xfId="0" applyNumberFormat="1" applyFont="1" applyFill="1" applyBorder="1" applyAlignment="1">
      <alignment horizontal="right" vertical="center"/>
    </xf>
    <xf numFmtId="0" fontId="49" fillId="0" borderId="3" xfId="20" applyFont="1" applyFill="1" applyBorder="1" applyAlignment="1"/>
    <xf numFmtId="0" fontId="49" fillId="10" borderId="4" xfId="20" applyFont="1" applyFill="1" applyBorder="1" applyAlignment="1"/>
    <xf numFmtId="0" fontId="49" fillId="10" borderId="3" xfId="20" applyFont="1" applyFill="1" applyBorder="1" applyAlignment="1">
      <alignment horizontal="right" textRotation="90"/>
    </xf>
    <xf numFmtId="0" fontId="49" fillId="10" borderId="4" xfId="20" applyFont="1" applyFill="1" applyBorder="1" applyAlignment="1">
      <alignment horizontal="right" textRotation="90"/>
    </xf>
    <xf numFmtId="0" fontId="48" fillId="10" borderId="0" xfId="20" applyFont="1" applyFill="1" applyBorder="1" applyAlignment="1"/>
    <xf numFmtId="3" fontId="48" fillId="10" borderId="0" xfId="20" applyNumberFormat="1" applyFont="1" applyFill="1" applyBorder="1" applyAlignment="1">
      <alignment horizontal="right"/>
    </xf>
    <xf numFmtId="0" fontId="49" fillId="10" borderId="3" xfId="20" applyFont="1" applyFill="1" applyBorder="1" applyAlignment="1"/>
    <xf numFmtId="3" fontId="49" fillId="10" borderId="3" xfId="20" applyNumberFormat="1" applyFont="1" applyFill="1" applyBorder="1" applyAlignment="1"/>
    <xf numFmtId="3" fontId="49" fillId="10" borderId="3" xfId="20" applyNumberFormat="1" applyFont="1" applyFill="1" applyBorder="1" applyAlignment="1">
      <alignment horizontal="right"/>
    </xf>
    <xf numFmtId="3" fontId="49" fillId="10" borderId="4" xfId="20" applyNumberFormat="1" applyFont="1" applyFill="1" applyBorder="1" applyAlignment="1"/>
    <xf numFmtId="3" fontId="49" fillId="10" borderId="4" xfId="20" applyNumberFormat="1" applyFont="1" applyFill="1" applyBorder="1" applyAlignment="1">
      <alignment horizontal="right"/>
    </xf>
    <xf numFmtId="3" fontId="48" fillId="0" borderId="3" xfId="20" applyNumberFormat="1" applyFont="1" applyFill="1" applyBorder="1" applyAlignment="1"/>
    <xf numFmtId="3" fontId="58" fillId="10" borderId="0" xfId="20" applyNumberFormat="1" applyFont="1" applyFill="1" applyBorder="1" applyAlignment="1">
      <alignment horizontal="right"/>
    </xf>
    <xf numFmtId="3" fontId="9" fillId="10" borderId="0" xfId="22" applyNumberFormat="1" applyFont="1" applyFill="1" applyBorder="1" applyAlignment="1" applyProtection="1">
      <alignment horizontal="left"/>
    </xf>
    <xf numFmtId="3" fontId="9" fillId="10" borderId="0" xfId="22" applyNumberFormat="1" applyFont="1" applyFill="1" applyBorder="1" applyAlignment="1" applyProtection="1">
      <alignment horizontal="right"/>
    </xf>
    <xf numFmtId="169" fontId="9" fillId="10" borderId="0" xfId="4" applyFont="1" applyFill="1" applyBorder="1" applyAlignment="1" applyProtection="1">
      <alignment horizontal="left"/>
    </xf>
    <xf numFmtId="3" fontId="7" fillId="10" borderId="0" xfId="22" applyNumberFormat="1" applyFont="1" applyFill="1" applyBorder="1" applyAlignment="1" applyProtection="1">
      <alignment horizontal="left"/>
    </xf>
    <xf numFmtId="3" fontId="7" fillId="10" borderId="0" xfId="22" applyNumberFormat="1" applyFont="1" applyFill="1" applyBorder="1" applyAlignment="1" applyProtection="1">
      <alignment horizontal="right"/>
    </xf>
    <xf numFmtId="3" fontId="7" fillId="10" borderId="4" xfId="22" applyNumberFormat="1" applyFont="1" applyFill="1" applyBorder="1" applyAlignment="1" applyProtection="1"/>
    <xf numFmtId="3" fontId="7" fillId="10" borderId="4" xfId="22" applyNumberFormat="1" applyFont="1" applyFill="1" applyBorder="1" applyAlignment="1" applyProtection="1">
      <alignment horizontal="right"/>
    </xf>
    <xf numFmtId="49" fontId="7" fillId="10" borderId="3" xfId="22" applyNumberFormat="1" applyFont="1" applyFill="1" applyBorder="1" applyAlignment="1" applyProtection="1"/>
    <xf numFmtId="164" fontId="7" fillId="10" borderId="3" xfId="22" applyNumberFormat="1" applyFont="1" applyFill="1" applyBorder="1" applyAlignment="1" applyProtection="1">
      <alignment horizontal="right"/>
    </xf>
    <xf numFmtId="3" fontId="9" fillId="10" borderId="0" xfId="22" applyNumberFormat="1" applyFont="1" applyFill="1" applyBorder="1" applyAlignment="1" applyProtection="1"/>
    <xf numFmtId="3" fontId="9" fillId="10" borderId="0" xfId="22" applyNumberFormat="1" applyFont="1" applyFill="1" applyAlignment="1" applyProtection="1"/>
    <xf numFmtId="3" fontId="9" fillId="10" borderId="0" xfId="22" applyNumberFormat="1" applyFont="1" applyFill="1" applyAlignment="1" applyProtection="1">
      <alignment horizontal="right"/>
    </xf>
    <xf numFmtId="0" fontId="19" fillId="10" borderId="0" xfId="16" applyFont="1" applyFill="1" applyBorder="1" applyAlignment="1" applyProtection="1">
      <alignment horizontal="left" indent="1"/>
    </xf>
    <xf numFmtId="0" fontId="21" fillId="10" borderId="0" xfId="16" applyFont="1" applyFill="1" applyBorder="1" applyAlignment="1" applyProtection="1">
      <alignment horizontal="right" vertical="center"/>
    </xf>
    <xf numFmtId="0" fontId="7" fillId="10" borderId="0" xfId="3" applyFont="1" applyFill="1" applyBorder="1" applyAlignment="1" applyProtection="1">
      <alignment horizontal="left"/>
    </xf>
    <xf numFmtId="0" fontId="7" fillId="10" borderId="0" xfId="3" applyFont="1" applyFill="1" applyBorder="1" applyAlignment="1" applyProtection="1">
      <alignment horizontal="justify" wrapText="1"/>
    </xf>
    <xf numFmtId="0" fontId="7" fillId="10" borderId="0" xfId="3" applyFont="1" applyFill="1" applyBorder="1" applyAlignment="1" applyProtection="1">
      <alignment horizontal="justify" vertical="center" wrapText="1"/>
    </xf>
    <xf numFmtId="0" fontId="7" fillId="10" borderId="4" xfId="20" applyFont="1" applyFill="1" applyBorder="1" applyAlignment="1"/>
    <xf numFmtId="0" fontId="7" fillId="10" borderId="4" xfId="20" applyFont="1" applyFill="1" applyBorder="1" applyAlignment="1">
      <alignment horizontal="right" textRotation="90"/>
    </xf>
    <xf numFmtId="3" fontId="7" fillId="10" borderId="4" xfId="0" applyNumberFormat="1" applyFont="1" applyFill="1" applyBorder="1" applyAlignment="1" applyProtection="1">
      <alignment horizontal="right" textRotation="90"/>
    </xf>
    <xf numFmtId="0" fontId="9" fillId="10" borderId="0" xfId="0" applyFont="1" applyFill="1"/>
    <xf numFmtId="164" fontId="9" fillId="10" borderId="0" xfId="0" applyNumberFormat="1" applyFont="1" applyFill="1" applyAlignment="1">
      <alignment horizontal="right"/>
    </xf>
    <xf numFmtId="0" fontId="9" fillId="10" borderId="0" xfId="20" applyFont="1" applyFill="1" applyBorder="1" applyAlignment="1"/>
    <xf numFmtId="0" fontId="9" fillId="10" borderId="10" xfId="0" applyFont="1" applyFill="1" applyBorder="1"/>
    <xf numFmtId="164" fontId="9" fillId="10" borderId="10" xfId="0" applyNumberFormat="1" applyFont="1" applyFill="1" applyBorder="1" applyAlignment="1">
      <alignment horizontal="right"/>
    </xf>
    <xf numFmtId="3" fontId="7" fillId="10" borderId="0" xfId="0" applyNumberFormat="1" applyFont="1" applyFill="1" applyAlignment="1">
      <alignment horizontal="center"/>
    </xf>
    <xf numFmtId="0" fontId="0" fillId="10" borderId="0" xfId="0" applyFill="1"/>
    <xf numFmtId="0" fontId="7" fillId="10" borderId="3" xfId="20" applyFont="1" applyFill="1" applyBorder="1" applyAlignment="1">
      <alignment horizontal="right" textRotation="90"/>
    </xf>
    <xf numFmtId="3" fontId="9" fillId="10" borderId="0" xfId="20" applyNumberFormat="1" applyFont="1" applyFill="1" applyBorder="1" applyAlignment="1">
      <alignment horizontal="right"/>
    </xf>
    <xf numFmtId="3" fontId="9" fillId="10" borderId="0" xfId="20" applyNumberFormat="1" applyFont="1" applyFill="1" applyBorder="1" applyAlignment="1"/>
    <xf numFmtId="0" fontId="7" fillId="10" borderId="0" xfId="20" applyFont="1" applyFill="1" applyBorder="1" applyAlignment="1"/>
    <xf numFmtId="0" fontId="7" fillId="10" borderId="3" xfId="20" applyFont="1" applyFill="1" applyBorder="1" applyAlignment="1"/>
    <xf numFmtId="3" fontId="7" fillId="10" borderId="3" xfId="20" applyNumberFormat="1" applyFont="1" applyFill="1" applyBorder="1" applyAlignment="1"/>
    <xf numFmtId="0" fontId="7" fillId="0" borderId="3" xfId="20" applyFont="1" applyFill="1" applyBorder="1" applyAlignment="1"/>
    <xf numFmtId="3" fontId="9" fillId="10" borderId="0" xfId="0" applyNumberFormat="1" applyFont="1" applyFill="1" applyAlignment="1">
      <alignment horizontal="right"/>
    </xf>
    <xf numFmtId="0" fontId="9" fillId="10" borderId="4" xfId="0" applyFont="1" applyFill="1" applyBorder="1" applyAlignment="1">
      <alignment horizontal="left"/>
    </xf>
    <xf numFmtId="0" fontId="7" fillId="10" borderId="4" xfId="0" applyFont="1" applyFill="1" applyBorder="1" applyAlignment="1">
      <alignment horizontal="center" wrapText="1"/>
    </xf>
    <xf numFmtId="0" fontId="7" fillId="10" borderId="4" xfId="0" applyFont="1" applyFill="1" applyBorder="1" applyAlignment="1">
      <alignment horizontal="right" wrapText="1" indent="1"/>
    </xf>
    <xf numFmtId="0" fontId="9" fillId="10" borderId="0" xfId="0" applyFont="1" applyFill="1" applyBorder="1" applyAlignment="1">
      <alignment horizontal="left"/>
    </xf>
    <xf numFmtId="0" fontId="7" fillId="10" borderId="0" xfId="0" applyFont="1" applyFill="1" applyBorder="1" applyAlignment="1">
      <alignment horizontal="center" wrapText="1"/>
    </xf>
    <xf numFmtId="166" fontId="48" fillId="10" borderId="0" xfId="0" applyNumberFormat="1" applyFont="1" applyFill="1" applyBorder="1" applyAlignment="1">
      <alignment horizontal="right"/>
    </xf>
    <xf numFmtId="183" fontId="48" fillId="10" borderId="0" xfId="0" applyNumberFormat="1" applyFont="1" applyFill="1" applyBorder="1" applyAlignment="1">
      <alignment horizontal="right"/>
    </xf>
    <xf numFmtId="0" fontId="9" fillId="10" borderId="0" xfId="0" applyNumberFormat="1" applyFont="1" applyFill="1" applyAlignment="1">
      <alignment horizontal="left"/>
    </xf>
    <xf numFmtId="0" fontId="50" fillId="10" borderId="0" xfId="0" applyNumberFormat="1" applyFont="1" applyFill="1" applyAlignment="1">
      <alignment horizontal="left"/>
    </xf>
    <xf numFmtId="0" fontId="7" fillId="10" borderId="4" xfId="0" applyFont="1" applyFill="1" applyBorder="1" applyAlignment="1">
      <alignment horizontal="left"/>
    </xf>
    <xf numFmtId="166" fontId="7" fillId="10" borderId="4" xfId="0" applyNumberFormat="1" applyFont="1" applyFill="1" applyBorder="1" applyAlignment="1">
      <alignment horizontal="right"/>
    </xf>
    <xf numFmtId="166" fontId="49" fillId="10" borderId="4" xfId="0" applyNumberFormat="1" applyFont="1" applyFill="1" applyBorder="1" applyAlignment="1">
      <alignment horizontal="right"/>
    </xf>
    <xf numFmtId="183" fontId="49" fillId="10" borderId="4" xfId="0" applyNumberFormat="1" applyFont="1" applyFill="1" applyBorder="1" applyAlignment="1">
      <alignment horizontal="right"/>
    </xf>
    <xf numFmtId="0" fontId="49" fillId="0" borderId="0" xfId="5" applyFont="1" applyFill="1" applyBorder="1" applyAlignment="1" applyProtection="1">
      <alignment vertical="center"/>
    </xf>
    <xf numFmtId="0" fontId="9" fillId="10" borderId="0" xfId="0" applyNumberFormat="1" applyFont="1" applyFill="1" applyAlignment="1">
      <alignment horizontal="left" wrapText="1"/>
    </xf>
    <xf numFmtId="169" fontId="7" fillId="10" borderId="4" xfId="0" applyNumberFormat="1" applyFont="1" applyFill="1" applyBorder="1" applyAlignment="1">
      <alignment horizontal="left"/>
    </xf>
    <xf numFmtId="0" fontId="48" fillId="0" borderId="0" xfId="11" applyFont="1" applyFill="1" applyProtection="1"/>
    <xf numFmtId="0" fontId="7" fillId="10" borderId="0" xfId="0" applyFont="1" applyFill="1" applyBorder="1" applyAlignment="1" applyProtection="1">
      <alignment horizontal="left"/>
    </xf>
    <xf numFmtId="0" fontId="7" fillId="10" borderId="3" xfId="0" applyFont="1" applyFill="1" applyBorder="1" applyAlignment="1" applyProtection="1">
      <alignment horizontal="left"/>
    </xf>
    <xf numFmtId="0" fontId="7" fillId="10" borderId="3" xfId="0" applyFont="1" applyFill="1" applyBorder="1" applyAlignment="1" applyProtection="1">
      <alignment horizontal="right"/>
    </xf>
    <xf numFmtId="169" fontId="7" fillId="10" borderId="3" xfId="0" applyNumberFormat="1" applyFont="1" applyFill="1" applyBorder="1" applyAlignment="1" applyProtection="1">
      <alignment horizontal="right"/>
    </xf>
    <xf numFmtId="0" fontId="9" fillId="10" borderId="0" xfId="0" applyFont="1" applyFill="1" applyBorder="1" applyAlignment="1" applyProtection="1">
      <alignment horizontal="left"/>
    </xf>
    <xf numFmtId="0" fontId="9" fillId="10" borderId="0" xfId="0" applyFont="1" applyFill="1" applyBorder="1" applyAlignment="1" applyProtection="1">
      <alignment horizontal="right"/>
    </xf>
    <xf numFmtId="3" fontId="9" fillId="10" borderId="0" xfId="0" applyNumberFormat="1" applyFont="1" applyFill="1" applyBorder="1" applyAlignment="1" applyProtection="1">
      <alignment horizontal="right"/>
    </xf>
    <xf numFmtId="1" fontId="9" fillId="10" borderId="0" xfId="0" applyNumberFormat="1" applyFont="1" applyFill="1" applyBorder="1" applyAlignment="1" applyProtection="1">
      <alignment horizontal="right"/>
    </xf>
    <xf numFmtId="0" fontId="9" fillId="10" borderId="0" xfId="0" quotePrefix="1" applyFont="1" applyFill="1" applyBorder="1" applyAlignment="1" applyProtection="1">
      <alignment horizontal="right"/>
    </xf>
    <xf numFmtId="0" fontId="9" fillId="10" borderId="3" xfId="0" applyFont="1" applyFill="1" applyBorder="1" applyAlignment="1" applyProtection="1">
      <alignment horizontal="left"/>
    </xf>
    <xf numFmtId="182" fontId="9" fillId="10" borderId="3" xfId="0" applyNumberFormat="1" applyFont="1" applyFill="1" applyBorder="1" applyAlignment="1" applyProtection="1">
      <alignment horizontal="right"/>
    </xf>
    <xf numFmtId="3" fontId="9" fillId="10" borderId="3" xfId="0" applyNumberFormat="1" applyFont="1" applyFill="1" applyBorder="1" applyProtection="1"/>
    <xf numFmtId="182" fontId="9" fillId="10" borderId="3" xfId="0" quotePrefix="1" applyNumberFormat="1" applyFont="1" applyFill="1" applyBorder="1" applyAlignment="1" applyProtection="1">
      <alignment horizontal="right"/>
    </xf>
    <xf numFmtId="182" fontId="9" fillId="10" borderId="0" xfId="0" quotePrefix="1" applyNumberFormat="1" applyFont="1" applyFill="1" applyBorder="1" applyAlignment="1" applyProtection="1">
      <alignment horizontal="right"/>
    </xf>
    <xf numFmtId="189" fontId="9" fillId="0" borderId="0" xfId="0" applyNumberFormat="1" applyFont="1" applyFill="1"/>
    <xf numFmtId="188" fontId="9" fillId="0" borderId="0" xfId="0" applyNumberFormat="1" applyFont="1" applyFill="1"/>
    <xf numFmtId="190" fontId="9" fillId="0" borderId="0" xfId="0" applyNumberFormat="1" applyFont="1" applyFill="1"/>
    <xf numFmtId="169" fontId="7" fillId="10" borderId="0" xfId="9" applyFont="1" applyFill="1" applyBorder="1" applyAlignment="1" applyProtection="1">
      <alignment horizontal="left"/>
    </xf>
    <xf numFmtId="169" fontId="19" fillId="10" borderId="0" xfId="9" applyFont="1" applyFill="1" applyBorder="1" applyAlignment="1" applyProtection="1">
      <alignment horizontal="left" indent="1"/>
    </xf>
    <xf numFmtId="0" fontId="7" fillId="10" borderId="4" xfId="0" applyNumberFormat="1" applyFont="1" applyFill="1" applyBorder="1" applyAlignment="1">
      <alignment horizontal="left"/>
    </xf>
    <xf numFmtId="0" fontId="7" fillId="10" borderId="4" xfId="0" applyNumberFormat="1" applyFont="1" applyFill="1" applyBorder="1" applyAlignment="1">
      <alignment horizontal="center" wrapText="1"/>
    </xf>
    <xf numFmtId="3" fontId="7" fillId="10" borderId="9" xfId="19" applyNumberFormat="1" applyFont="1" applyFill="1" applyBorder="1" applyAlignment="1" applyProtection="1">
      <alignment horizontal="right" indent="1"/>
    </xf>
    <xf numFmtId="164" fontId="7" fillId="10" borderId="9" xfId="19" applyNumberFormat="1" applyFont="1" applyFill="1" applyBorder="1" applyAlignment="1" applyProtection="1">
      <alignment horizontal="right" indent="1"/>
    </xf>
    <xf numFmtId="169" fontId="36" fillId="10" borderId="3" xfId="0" applyNumberFormat="1" applyFont="1" applyFill="1" applyBorder="1" applyProtection="1"/>
    <xf numFmtId="169" fontId="9" fillId="10" borderId="11" xfId="0" applyNumberFormat="1" applyFont="1" applyFill="1" applyBorder="1" applyProtection="1"/>
    <xf numFmtId="169" fontId="7" fillId="10" borderId="11" xfId="0" applyNumberFormat="1" applyFont="1" applyFill="1" applyBorder="1" applyAlignment="1" applyProtection="1">
      <alignment horizontal="right"/>
    </xf>
    <xf numFmtId="169" fontId="9" fillId="10" borderId="0" xfId="0" quotePrefix="1" applyNumberFormat="1" applyFont="1" applyFill="1" applyBorder="1" applyAlignment="1" applyProtection="1">
      <alignment horizontal="left"/>
    </xf>
    <xf numFmtId="0" fontId="48" fillId="10" borderId="0" xfId="0" applyNumberFormat="1" applyFont="1" applyFill="1" applyAlignment="1">
      <alignment horizontal="right"/>
    </xf>
    <xf numFmtId="169" fontId="9" fillId="10" borderId="8" xfId="0" quotePrefix="1" applyNumberFormat="1" applyFont="1" applyFill="1" applyBorder="1" applyAlignment="1" applyProtection="1">
      <alignment horizontal="left"/>
    </xf>
    <xf numFmtId="16" fontId="48" fillId="10" borderId="8" xfId="0" applyNumberFormat="1" applyFont="1" applyFill="1" applyBorder="1" applyAlignment="1">
      <alignment horizontal="right"/>
    </xf>
    <xf numFmtId="3" fontId="9" fillId="10" borderId="8" xfId="0" applyNumberFormat="1" applyFont="1" applyFill="1" applyBorder="1" applyAlignment="1" applyProtection="1">
      <alignment horizontal="right"/>
    </xf>
    <xf numFmtId="169" fontId="7" fillId="10" borderId="0" xfId="7" applyFont="1" applyFill="1" applyBorder="1" applyAlignment="1" applyProtection="1">
      <alignment horizontal="left"/>
    </xf>
    <xf numFmtId="169" fontId="41" fillId="10" borderId="0" xfId="7" applyFont="1" applyFill="1" applyBorder="1" applyAlignment="1" applyProtection="1">
      <alignment horizontal="left" indent="1"/>
    </xf>
    <xf numFmtId="3" fontId="9" fillId="10" borderId="0" xfId="0" applyNumberFormat="1" applyFont="1" applyFill="1" applyBorder="1" applyProtection="1"/>
    <xf numFmtId="0" fontId="36" fillId="10" borderId="3" xfId="0" applyFont="1" applyFill="1" applyBorder="1" applyProtection="1"/>
    <xf numFmtId="0" fontId="7" fillId="10" borderId="3" xfId="0" applyFont="1" applyFill="1" applyBorder="1" applyAlignment="1" applyProtection="1">
      <alignment horizontal="center" wrapText="1"/>
    </xf>
    <xf numFmtId="191" fontId="9" fillId="0" borderId="0" xfId="0" applyNumberFormat="1" applyFont="1"/>
    <xf numFmtId="179" fontId="9" fillId="10" borderId="0" xfId="21" applyNumberFormat="1" applyFont="1" applyFill="1" applyBorder="1" applyAlignment="1" applyProtection="1">
      <alignment horizontal="left"/>
    </xf>
    <xf numFmtId="3" fontId="9" fillId="10" borderId="0" xfId="21" applyNumberFormat="1" applyFont="1" applyFill="1" applyBorder="1" applyAlignment="1" applyProtection="1">
      <alignment horizontal="center"/>
    </xf>
    <xf numFmtId="177" fontId="9" fillId="10" borderId="0" xfId="21" applyNumberFormat="1" applyFont="1" applyFill="1" applyBorder="1" applyAlignment="1" applyProtection="1">
      <alignment horizontal="right" indent="2"/>
    </xf>
    <xf numFmtId="178" fontId="9" fillId="10" borderId="0" xfId="21" applyNumberFormat="1" applyFont="1" applyFill="1" applyBorder="1" applyAlignment="1" applyProtection="1">
      <alignment horizontal="right"/>
    </xf>
    <xf numFmtId="177" fontId="9" fillId="10" borderId="0" xfId="21" applyNumberFormat="1" applyFont="1" applyFill="1" applyBorder="1" applyAlignment="1" applyProtection="1">
      <alignment horizontal="right"/>
    </xf>
    <xf numFmtId="179" fontId="7" fillId="10" borderId="3" xfId="21" applyNumberFormat="1" applyFont="1" applyFill="1" applyBorder="1" applyAlignment="1" applyProtection="1">
      <alignment horizontal="left"/>
    </xf>
    <xf numFmtId="3" fontId="7" fillId="10" borderId="8" xfId="21" applyNumberFormat="1" applyFont="1" applyFill="1" applyBorder="1" applyAlignment="1" applyProtection="1">
      <alignment horizontal="center"/>
    </xf>
    <xf numFmtId="177" fontId="7" fillId="10" borderId="8" xfId="21" applyNumberFormat="1" applyFont="1" applyFill="1" applyBorder="1" applyAlignment="1" applyProtection="1">
      <alignment horizontal="right" indent="2"/>
    </xf>
    <xf numFmtId="178" fontId="7" fillId="10" borderId="8" xfId="21" applyNumberFormat="1" applyFont="1" applyFill="1" applyBorder="1" applyAlignment="1" applyProtection="1">
      <alignment horizontal="right"/>
    </xf>
    <xf numFmtId="177" fontId="7" fillId="10" borderId="8" xfId="21" applyNumberFormat="1" applyFont="1" applyFill="1" applyBorder="1" applyAlignment="1" applyProtection="1">
      <alignment horizontal="right"/>
    </xf>
    <xf numFmtId="1" fontId="9" fillId="10" borderId="0" xfId="22" applyNumberFormat="1" applyFont="1" applyFill="1" applyBorder="1" applyAlignment="1" applyProtection="1">
      <alignment horizontal="left"/>
    </xf>
    <xf numFmtId="164" fontId="9" fillId="10" borderId="0" xfId="22" applyNumberFormat="1" applyFont="1" applyFill="1" applyBorder="1" applyAlignment="1" applyProtection="1">
      <alignment horizontal="right" indent="2"/>
    </xf>
    <xf numFmtId="1" fontId="7" fillId="10" borderId="3" xfId="18" applyNumberFormat="1" applyFont="1" applyFill="1" applyBorder="1" applyAlignment="1" applyProtection="1">
      <alignment horizontal="left"/>
    </xf>
    <xf numFmtId="3" fontId="7" fillId="10" borderId="3" xfId="18" applyNumberFormat="1" applyFont="1" applyFill="1" applyBorder="1" applyProtection="1"/>
    <xf numFmtId="164" fontId="7" fillId="10" borderId="3" xfId="18" applyNumberFormat="1" applyFont="1" applyFill="1" applyBorder="1" applyAlignment="1" applyProtection="1">
      <alignment horizontal="right" indent="2"/>
    </xf>
    <xf numFmtId="169" fontId="9" fillId="10" borderId="0" xfId="4" applyFont="1" applyFill="1" applyBorder="1" applyAlignment="1" applyProtection="1">
      <alignment horizontal="left" wrapText="1"/>
    </xf>
    <xf numFmtId="183" fontId="9" fillId="10" borderId="0" xfId="0" applyNumberFormat="1" applyFont="1" applyFill="1" applyBorder="1" applyAlignment="1">
      <alignment horizontal="right"/>
    </xf>
    <xf numFmtId="0" fontId="9" fillId="10" borderId="0" xfId="0" applyFont="1" applyFill="1" applyAlignment="1">
      <alignment horizontal="left"/>
    </xf>
    <xf numFmtId="183" fontId="7" fillId="10" borderId="4" xfId="0" applyNumberFormat="1" applyFont="1" applyFill="1" applyBorder="1" applyAlignment="1">
      <alignment horizontal="right"/>
    </xf>
    <xf numFmtId="169" fontId="9" fillId="10" borderId="8" xfId="4" applyFont="1" applyFill="1" applyBorder="1" applyAlignment="1" applyProtection="1">
      <alignment horizontal="left" wrapText="1"/>
    </xf>
    <xf numFmtId="0" fontId="9" fillId="0" borderId="0" xfId="13" applyFont="1" applyFill="1" applyBorder="1" applyAlignment="1" applyProtection="1">
      <alignment vertical="center"/>
    </xf>
    <xf numFmtId="183" fontId="9" fillId="10" borderId="0" xfId="0" applyNumberFormat="1" applyFont="1" applyFill="1" applyBorder="1" applyAlignment="1">
      <alignment horizontal="right" indent="1"/>
    </xf>
    <xf numFmtId="0" fontId="9" fillId="0" borderId="0" xfId="0" applyFont="1" applyFill="1" applyBorder="1" applyAlignment="1" applyProtection="1">
      <alignment horizontal="justify" vertical="center" wrapText="1"/>
    </xf>
    <xf numFmtId="169" fontId="7" fillId="10" borderId="0" xfId="21" applyFont="1" applyFill="1" applyBorder="1" applyAlignment="1" applyProtection="1">
      <alignment horizontal="left"/>
    </xf>
    <xf numFmtId="169" fontId="19" fillId="10" borderId="0" xfId="21" applyFont="1" applyFill="1" applyBorder="1" applyAlignment="1" applyProtection="1">
      <alignment horizontal="left" indent="1"/>
    </xf>
    <xf numFmtId="0" fontId="7" fillId="10" borderId="5" xfId="0" applyFont="1" applyFill="1" applyBorder="1" applyAlignment="1">
      <alignment horizontal="left"/>
    </xf>
    <xf numFmtId="169" fontId="7" fillId="10" borderId="5" xfId="0" applyNumberFormat="1" applyFont="1" applyFill="1" applyBorder="1" applyAlignment="1">
      <alignment horizontal="right" indent="1"/>
    </xf>
    <xf numFmtId="0" fontId="7" fillId="10" borderId="0" xfId="0" applyFont="1" applyFill="1" applyBorder="1" applyAlignment="1">
      <alignment horizontal="left"/>
    </xf>
    <xf numFmtId="169" fontId="7" fillId="10" borderId="0" xfId="0" applyNumberFormat="1" applyFont="1" applyFill="1" applyBorder="1" applyAlignment="1">
      <alignment horizontal="right" indent="1"/>
    </xf>
    <xf numFmtId="0" fontId="7" fillId="10" borderId="3" xfId="0" applyFont="1" applyFill="1" applyBorder="1" applyAlignment="1">
      <alignment horizontal="left"/>
    </xf>
    <xf numFmtId="169" fontId="7" fillId="10" borderId="3" xfId="0" applyNumberFormat="1" applyFont="1" applyFill="1" applyBorder="1" applyAlignment="1">
      <alignment horizontal="right" indent="1"/>
    </xf>
    <xf numFmtId="0" fontId="7" fillId="10" borderId="3" xfId="0" applyFont="1" applyFill="1" applyBorder="1" applyAlignment="1">
      <alignment horizontal="right" indent="1"/>
    </xf>
    <xf numFmtId="169" fontId="9" fillId="10" borderId="0" xfId="0" quotePrefix="1" applyNumberFormat="1" applyFont="1" applyFill="1" applyAlignment="1">
      <alignment horizontal="left"/>
    </xf>
    <xf numFmtId="166" fontId="9" fillId="10" borderId="0" xfId="0" applyNumberFormat="1" applyFont="1" applyFill="1" applyAlignment="1"/>
    <xf numFmtId="184" fontId="9" fillId="10" borderId="0" xfId="0" applyNumberFormat="1" applyFont="1" applyFill="1" applyAlignment="1"/>
    <xf numFmtId="169" fontId="9" fillId="10" borderId="0" xfId="0" applyNumberFormat="1" applyFont="1" applyFill="1" applyAlignment="1">
      <alignment horizontal="left"/>
    </xf>
    <xf numFmtId="169" fontId="9" fillId="10" borderId="0" xfId="0" applyNumberFormat="1" applyFont="1" applyFill="1" applyBorder="1" applyAlignment="1">
      <alignment horizontal="left"/>
    </xf>
    <xf numFmtId="166" fontId="9" fillId="10" borderId="0" xfId="0" applyNumberFormat="1" applyFont="1" applyFill="1" applyBorder="1" applyAlignment="1"/>
    <xf numFmtId="184" fontId="9" fillId="10" borderId="0" xfId="0" applyNumberFormat="1" applyFont="1" applyFill="1" applyBorder="1" applyAlignment="1"/>
    <xf numFmtId="169" fontId="9" fillId="10" borderId="3" xfId="0" applyNumberFormat="1" applyFont="1" applyFill="1" applyBorder="1" applyAlignment="1">
      <alignment horizontal="left"/>
    </xf>
    <xf numFmtId="166" fontId="9" fillId="10" borderId="3" xfId="0" applyNumberFormat="1" applyFont="1" applyFill="1" applyBorder="1" applyAlignment="1"/>
    <xf numFmtId="184" fontId="9" fillId="10" borderId="3" xfId="0" applyNumberFormat="1" applyFont="1" applyFill="1" applyBorder="1" applyAlignment="1"/>
    <xf numFmtId="0" fontId="9" fillId="10" borderId="4" xfId="0" applyFont="1" applyFill="1" applyBorder="1"/>
    <xf numFmtId="0" fontId="7" fillId="10" borderId="4" xfId="0" applyFont="1" applyFill="1" applyBorder="1" applyAlignment="1">
      <alignment horizontal="right"/>
    </xf>
    <xf numFmtId="0" fontId="7" fillId="10" borderId="0" xfId="0" applyFont="1" applyFill="1" applyAlignment="1">
      <alignment horizontal="left"/>
    </xf>
    <xf numFmtId="3" fontId="7" fillId="10" borderId="0" xfId="0" applyNumberFormat="1" applyFont="1" applyFill="1" applyAlignment="1">
      <alignment horizontal="right"/>
    </xf>
    <xf numFmtId="0" fontId="9" fillId="10" borderId="8" xfId="0" applyFont="1" applyFill="1" applyBorder="1" applyAlignment="1">
      <alignment horizontal="left"/>
    </xf>
    <xf numFmtId="3" fontId="9" fillId="10" borderId="8" xfId="0" applyNumberFormat="1" applyFont="1" applyFill="1" applyBorder="1" applyAlignment="1">
      <alignment horizontal="right"/>
    </xf>
    <xf numFmtId="3" fontId="7" fillId="10" borderId="3" xfId="0" applyNumberFormat="1" applyFont="1" applyFill="1" applyBorder="1" applyAlignment="1">
      <alignment horizontal="right"/>
    </xf>
    <xf numFmtId="0" fontId="9" fillId="10" borderId="0" xfId="14" applyFont="1" applyFill="1" applyBorder="1" applyAlignment="1" applyProtection="1">
      <alignment horizontal="left"/>
    </xf>
    <xf numFmtId="3" fontId="9" fillId="10" borderId="0" xfId="14" applyNumberFormat="1" applyFont="1" applyFill="1" applyBorder="1" applyProtection="1"/>
    <xf numFmtId="0" fontId="7" fillId="10" borderId="4" xfId="14" applyFont="1" applyFill="1" applyBorder="1" applyAlignment="1" applyProtection="1">
      <alignment horizontal="left"/>
    </xf>
    <xf numFmtId="3" fontId="7" fillId="10" borderId="4" xfId="14" applyNumberFormat="1" applyFont="1" applyFill="1" applyBorder="1" applyProtection="1"/>
    <xf numFmtId="0" fontId="7" fillId="10" borderId="0" xfId="15" applyFont="1" applyFill="1" applyBorder="1" applyAlignment="1" applyProtection="1">
      <alignment horizontal="left"/>
    </xf>
    <xf numFmtId="0" fontId="19" fillId="10" borderId="0" xfId="15" applyFont="1" applyFill="1" applyBorder="1" applyAlignment="1" applyProtection="1">
      <alignment horizontal="left" indent="1"/>
    </xf>
    <xf numFmtId="0" fontId="9" fillId="10" borderId="0" xfId="0" applyFont="1" applyFill="1" applyAlignment="1" applyProtection="1">
      <alignment horizontal="left"/>
    </xf>
    <xf numFmtId="185" fontId="9" fillId="10" borderId="0" xfId="0" applyNumberFormat="1" applyFont="1" applyFill="1" applyAlignment="1" applyProtection="1">
      <alignment horizontal="right"/>
    </xf>
    <xf numFmtId="185" fontId="7" fillId="10" borderId="8" xfId="0" applyNumberFormat="1" applyFont="1" applyFill="1" applyBorder="1" applyAlignment="1" applyProtection="1">
      <alignment horizontal="right"/>
    </xf>
    <xf numFmtId="0" fontId="48" fillId="10" borderId="2" xfId="10" applyFont="1" applyFill="1" applyBorder="1" applyProtection="1"/>
    <xf numFmtId="0" fontId="49" fillId="10" borderId="2" xfId="10" applyFont="1" applyFill="1" applyBorder="1" applyAlignment="1" applyProtection="1">
      <alignment horizontal="right"/>
    </xf>
    <xf numFmtId="0" fontId="48" fillId="10" borderId="0" xfId="10" applyFont="1" applyFill="1" applyBorder="1" applyProtection="1"/>
    <xf numFmtId="0" fontId="48" fillId="10" borderId="0" xfId="10" applyFont="1" applyFill="1" applyProtection="1"/>
    <xf numFmtId="3" fontId="48" fillId="10" borderId="0" xfId="10" applyNumberFormat="1" applyFont="1" applyFill="1" applyProtection="1"/>
    <xf numFmtId="0" fontId="49" fillId="10" borderId="6" xfId="10" applyFont="1" applyFill="1" applyBorder="1" applyAlignment="1" applyProtection="1">
      <alignment wrapText="1"/>
    </xf>
    <xf numFmtId="0" fontId="48" fillId="10" borderId="6" xfId="10" applyFont="1" applyFill="1" applyBorder="1" applyProtection="1"/>
    <xf numFmtId="3" fontId="49" fillId="10" borderId="6" xfId="10" applyNumberFormat="1" applyFont="1" applyFill="1" applyBorder="1" applyProtection="1"/>
    <xf numFmtId="169" fontId="7" fillId="10" borderId="0" xfId="8" applyFont="1" applyFill="1" applyBorder="1" applyAlignment="1" applyProtection="1">
      <alignment horizontal="left"/>
    </xf>
    <xf numFmtId="169" fontId="19" fillId="10" borderId="0" xfId="8" applyFont="1" applyFill="1" applyBorder="1" applyAlignment="1" applyProtection="1">
      <alignment horizontal="left" indent="1"/>
    </xf>
    <xf numFmtId="0" fontId="7" fillId="10" borderId="0" xfId="13" applyFont="1" applyFill="1" applyProtection="1"/>
    <xf numFmtId="0" fontId="7" fillId="10" borderId="0" xfId="13" applyFont="1" applyFill="1" applyAlignment="1" applyProtection="1">
      <alignment horizontal="center"/>
    </xf>
    <xf numFmtId="3" fontId="7" fillId="10" borderId="0" xfId="13" applyNumberFormat="1" applyFont="1" applyFill="1" applyProtection="1"/>
    <xf numFmtId="0" fontId="9" fillId="10" borderId="0" xfId="13" applyFont="1" applyFill="1" applyProtection="1"/>
    <xf numFmtId="0" fontId="9" fillId="10" borderId="0" xfId="13" applyFont="1" applyFill="1" applyBorder="1" applyAlignment="1" applyProtection="1">
      <alignment horizontal="center"/>
    </xf>
    <xf numFmtId="3" fontId="9" fillId="10" borderId="0" xfId="13" applyNumberFormat="1" applyFont="1" applyFill="1" applyBorder="1" applyProtection="1"/>
    <xf numFmtId="3" fontId="9" fillId="10" borderId="0" xfId="13" applyNumberFormat="1" applyFont="1" applyFill="1" applyProtection="1"/>
    <xf numFmtId="0" fontId="9" fillId="10" borderId="0" xfId="13" applyFont="1" applyFill="1" applyBorder="1" applyProtection="1"/>
    <xf numFmtId="0" fontId="9" fillId="10" borderId="0" xfId="13" applyFont="1" applyFill="1" applyAlignment="1" applyProtection="1">
      <alignment horizontal="center"/>
    </xf>
    <xf numFmtId="0" fontId="7" fillId="10" borderId="3" xfId="13" applyFont="1" applyFill="1" applyBorder="1" applyProtection="1"/>
    <xf numFmtId="3" fontId="7" fillId="10" borderId="3" xfId="13" applyNumberFormat="1" applyFont="1" applyFill="1" applyBorder="1" applyProtection="1"/>
    <xf numFmtId="0" fontId="7" fillId="10" borderId="0" xfId="5" applyFont="1" applyFill="1" applyBorder="1" applyAlignment="1" applyProtection="1">
      <alignment horizontal="left"/>
    </xf>
    <xf numFmtId="0" fontId="41" fillId="10" borderId="0" xfId="5" applyFont="1" applyFill="1" applyBorder="1" applyAlignment="1" applyProtection="1">
      <alignment horizontal="left" indent="1"/>
    </xf>
    <xf numFmtId="0" fontId="7" fillId="10" borderId="4" xfId="0" applyFont="1" applyFill="1" applyBorder="1" applyAlignment="1" applyProtection="1">
      <alignment horizontal="left"/>
      <protection locked="0"/>
    </xf>
    <xf numFmtId="0" fontId="7" fillId="10" borderId="4" xfId="0" applyFont="1" applyFill="1" applyBorder="1" applyAlignment="1" applyProtection="1">
      <alignment horizontal="right"/>
      <protection locked="0"/>
    </xf>
    <xf numFmtId="1" fontId="9" fillId="10" borderId="0" xfId="0" applyNumberFormat="1" applyFont="1" applyFill="1" applyAlignment="1" applyProtection="1">
      <alignment horizontal="left"/>
      <protection locked="0"/>
    </xf>
    <xf numFmtId="3" fontId="9" fillId="10" borderId="0" xfId="0" applyNumberFormat="1" applyFont="1" applyFill="1" applyAlignment="1" applyProtection="1">
      <alignment horizontal="right"/>
      <protection locked="0"/>
    </xf>
    <xf numFmtId="1" fontId="9" fillId="10" borderId="0" xfId="13" applyNumberFormat="1" applyFont="1" applyFill="1" applyBorder="1" applyAlignment="1" applyProtection="1">
      <alignment horizontal="center"/>
    </xf>
    <xf numFmtId="171" fontId="9" fillId="10" borderId="0" xfId="13" applyNumberFormat="1" applyFont="1" applyFill="1" applyBorder="1" applyAlignment="1" applyProtection="1">
      <alignment horizontal="right"/>
    </xf>
    <xf numFmtId="174" fontId="9" fillId="10" borderId="0" xfId="13" applyNumberFormat="1" applyFont="1" applyFill="1" applyBorder="1" applyAlignment="1" applyProtection="1">
      <alignment horizontal="right"/>
    </xf>
    <xf numFmtId="1" fontId="7" fillId="10" borderId="8" xfId="13" applyNumberFormat="1" applyFont="1" applyFill="1" applyBorder="1" applyAlignment="1" applyProtection="1">
      <alignment horizontal="center"/>
    </xf>
    <xf numFmtId="171" fontId="7" fillId="10" borderId="8" xfId="13" applyNumberFormat="1" applyFont="1" applyFill="1" applyBorder="1" applyAlignment="1" applyProtection="1">
      <alignment horizontal="right"/>
    </xf>
    <xf numFmtId="174" fontId="7" fillId="10" borderId="8" xfId="13" applyNumberFormat="1" applyFont="1" applyFill="1" applyBorder="1" applyAlignment="1" applyProtection="1">
      <alignment horizontal="right"/>
    </xf>
    <xf numFmtId="0" fontId="7" fillId="10" borderId="0" xfId="12" applyFont="1" applyFill="1" applyBorder="1" applyAlignment="1" applyProtection="1">
      <alignment horizontal="left"/>
    </xf>
    <xf numFmtId="0" fontId="19" fillId="10" borderId="0" xfId="12" applyFont="1" applyFill="1" applyBorder="1" applyAlignment="1" applyProtection="1">
      <alignment horizontal="left" indent="1"/>
    </xf>
    <xf numFmtId="0" fontId="7" fillId="10" borderId="4" xfId="0" applyFont="1" applyFill="1" applyBorder="1"/>
    <xf numFmtId="0" fontId="7" fillId="10" borderId="4" xfId="0" applyFont="1" applyFill="1" applyBorder="1" applyAlignment="1">
      <alignment horizontal="right" wrapText="1"/>
    </xf>
    <xf numFmtId="2" fontId="9" fillId="10" borderId="0" xfId="0" applyNumberFormat="1" applyFont="1" applyFill="1" applyBorder="1"/>
    <xf numFmtId="2" fontId="7" fillId="10" borderId="3" xfId="0" applyNumberFormat="1" applyFont="1" applyFill="1" applyBorder="1"/>
    <xf numFmtId="4" fontId="7" fillId="10" borderId="3" xfId="0" applyNumberFormat="1" applyFont="1" applyFill="1" applyBorder="1" applyAlignment="1" applyProtection="1">
      <alignment horizontal="right"/>
    </xf>
    <xf numFmtId="0" fontId="0" fillId="0" borderId="0" xfId="0" applyFill="1"/>
    <xf numFmtId="165" fontId="14" fillId="0" borderId="0" xfId="0" applyNumberFormat="1" applyFont="1"/>
    <xf numFmtId="165" fontId="9" fillId="0" borderId="0" xfId="0" applyNumberFormat="1" applyFont="1" applyFill="1"/>
    <xf numFmtId="1" fontId="9" fillId="0" borderId="0" xfId="0" applyNumberFormat="1" applyFont="1" applyFill="1"/>
    <xf numFmtId="169" fontId="9" fillId="0" borderId="0" xfId="7" applyFont="1" applyFill="1" applyBorder="1" applyAlignment="1" applyProtection="1">
      <alignment horizontal="left"/>
    </xf>
    <xf numFmtId="3" fontId="48" fillId="0" borderId="0" xfId="0" applyNumberFormat="1" applyFont="1" applyFill="1"/>
    <xf numFmtId="16" fontId="48" fillId="10" borderId="0" xfId="0" applyNumberFormat="1" applyFont="1" applyFill="1" applyBorder="1" applyAlignment="1">
      <alignment horizontal="right"/>
    </xf>
    <xf numFmtId="0" fontId="48" fillId="10" borderId="0" xfId="0" applyNumberFormat="1" applyFont="1" applyFill="1" applyAlignment="1">
      <alignment horizontal="left"/>
    </xf>
    <xf numFmtId="166" fontId="7" fillId="10" borderId="9" xfId="19" applyNumberFormat="1" applyFont="1" applyFill="1" applyBorder="1" applyAlignment="1" applyProtection="1">
      <alignment horizontal="right"/>
    </xf>
    <xf numFmtId="0" fontId="48" fillId="0" borderId="0" xfId="5" applyFont="1" applyFill="1" applyBorder="1" applyAlignment="1" applyProtection="1">
      <alignment vertical="center"/>
    </xf>
    <xf numFmtId="1" fontId="7" fillId="10" borderId="4" xfId="0" applyNumberFormat="1" applyFont="1" applyFill="1" applyBorder="1" applyAlignment="1">
      <alignment horizontal="right" wrapText="1" indent="1"/>
    </xf>
    <xf numFmtId="166" fontId="13" fillId="0" borderId="0" xfId="0" applyNumberFormat="1" applyFont="1" applyFill="1" applyProtection="1"/>
    <xf numFmtId="3" fontId="48" fillId="10" borderId="0" xfId="0" applyNumberFormat="1" applyFont="1" applyFill="1" applyBorder="1" applyAlignment="1" applyProtection="1"/>
    <xf numFmtId="3" fontId="48" fillId="10" borderId="0" xfId="0" applyNumberFormat="1" applyFont="1" applyFill="1" applyBorder="1" applyAlignment="1" applyProtection="1">
      <alignment horizontal="right"/>
    </xf>
    <xf numFmtId="164" fontId="48" fillId="10" borderId="0" xfId="0" applyNumberFormat="1" applyFont="1" applyFill="1" applyBorder="1" applyAlignment="1" applyProtection="1"/>
    <xf numFmtId="186" fontId="48" fillId="10" borderId="0" xfId="0" applyNumberFormat="1" applyFont="1" applyFill="1" applyBorder="1" applyAlignment="1" applyProtection="1">
      <alignment horizontal="right"/>
    </xf>
    <xf numFmtId="186" fontId="48" fillId="10" borderId="3" xfId="0" applyNumberFormat="1" applyFont="1" applyFill="1" applyBorder="1" applyAlignment="1" applyProtection="1">
      <alignment horizontal="right"/>
    </xf>
    <xf numFmtId="164" fontId="48" fillId="10" borderId="7" xfId="0" applyNumberFormat="1" applyFont="1" applyFill="1" applyBorder="1" applyAlignment="1" applyProtection="1"/>
    <xf numFmtId="3" fontId="56" fillId="0" borderId="0" xfId="0" applyNumberFormat="1" applyFont="1" applyFill="1"/>
    <xf numFmtId="0" fontId="19" fillId="0" borderId="0" xfId="16" applyFont="1" applyFill="1" applyBorder="1" applyAlignment="1" applyProtection="1">
      <alignment horizontal="right"/>
    </xf>
    <xf numFmtId="0" fontId="6" fillId="0" borderId="0" xfId="16" applyFont="1" applyFill="1" applyAlignment="1" applyProtection="1">
      <alignment horizontal="right"/>
    </xf>
    <xf numFmtId="164" fontId="58" fillId="0" borderId="0" xfId="0" applyNumberFormat="1" applyFont="1" applyFill="1"/>
    <xf numFmtId="3" fontId="58" fillId="0" borderId="0" xfId="0" applyNumberFormat="1" applyFont="1" applyFill="1"/>
    <xf numFmtId="182" fontId="9" fillId="10" borderId="0" xfId="0" applyNumberFormat="1" applyFont="1" applyFill="1" applyBorder="1" applyAlignment="1" applyProtection="1">
      <alignment horizontal="right"/>
    </xf>
    <xf numFmtId="3" fontId="48" fillId="10" borderId="0" xfId="0" applyNumberFormat="1" applyFont="1" applyFill="1" applyBorder="1" applyProtection="1"/>
    <xf numFmtId="3" fontId="48" fillId="10" borderId="8" xfId="0" applyNumberFormat="1" applyFont="1" applyFill="1" applyBorder="1" applyProtection="1"/>
    <xf numFmtId="0" fontId="6" fillId="0" borderId="0" xfId="16" applyFont="1" applyFill="1" applyAlignment="1" applyProtection="1">
      <alignment horizontal="right"/>
    </xf>
    <xf numFmtId="0" fontId="6" fillId="0" borderId="0" xfId="0" applyFont="1" applyFill="1" applyAlignment="1" applyProtection="1">
      <alignment horizontal="right"/>
    </xf>
    <xf numFmtId="1" fontId="9" fillId="10" borderId="8" xfId="0" applyNumberFormat="1" applyFont="1" applyFill="1" applyBorder="1" applyAlignment="1" applyProtection="1">
      <alignment horizontal="left"/>
      <protection locked="0"/>
    </xf>
    <xf numFmtId="3" fontId="9" fillId="10" borderId="8" xfId="0" applyNumberFormat="1" applyFont="1" applyFill="1" applyBorder="1" applyAlignment="1" applyProtection="1">
      <alignment horizontal="right"/>
      <protection locked="0"/>
    </xf>
    <xf numFmtId="164" fontId="7" fillId="10" borderId="3" xfId="4" applyNumberFormat="1" applyFont="1" applyFill="1" applyBorder="1"/>
    <xf numFmtId="0" fontId="9" fillId="0" borderId="0" xfId="22" applyFont="1" applyFill="1" applyAlignment="1">
      <alignment vertical="center"/>
    </xf>
    <xf numFmtId="0" fontId="5" fillId="0" borderId="0" xfId="0" applyFont="1" applyAlignment="1">
      <alignment vertical="center"/>
    </xf>
    <xf numFmtId="3" fontId="8" fillId="0" borderId="0" xfId="22" applyNumberFormat="1" applyFont="1" applyFill="1" applyAlignment="1">
      <alignment vertical="center"/>
    </xf>
    <xf numFmtId="3" fontId="7" fillId="10" borderId="8" xfId="22" applyNumberFormat="1" applyFont="1" applyFill="1" applyBorder="1" applyAlignment="1" applyProtection="1">
      <alignment horizontal="right"/>
    </xf>
    <xf numFmtId="188" fontId="9" fillId="0" borderId="0" xfId="0" applyNumberFormat="1" applyFont="1"/>
    <xf numFmtId="169" fontId="56" fillId="0" borderId="0" xfId="0" applyNumberFormat="1" applyFont="1" applyFill="1" applyProtection="1"/>
    <xf numFmtId="3" fontId="48" fillId="10" borderId="8" xfId="0" applyNumberFormat="1" applyFont="1" applyFill="1" applyBorder="1" applyAlignment="1" applyProtection="1"/>
    <xf numFmtId="186" fontId="48" fillId="10" borderId="8" xfId="0" applyNumberFormat="1" applyFont="1" applyFill="1" applyBorder="1" applyAlignment="1" applyProtection="1">
      <alignment horizontal="right"/>
    </xf>
    <xf numFmtId="164" fontId="48" fillId="10" borderId="3" xfId="0" applyNumberFormat="1" applyFont="1" applyFill="1" applyBorder="1" applyAlignment="1" applyProtection="1"/>
    <xf numFmtId="164" fontId="48" fillId="10" borderId="0" xfId="22" applyNumberFormat="1" applyFont="1" applyFill="1" applyBorder="1" applyAlignment="1" applyProtection="1">
      <alignment horizontal="right" indent="2"/>
    </xf>
    <xf numFmtId="0" fontId="6" fillId="0" borderId="0" xfId="16" applyFont="1" applyFill="1" applyAlignment="1" applyProtection="1">
      <alignment horizontal="right"/>
    </xf>
    <xf numFmtId="0" fontId="9" fillId="0" borderId="0" xfId="0" applyFont="1" applyAlignment="1">
      <alignment textRotation="90"/>
    </xf>
    <xf numFmtId="169" fontId="9" fillId="10" borderId="0" xfId="4" applyFont="1" applyFill="1" applyAlignment="1">
      <alignment horizontal="left"/>
    </xf>
    <xf numFmtId="192" fontId="2" fillId="0" borderId="0" xfId="21" applyNumberFormat="1" applyFont="1" applyFill="1" applyBorder="1" applyProtection="1"/>
    <xf numFmtId="0" fontId="3" fillId="0" borderId="0" xfId="35"/>
    <xf numFmtId="0" fontId="6" fillId="0" borderId="0" xfId="35" applyFont="1" applyAlignment="1">
      <alignment horizontal="right"/>
    </xf>
    <xf numFmtId="0" fontId="6" fillId="0" borderId="0" xfId="16" applyFont="1" applyAlignment="1">
      <alignment horizontal="right"/>
    </xf>
    <xf numFmtId="0" fontId="14" fillId="0" borderId="0" xfId="35" applyFont="1"/>
    <xf numFmtId="0" fontId="19" fillId="0" borderId="0" xfId="35" applyFont="1"/>
    <xf numFmtId="0" fontId="7" fillId="0" borderId="0" xfId="35" applyFont="1"/>
    <xf numFmtId="0" fontId="18" fillId="0" borderId="0" xfId="35" applyFont="1" applyAlignment="1">
      <alignment horizontal="left"/>
    </xf>
    <xf numFmtId="0" fontId="19" fillId="0" borderId="0" xfId="35" applyFont="1" applyAlignment="1">
      <alignment horizontal="left" indent="1"/>
    </xf>
    <xf numFmtId="0" fontId="22" fillId="0" borderId="0" xfId="35" applyFont="1"/>
    <xf numFmtId="0" fontId="11" fillId="2" borderId="0" xfId="35" applyFont="1" applyFill="1" applyAlignment="1">
      <alignment vertical="center"/>
    </xf>
    <xf numFmtId="0" fontId="11" fillId="2" borderId="0" xfId="35" applyFont="1" applyFill="1" applyAlignment="1">
      <alignment horizontal="right" vertical="center"/>
    </xf>
    <xf numFmtId="2" fontId="22" fillId="0" borderId="0" xfId="35" applyNumberFormat="1" applyFont="1"/>
    <xf numFmtId="0" fontId="7" fillId="0" borderId="0" xfId="35" applyFont="1" applyAlignment="1">
      <alignment vertical="top" wrapText="1"/>
    </xf>
    <xf numFmtId="0" fontId="7" fillId="0" borderId="0" xfId="35" applyFont="1" applyAlignment="1">
      <alignment horizontal="left" vertical="top" wrapText="1"/>
    </xf>
    <xf numFmtId="0" fontId="9" fillId="0" borderId="0" xfId="0" applyFont="1" applyAlignment="1">
      <alignment vertical="top"/>
    </xf>
    <xf numFmtId="0" fontId="9" fillId="0" borderId="0" xfId="35" applyFont="1"/>
    <xf numFmtId="0" fontId="15" fillId="0" borderId="0" xfId="35" applyFont="1"/>
    <xf numFmtId="0" fontId="9" fillId="0" borderId="0" xfId="35" applyFont="1" applyAlignment="1">
      <alignment vertical="top"/>
    </xf>
    <xf numFmtId="0" fontId="7" fillId="10" borderId="3" xfId="0" applyFont="1" applyFill="1" applyBorder="1"/>
    <xf numFmtId="3" fontId="49" fillId="10" borderId="3" xfId="0" applyNumberFormat="1" applyFont="1" applyFill="1" applyBorder="1"/>
    <xf numFmtId="164" fontId="49" fillId="10" borderId="3" xfId="0" applyNumberFormat="1" applyFont="1" applyFill="1" applyBorder="1"/>
    <xf numFmtId="0" fontId="22" fillId="0" borderId="0" xfId="35" applyFont="1" applyAlignment="1">
      <alignment horizontal="centerContinuous"/>
    </xf>
    <xf numFmtId="0" fontId="7" fillId="10" borderId="0" xfId="3" applyFont="1" applyFill="1" applyAlignment="1" applyProtection="1">
      <alignment horizontal="justify" vertical="center" wrapText="1"/>
    </xf>
    <xf numFmtId="0" fontId="7" fillId="10" borderId="0" xfId="0" applyFont="1" applyFill="1"/>
    <xf numFmtId="0" fontId="7" fillId="10" borderId="0" xfId="3" applyFont="1" applyFill="1" applyBorder="1" applyAlignment="1" applyProtection="1">
      <alignment horizontal="justify" vertical="top" wrapText="1"/>
    </xf>
    <xf numFmtId="0" fontId="7" fillId="10" borderId="0" xfId="3" applyFont="1" applyFill="1" applyBorder="1" applyAlignment="1" applyProtection="1">
      <alignment horizontal="left" vertical="top" wrapText="1"/>
    </xf>
    <xf numFmtId="175" fontId="9" fillId="10" borderId="0" xfId="0" applyNumberFormat="1" applyFont="1" applyFill="1" applyBorder="1" applyAlignment="1" applyProtection="1">
      <alignment horizontal="right"/>
    </xf>
    <xf numFmtId="175" fontId="7" fillId="10" borderId="8" xfId="0" applyNumberFormat="1" applyFont="1" applyFill="1" applyBorder="1" applyAlignment="1" applyProtection="1">
      <alignment horizontal="right"/>
    </xf>
    <xf numFmtId="166" fontId="14" fillId="0" borderId="0" xfId="0" applyNumberFormat="1" applyFont="1"/>
    <xf numFmtId="3" fontId="0" fillId="0" borderId="0" xfId="0" applyNumberFormat="1" applyFill="1" applyBorder="1" applyAlignment="1">
      <alignment horizontal="center"/>
    </xf>
    <xf numFmtId="164" fontId="56" fillId="0" borderId="0" xfId="0" applyNumberFormat="1" applyFont="1" applyFill="1"/>
    <xf numFmtId="0" fontId="2" fillId="0" borderId="0" xfId="11" applyFont="1" applyFill="1" applyBorder="1" applyProtection="1"/>
    <xf numFmtId="0" fontId="33" fillId="0" borderId="0" xfId="11" applyFont="1" applyFill="1" applyProtection="1"/>
    <xf numFmtId="165" fontId="2" fillId="0" borderId="0" xfId="11" applyNumberFormat="1" applyFont="1" applyFill="1" applyBorder="1" applyProtection="1"/>
    <xf numFmtId="165" fontId="7" fillId="10" borderId="0" xfId="0" applyNumberFormat="1" applyFont="1" applyFill="1"/>
    <xf numFmtId="3" fontId="0" fillId="0" borderId="0" xfId="0" applyNumberFormat="1" applyFill="1" applyBorder="1" applyAlignment="1">
      <alignment horizontal="center"/>
    </xf>
    <xf numFmtId="3" fontId="9" fillId="10" borderId="0" xfId="0" applyNumberFormat="1" applyFont="1" applyFill="1" applyBorder="1" applyAlignment="1" applyProtection="1">
      <alignment horizontal="left" indent="1"/>
    </xf>
    <xf numFmtId="3" fontId="48" fillId="10" borderId="3" xfId="0" applyNumberFormat="1" applyFont="1" applyFill="1" applyBorder="1" applyAlignment="1" applyProtection="1">
      <alignment horizontal="left" indent="1"/>
    </xf>
    <xf numFmtId="3" fontId="48" fillId="10" borderId="0" xfId="0" applyNumberFormat="1" applyFont="1" applyFill="1" applyBorder="1" applyAlignment="1" applyProtection="1">
      <alignment horizontal="left" indent="1"/>
    </xf>
    <xf numFmtId="3" fontId="7" fillId="10" borderId="0" xfId="0" applyNumberFormat="1" applyFont="1" applyFill="1" applyBorder="1" applyAlignment="1" applyProtection="1">
      <alignment horizontal="left"/>
    </xf>
    <xf numFmtId="3" fontId="49" fillId="10" borderId="0" xfId="0" applyNumberFormat="1" applyFont="1" applyFill="1" applyBorder="1" applyAlignment="1" applyProtection="1"/>
    <xf numFmtId="164" fontId="49" fillId="10" borderId="0" xfId="0" applyNumberFormat="1" applyFont="1" applyFill="1" applyBorder="1" applyAlignment="1" applyProtection="1"/>
    <xf numFmtId="3" fontId="7" fillId="10" borderId="4" xfId="0" applyNumberFormat="1" applyFont="1" applyFill="1" applyBorder="1" applyAlignment="1">
      <alignment vertical="center"/>
    </xf>
    <xf numFmtId="164" fontId="7" fillId="10" borderId="4" xfId="0" applyNumberFormat="1" applyFont="1" applyFill="1" applyBorder="1" applyAlignment="1">
      <alignment vertical="center"/>
    </xf>
    <xf numFmtId="0" fontId="6" fillId="0" borderId="0" xfId="16" applyFont="1" applyFill="1" applyAlignment="1" applyProtection="1">
      <alignment horizontal="right"/>
    </xf>
    <xf numFmtId="0" fontId="9" fillId="0" borderId="0" xfId="4" applyNumberFormat="1" applyFont="1" applyFill="1" applyBorder="1" applyAlignment="1" applyProtection="1">
      <alignment horizontal="left" wrapText="1"/>
    </xf>
    <xf numFmtId="0" fontId="9" fillId="0" borderId="0" xfId="4" applyNumberFormat="1" applyFont="1" applyFill="1" applyBorder="1" applyAlignment="1" applyProtection="1">
      <alignment horizontal="left"/>
    </xf>
    <xf numFmtId="0" fontId="9" fillId="0" borderId="5" xfId="4" applyNumberFormat="1" applyFont="1" applyFill="1" applyBorder="1" applyAlignment="1" applyProtection="1">
      <alignment horizontal="justify" vertical="center" wrapText="1"/>
    </xf>
    <xf numFmtId="0" fontId="9" fillId="0" borderId="5" xfId="4" applyNumberFormat="1" applyFont="1" applyFill="1" applyBorder="1" applyAlignment="1" applyProtection="1">
      <alignment horizontal="left"/>
    </xf>
    <xf numFmtId="0" fontId="7" fillId="0" borderId="0" xfId="0" applyFont="1" applyAlignment="1">
      <alignment horizontal="left" vertical="top" wrapText="1"/>
    </xf>
    <xf numFmtId="0" fontId="49" fillId="0" borderId="0" xfId="0" applyFont="1" applyAlignment="1">
      <alignment horizontal="left" vertical="top" wrapText="1"/>
    </xf>
    <xf numFmtId="3" fontId="16" fillId="0" borderId="0" xfId="0" applyNumberFormat="1" applyFont="1" applyFill="1" applyBorder="1" applyAlignment="1" applyProtection="1">
      <alignment horizontal="right" textRotation="90"/>
    </xf>
    <xf numFmtId="3" fontId="16" fillId="0" borderId="3" xfId="0" applyNumberFormat="1" applyFont="1" applyFill="1" applyBorder="1" applyAlignment="1" applyProtection="1">
      <alignment horizontal="right" textRotation="90"/>
    </xf>
    <xf numFmtId="0" fontId="7" fillId="0" borderId="0" xfId="11" applyFont="1" applyFill="1" applyBorder="1" applyAlignment="1" applyProtection="1">
      <alignment horizontal="left" vertical="top" wrapText="1"/>
    </xf>
    <xf numFmtId="169" fontId="7" fillId="0" borderId="0" xfId="0" applyNumberFormat="1" applyFont="1" applyFill="1" applyBorder="1" applyAlignment="1" applyProtection="1">
      <alignment horizontal="left" vertical="top" wrapText="1"/>
    </xf>
    <xf numFmtId="169" fontId="7" fillId="0" borderId="0" xfId="9" applyFont="1" applyFill="1" applyBorder="1" applyAlignment="1" applyProtection="1">
      <alignment horizontal="left" vertical="top" wrapText="1"/>
    </xf>
    <xf numFmtId="0" fontId="9" fillId="0" borderId="0" xfId="13" quotePrefix="1" applyFont="1" applyFill="1" applyBorder="1" applyAlignment="1" applyProtection="1">
      <alignment horizontal="left" vertical="center" wrapText="1"/>
    </xf>
    <xf numFmtId="0" fontId="9" fillId="0" borderId="0" xfId="13" applyFont="1" applyFill="1" applyBorder="1" applyAlignment="1" applyProtection="1">
      <alignment horizontal="left" vertical="center" wrapText="1"/>
    </xf>
    <xf numFmtId="169" fontId="6" fillId="0" borderId="0" xfId="21" applyFont="1" applyFill="1" applyAlignment="1" applyProtection="1">
      <alignment horizontal="right"/>
    </xf>
    <xf numFmtId="1" fontId="11" fillId="4" borderId="8" xfId="21" applyNumberFormat="1" applyFont="1" applyFill="1" applyBorder="1" applyAlignment="1" applyProtection="1">
      <alignment horizontal="center" vertical="center"/>
    </xf>
    <xf numFmtId="3" fontId="11" fillId="7" borderId="8" xfId="0" applyNumberFormat="1" applyFont="1" applyFill="1" applyBorder="1" applyAlignment="1" applyProtection="1">
      <alignment horizontal="center" wrapText="1"/>
    </xf>
    <xf numFmtId="0" fontId="0" fillId="7" borderId="8" xfId="0" applyFill="1" applyBorder="1" applyAlignment="1">
      <alignment horizontal="center" wrapText="1"/>
    </xf>
    <xf numFmtId="169" fontId="7" fillId="0" borderId="0" xfId="21" applyFont="1" applyFill="1" applyBorder="1" applyAlignment="1" applyProtection="1">
      <alignment horizontal="left" vertical="top" wrapText="1"/>
    </xf>
    <xf numFmtId="169" fontId="7" fillId="0" borderId="0" xfId="4" applyFont="1" applyFill="1" applyBorder="1" applyAlignment="1" applyProtection="1">
      <alignment horizontal="left" vertical="top" wrapText="1"/>
    </xf>
    <xf numFmtId="164" fontId="7" fillId="0" borderId="0" xfId="0" applyNumberFormat="1" applyFont="1" applyFill="1" applyBorder="1" applyAlignment="1" applyProtection="1">
      <alignment horizontal="left" vertical="top" wrapText="1"/>
    </xf>
    <xf numFmtId="3" fontId="48" fillId="0" borderId="0" xfId="0" applyNumberFormat="1" applyFont="1" applyFill="1" applyBorder="1" applyAlignment="1">
      <alignment horizontal="justify" vertical="center" wrapText="1"/>
    </xf>
    <xf numFmtId="0" fontId="6" fillId="0" borderId="0" xfId="0" applyFont="1" applyFill="1" applyAlignment="1" applyProtection="1">
      <alignment horizontal="right"/>
    </xf>
    <xf numFmtId="3" fontId="0" fillId="0" borderId="0" xfId="0" applyNumberFormat="1" applyFill="1" applyBorder="1" applyAlignment="1">
      <alignment horizontal="center"/>
    </xf>
    <xf numFmtId="0" fontId="11" fillId="2" borderId="10" xfId="0" applyNumberFormat="1" applyFont="1" applyFill="1" applyBorder="1" applyAlignment="1">
      <alignment horizontal="center"/>
    </xf>
    <xf numFmtId="0" fontId="12" fillId="2" borderId="3" xfId="0" applyNumberFormat="1" applyFont="1" applyFill="1" applyBorder="1" applyAlignment="1">
      <alignment horizontal="center"/>
    </xf>
    <xf numFmtId="3" fontId="48" fillId="0" borderId="0" xfId="0" applyNumberFormat="1" applyFont="1" applyFill="1" applyBorder="1" applyAlignment="1" applyProtection="1">
      <alignment horizontal="justify" vertical="top" wrapText="1"/>
    </xf>
    <xf numFmtId="0" fontId="7" fillId="0" borderId="0" xfId="5" applyFont="1" applyFill="1" applyBorder="1" applyAlignment="1" applyProtection="1">
      <alignment horizontal="left" vertical="top" wrapText="1"/>
    </xf>
    <xf numFmtId="0" fontId="7" fillId="0" borderId="0" xfId="14" applyFont="1" applyFill="1" applyBorder="1" applyAlignment="1" applyProtection="1">
      <alignment horizontal="left" vertical="top" wrapText="1"/>
    </xf>
    <xf numFmtId="0" fontId="11" fillId="2" borderId="3" xfId="14" applyFont="1" applyFill="1" applyBorder="1" applyAlignment="1" applyProtection="1">
      <alignment horizontal="center"/>
    </xf>
    <xf numFmtId="0" fontId="11" fillId="2" borderId="3" xfId="0" applyFont="1" applyFill="1" applyBorder="1" applyAlignment="1" applyProtection="1">
      <alignment horizontal="center"/>
    </xf>
    <xf numFmtId="0" fontId="6" fillId="0" borderId="0" xfId="14" applyFont="1" applyFill="1" applyAlignment="1" applyProtection="1">
      <alignment horizontal="right"/>
    </xf>
    <xf numFmtId="0" fontId="7" fillId="0" borderId="0" xfId="0" applyFont="1" applyFill="1" applyBorder="1" applyAlignment="1" applyProtection="1">
      <alignment horizontal="left" vertical="top" wrapText="1"/>
    </xf>
    <xf numFmtId="169" fontId="7" fillId="0" borderId="0" xfId="8" applyFont="1" applyFill="1" applyBorder="1" applyAlignment="1" applyProtection="1">
      <alignment horizontal="left" vertical="top" wrapText="1"/>
    </xf>
    <xf numFmtId="0" fontId="11" fillId="2" borderId="3" xfId="13" applyFont="1" applyFill="1" applyBorder="1" applyAlignment="1" applyProtection="1">
      <alignment horizontal="center"/>
    </xf>
    <xf numFmtId="0" fontId="9" fillId="0" borderId="0" xfId="13" applyFont="1" applyFill="1" applyBorder="1" applyAlignment="1" applyProtection="1">
      <alignment horizontal="left" wrapText="1"/>
    </xf>
    <xf numFmtId="0" fontId="9" fillId="0" borderId="5" xfId="13" applyFont="1" applyFill="1" applyBorder="1" applyAlignment="1" applyProtection="1">
      <alignment horizontal="left" wrapText="1"/>
    </xf>
    <xf numFmtId="0" fontId="7" fillId="0" borderId="0" xfId="13" applyFont="1" applyFill="1" applyBorder="1" applyAlignment="1" applyProtection="1">
      <alignment horizontal="left" vertical="top" wrapText="1"/>
    </xf>
    <xf numFmtId="169" fontId="9" fillId="0" borderId="0" xfId="0" applyNumberFormat="1" applyFont="1" applyFill="1" applyBorder="1" applyAlignment="1" applyProtection="1">
      <alignment horizontal="justify" vertical="center" wrapText="1"/>
    </xf>
    <xf numFmtId="169" fontId="9" fillId="0" borderId="0" xfId="0" applyNumberFormat="1" applyFont="1" applyFill="1" applyBorder="1" applyAlignment="1" applyProtection="1">
      <alignment horizontal="left" vertical="center" wrapText="1"/>
    </xf>
    <xf numFmtId="0" fontId="11" fillId="2" borderId="7" xfId="13" applyFont="1" applyFill="1" applyBorder="1" applyAlignment="1" applyProtection="1">
      <alignment horizontal="center"/>
    </xf>
    <xf numFmtId="0" fontId="7" fillId="0" borderId="0" xfId="12" applyFont="1" applyFill="1" applyBorder="1" applyAlignment="1" applyProtection="1">
      <alignment horizontal="left" vertical="top" wrapText="1"/>
    </xf>
    <xf numFmtId="0" fontId="48" fillId="0" borderId="0" xfId="0" applyFont="1" applyAlignment="1">
      <alignment horizontal="left"/>
    </xf>
    <xf numFmtId="0" fontId="9" fillId="0" borderId="0" xfId="0" applyFont="1" applyBorder="1" applyAlignment="1">
      <alignment horizontal="justify" wrapText="1"/>
    </xf>
    <xf numFmtId="0" fontId="6" fillId="0" borderId="0" xfId="35" applyFont="1" applyAlignment="1">
      <alignment horizontal="right"/>
    </xf>
    <xf numFmtId="0" fontId="7" fillId="0" borderId="0" xfId="35" applyFont="1" applyAlignment="1">
      <alignment horizontal="left" vertical="top" wrapText="1"/>
    </xf>
    <xf numFmtId="0" fontId="11" fillId="2" borderId="8" xfId="35" applyFont="1" applyFill="1" applyBorder="1" applyAlignment="1">
      <alignment horizontal="center" vertical="center"/>
    </xf>
    <xf numFmtId="0" fontId="11" fillId="2" borderId="8" xfId="0" applyFont="1" applyFill="1" applyBorder="1" applyAlignment="1">
      <alignment horizontal="center" vertical="center"/>
    </xf>
    <xf numFmtId="0" fontId="48" fillId="0" borderId="5" xfId="0" applyFont="1" applyBorder="1" applyAlignment="1">
      <alignment horizontal="left"/>
    </xf>
    <xf numFmtId="0" fontId="7" fillId="10" borderId="5" xfId="0" applyFont="1" applyFill="1" applyBorder="1" applyAlignment="1" applyProtection="1">
      <alignment horizontal="center"/>
    </xf>
    <xf numFmtId="0" fontId="13" fillId="0" borderId="0" xfId="0" applyFont="1" applyFill="1" applyAlignment="1" applyProtection="1">
      <alignment horizontal="center"/>
    </xf>
    <xf numFmtId="0" fontId="7" fillId="0" borderId="0" xfId="0" applyFont="1" applyAlignment="1">
      <alignment horizontal="left"/>
    </xf>
    <xf numFmtId="169" fontId="7" fillId="0" borderId="0" xfId="0" applyNumberFormat="1" applyFont="1" applyAlignment="1">
      <alignment horizontal="left"/>
    </xf>
    <xf numFmtId="0" fontId="48" fillId="10" borderId="0" xfId="10" applyFont="1" applyFill="1" applyBorder="1" applyAlignment="1" applyProtection="1">
      <alignment horizontal="left" vertical="center"/>
    </xf>
    <xf numFmtId="0" fontId="9" fillId="0" borderId="0" xfId="11" applyFont="1" applyFill="1" applyBorder="1" applyAlignment="1" applyProtection="1">
      <alignment horizontal="left" vertical="center" wrapText="1"/>
    </xf>
    <xf numFmtId="0" fontId="9" fillId="0" borderId="0" xfId="13" applyFont="1" applyFill="1" applyBorder="1" applyAlignment="1" applyProtection="1">
      <alignment vertical="center" wrapText="1"/>
    </xf>
    <xf numFmtId="169" fontId="2" fillId="0" borderId="0" xfId="21" applyBorder="1" applyAlignment="1">
      <alignment vertical="center" wrapText="1"/>
    </xf>
    <xf numFmtId="169" fontId="9" fillId="0" borderId="0" xfId="21" applyFont="1" applyFill="1" applyBorder="1" applyAlignment="1" applyProtection="1">
      <alignment horizontal="left" vertical="center"/>
    </xf>
    <xf numFmtId="0" fontId="7" fillId="0" borderId="0" xfId="17" applyFont="1" applyFill="1" applyBorder="1" applyAlignment="1" applyProtection="1">
      <alignment horizontal="left" vertical="top" wrapText="1"/>
    </xf>
    <xf numFmtId="169" fontId="2" fillId="0" borderId="0" xfId="21" applyFont="1" applyFill="1" applyBorder="1" applyAlignment="1" applyProtection="1"/>
    <xf numFmtId="169" fontId="2" fillId="0" borderId="0" xfId="21" applyFont="1" applyFill="1" applyAlignment="1" applyProtection="1"/>
    <xf numFmtId="3" fontId="2" fillId="0" borderId="0" xfId="21" applyNumberFormat="1" applyFont="1" applyFill="1" applyBorder="1" applyAlignment="1" applyProtection="1"/>
    <xf numFmtId="3" fontId="2" fillId="0" borderId="0" xfId="21" applyNumberFormat="1" applyFont="1" applyFill="1" applyAlignment="1" applyProtection="1"/>
    <xf numFmtId="176" fontId="2" fillId="0" borderId="0" xfId="21" applyNumberFormat="1" applyFont="1" applyFill="1" applyBorder="1" applyAlignment="1" applyProtection="1"/>
    <xf numFmtId="176" fontId="2" fillId="0" borderId="0" xfId="21" applyNumberFormat="1" applyFont="1" applyFill="1" applyAlignment="1" applyProtection="1"/>
  </cellXfs>
  <cellStyles count="36">
    <cellStyle name="Euro" xfId="1" xr:uid="{00000000-0005-0000-0000-000000000000}"/>
    <cellStyle name="Euro 2" xfId="25" xr:uid="{00000000-0005-0000-0000-000001000000}"/>
    <cellStyle name="FUTURA9" xfId="2" xr:uid="{00000000-0005-0000-0000-000002000000}"/>
    <cellStyle name="Hipervínculo" xfId="3" builtinId="8"/>
    <cellStyle name="Hipervínculo 2" xfId="26" xr:uid="{00000000-0005-0000-0000-000004000000}"/>
    <cellStyle name="MSTRStyle.All.c14_299390cd-d429-49fc-85b2-53213256ee02" xfId="27" xr:uid="{00000000-0005-0000-0000-000005000000}"/>
    <cellStyle name="MSTRStyle.All.c2_5696d1a6-f616-4779-aa80-d9c617845275" xfId="28" xr:uid="{00000000-0005-0000-0000-000006000000}"/>
    <cellStyle name="MSTRStyle.All.c7_c547a131-0756-4df1-aa6d-40412e7ec293" xfId="29" xr:uid="{00000000-0005-0000-0000-000007000000}"/>
    <cellStyle name="Normal" xfId="0" builtinId="0"/>
    <cellStyle name="Normal 2" xfId="4" xr:uid="{00000000-0005-0000-0000-000009000000}"/>
    <cellStyle name="Normal 2 2 2" xfId="30" xr:uid="{00000000-0005-0000-0000-00000A000000}"/>
    <cellStyle name="Normal 3" xfId="5" xr:uid="{00000000-0005-0000-0000-00000B000000}"/>
    <cellStyle name="Normal 4" xfId="6" xr:uid="{00000000-0005-0000-0000-00000C000000}"/>
    <cellStyle name="Normal 4 2" xfId="31" xr:uid="{00000000-0005-0000-0000-00000D000000}"/>
    <cellStyle name="Normal 5" xfId="7" xr:uid="{00000000-0005-0000-0000-00000E000000}"/>
    <cellStyle name="Normal 5 2" xfId="32" xr:uid="{00000000-0005-0000-0000-00000F000000}"/>
    <cellStyle name="Normal 6" xfId="8" xr:uid="{00000000-0005-0000-0000-000010000000}"/>
    <cellStyle name="Normal 6 2" xfId="33" xr:uid="{00000000-0005-0000-0000-000011000000}"/>
    <cellStyle name="Normal_1 Demanda de Energia" xfId="9" xr:uid="{00000000-0005-0000-0000-000012000000}"/>
    <cellStyle name="Normal_4.1.5" xfId="10" xr:uid="{00000000-0005-0000-0000-000013000000}"/>
    <cellStyle name="Normal_5 Regimen Especial" xfId="11" xr:uid="{00000000-0005-0000-0000-000014000000}"/>
    <cellStyle name="Normal_7 Calidad de Servicio" xfId="12" xr:uid="{00000000-0005-0000-0000-000015000000}"/>
    <cellStyle name="Normal_7 Red de Transporte - Salvo perdidas" xfId="13" xr:uid="{00000000-0005-0000-0000-000016000000}"/>
    <cellStyle name="Normal_8 Intercambios Internacionales" xfId="14" xr:uid="{00000000-0005-0000-0000-000017000000}"/>
    <cellStyle name="Normal_8 Intercambios Internacionales_4" xfId="15" xr:uid="{00000000-0005-0000-0000-000018000000}"/>
    <cellStyle name="Normal_A1 Comparacion Internacional" xfId="16" xr:uid="{00000000-0005-0000-0000-000019000000}"/>
    <cellStyle name="Normal_Comparacion Internacional" xfId="17" xr:uid="{00000000-0005-0000-0000-00001A000000}"/>
    <cellStyle name="Normal_Comparacion Internacional_1" xfId="35" xr:uid="{42858D5C-724F-4762-A17C-3643ADA1D16C}"/>
    <cellStyle name="Normal_cuadro 1.1" xfId="18" xr:uid="{00000000-0005-0000-0000-00001C000000}"/>
    <cellStyle name="Normal_DATOS_IL" xfId="19" xr:uid="{00000000-0005-0000-0000-00001D000000}"/>
    <cellStyle name="Normal_Libro1_1" xfId="20" xr:uid="{00000000-0005-0000-0000-00001E000000}"/>
    <cellStyle name="Normal_Sector Electrico en 2007" xfId="21" xr:uid="{00000000-0005-0000-0000-00001F000000}"/>
    <cellStyle name="Normal_TTTTTTTT" xfId="22" xr:uid="{00000000-0005-0000-0000-000020000000}"/>
    <cellStyle name="Porcentaje" xfId="23" builtinId="5"/>
    <cellStyle name="Porcentual 2" xfId="34" xr:uid="{00000000-0005-0000-0000-000022000000}"/>
    <cellStyle name="Style 21" xfId="24" xr:uid="{00000000-0005-0000-0000-000023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4563"/>
      <rgbColor rgb="00FFFFFF"/>
      <rgbColor rgb="00DB0705"/>
      <rgbColor rgb="00005463"/>
      <rgbColor rgb="000000D4"/>
      <rgbColor rgb="00FCF305"/>
      <rgbColor rgb="00BB0000"/>
      <rgbColor rgb="0000570B"/>
      <rgbColor rgb="00900000"/>
      <rgbColor rgb="00006411"/>
      <rgbColor rgb="0085FC70"/>
      <rgbColor rgb="0090713A"/>
      <rgbColor rgb="004600A5"/>
      <rgbColor rgb="00008080"/>
      <rgbColor rgb="00C0C0C0"/>
      <rgbColor rgb="00808080"/>
      <rgbColor rgb="00B398B4"/>
      <rgbColor rgb="00802060"/>
      <rgbColor rgb="00FFFFC0"/>
      <rgbColor rgb="00A0E0E0"/>
      <rgbColor rgb="00600080"/>
      <rgbColor rgb="00FF8080"/>
      <rgbColor rgb="000080C0"/>
      <rgbColor rgb="00C0C0FF"/>
      <rgbColor rgb="00081959"/>
      <rgbColor rgb="00FFF9E9"/>
      <rgbColor rgb="00FFFF00"/>
      <rgbColor rgb="0000FFFF"/>
      <rgbColor rgb="00800080"/>
      <rgbColor rgb="00800000"/>
      <rgbColor rgb="00008080"/>
      <rgbColor rgb="00D6DF20"/>
      <rgbColor rgb="0000CFFF"/>
      <rgbColor rgb="0069FFFF"/>
      <rgbColor rgb="00E0FFE0"/>
      <rgbColor rgb="00FFFF80"/>
      <rgbColor rgb="00A6CAF0"/>
      <rgbColor rgb="00EECEDA"/>
      <rgbColor rgb="00B38FEE"/>
      <rgbColor rgb="00E3E3E3"/>
      <rgbColor rgb="002A6FF9"/>
      <rgbColor rgb="003FB8CD"/>
      <rgbColor rgb="00488436"/>
      <rgbColor rgb="00958C41"/>
      <rgbColor rgb="008E5E42"/>
      <rgbColor rgb="00A0627A"/>
      <rgbColor rgb="00624FAC"/>
      <rgbColor rgb="00969696"/>
      <rgbColor rgb="00DCDEF5"/>
      <rgbColor rgb="00CDF0DB"/>
      <rgbColor rgb="00FFF9E9"/>
      <rgbColor rgb="00F7D2C6"/>
      <rgbColor rgb="00BEF4FF"/>
      <rgbColor rgb="00EECED9"/>
      <rgbColor rgb="004A3285"/>
      <rgbColor rgb="00A6A6A6"/>
    </indexedColors>
    <mruColors>
      <color rgb="FFE48500"/>
      <color rgb="FF004563"/>
      <color rgb="FF000000"/>
      <color rgb="FF9A5CBC"/>
      <color rgb="FF0090D1"/>
      <color rgb="FF6FB114"/>
      <color rgb="FFA0A0A0"/>
      <color rgb="FF666666"/>
      <color rgb="FFCFA2CA"/>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4.xml"/><Relationship Id="rId50" Type="http://schemas.openxmlformats.org/officeDocument/2006/relationships/externalLink" Target="externalLinks/externalLink7.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2.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1.xml"/><Relationship Id="rId52"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5.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6.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37.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39.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41.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46.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49.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51.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54.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35362447163983E-2"/>
          <c:y val="6.852497096399536E-2"/>
          <c:w val="0.87148765273526252"/>
          <c:h val="0.53193960511033678"/>
        </c:manualLayout>
      </c:layout>
      <c:barChart>
        <c:barDir val="col"/>
        <c:grouping val="stacked"/>
        <c:varyColors val="0"/>
        <c:ser>
          <c:idx val="0"/>
          <c:order val="0"/>
          <c:tx>
            <c:strRef>
              <c:f>'Data 1'!$C$49:$D$49</c:f>
              <c:strCache>
                <c:ptCount val="2"/>
                <c:pt idx="0">
                  <c:v>Hidráulica</c:v>
                </c:pt>
              </c:strCache>
            </c:strRef>
          </c:tx>
          <c:spPr>
            <a:solidFill>
              <a:srgbClr val="0090D1"/>
            </a:solidFill>
            <a:ln w="25400">
              <a:noFill/>
            </a:ln>
          </c:spPr>
          <c:invertIfNegative val="0"/>
          <c:cat>
            <c:strRef>
              <c:f>'Data 1'!$E$48:$X$48</c:f>
              <c:strCache>
                <c:ptCount val="20"/>
                <c:pt idx="0">
                  <c:v>Andalucía</c:v>
                </c:pt>
                <c:pt idx="1">
                  <c:v>Aragón</c:v>
                </c:pt>
                <c:pt idx="2">
                  <c:v>Asturias</c:v>
                </c:pt>
                <c:pt idx="3">
                  <c:v>Baleares</c:v>
                </c:pt>
                <c:pt idx="4">
                  <c:v>C. Valenciana</c:v>
                </c:pt>
                <c:pt idx="5">
                  <c:v>Canarias</c:v>
                </c:pt>
                <c:pt idx="6">
                  <c:v>Cantabria</c:v>
                </c:pt>
                <c:pt idx="7">
                  <c:v>Castilla-La Mancha</c:v>
                </c:pt>
                <c:pt idx="8">
                  <c:v>Castilla y León</c:v>
                </c:pt>
                <c:pt idx="9">
                  <c:v>Cataluña</c:v>
                </c:pt>
                <c:pt idx="10">
                  <c:v>Ceuta</c:v>
                </c:pt>
                <c:pt idx="11">
                  <c:v>Extremadura</c:v>
                </c:pt>
                <c:pt idx="12">
                  <c:v>Galicia</c:v>
                </c:pt>
                <c:pt idx="13">
                  <c:v>La Rioja</c:v>
                </c:pt>
                <c:pt idx="14">
                  <c:v>Madrid</c:v>
                </c:pt>
                <c:pt idx="15">
                  <c:v>Melilla</c:v>
                </c:pt>
                <c:pt idx="16">
                  <c:v>Murcia</c:v>
                </c:pt>
                <c:pt idx="17">
                  <c:v>Navarra</c:v>
                </c:pt>
                <c:pt idx="18">
                  <c:v>País Vasco</c:v>
                </c:pt>
                <c:pt idx="19">
                  <c:v>TOTAL</c:v>
                </c:pt>
              </c:strCache>
            </c:strRef>
          </c:cat>
          <c:val>
            <c:numRef>
              <c:f>'Data 1'!$E$49:$X$49</c:f>
              <c:numCache>
                <c:formatCode>#,##0.0</c:formatCode>
                <c:ptCount val="20"/>
                <c:pt idx="0">
                  <c:v>1.6663327292635157</c:v>
                </c:pt>
                <c:pt idx="1">
                  <c:v>13.781035963991158</c:v>
                </c:pt>
                <c:pt idx="2">
                  <c:v>15.191094773410455</c:v>
                </c:pt>
                <c:pt idx="3">
                  <c:v>0</c:v>
                </c:pt>
                <c:pt idx="4">
                  <c:v>2.5606218715044435</c:v>
                </c:pt>
                <c:pt idx="5">
                  <c:v>3.7749911457416949E-2</c:v>
                </c:pt>
                <c:pt idx="6">
                  <c:v>13.392433220942204</c:v>
                </c:pt>
                <c:pt idx="7">
                  <c:v>3.4197873624111641</c:v>
                </c:pt>
                <c:pt idx="8">
                  <c:v>32.435593146435536</c:v>
                </c:pt>
                <c:pt idx="9">
                  <c:v>8.4755790713870898</c:v>
                </c:pt>
                <c:pt idx="10">
                  <c:v>0</c:v>
                </c:pt>
                <c:pt idx="11">
                  <c:v>8.8448973315257984</c:v>
                </c:pt>
                <c:pt idx="12">
                  <c:v>31.772171772381409</c:v>
                </c:pt>
                <c:pt idx="13">
                  <c:v>6.5070356741783772</c:v>
                </c:pt>
                <c:pt idx="14">
                  <c:v>12.248985549833309</c:v>
                </c:pt>
                <c:pt idx="15">
                  <c:v>0</c:v>
                </c:pt>
                <c:pt idx="16">
                  <c:v>0.92950420956873714</c:v>
                </c:pt>
                <c:pt idx="17">
                  <c:v>5.3775546553914904</c:v>
                </c:pt>
                <c:pt idx="18">
                  <c:v>5.7461283498147031</c:v>
                </c:pt>
                <c:pt idx="19">
                  <c:v>11.387017074060617</c:v>
                </c:pt>
              </c:numCache>
            </c:numRef>
          </c:val>
          <c:extLst>
            <c:ext xmlns:c16="http://schemas.microsoft.com/office/drawing/2014/chart" uri="{C3380CC4-5D6E-409C-BE32-E72D297353CC}">
              <c16:uniqueId val="{00000000-3F18-46AE-A9F6-617D00185265}"/>
            </c:ext>
          </c:extLst>
        </c:ser>
        <c:ser>
          <c:idx val="11"/>
          <c:order val="1"/>
          <c:tx>
            <c:strRef>
              <c:f>'Data 1'!$C$50</c:f>
              <c:strCache>
                <c:ptCount val="1"/>
                <c:pt idx="0">
                  <c:v>Turbinación bombeo (1)</c:v>
                </c:pt>
              </c:strCache>
            </c:strRef>
          </c:tx>
          <c:spPr>
            <a:solidFill>
              <a:srgbClr val="007CF9"/>
            </a:solidFill>
          </c:spPr>
          <c:invertIfNegative val="0"/>
          <c:cat>
            <c:strRef>
              <c:f>'Data 1'!$E$48:$X$48</c:f>
              <c:strCache>
                <c:ptCount val="20"/>
                <c:pt idx="0">
                  <c:v>Andalucía</c:v>
                </c:pt>
                <c:pt idx="1">
                  <c:v>Aragón</c:v>
                </c:pt>
                <c:pt idx="2">
                  <c:v>Asturias</c:v>
                </c:pt>
                <c:pt idx="3">
                  <c:v>Baleares</c:v>
                </c:pt>
                <c:pt idx="4">
                  <c:v>C. Valenciana</c:v>
                </c:pt>
                <c:pt idx="5">
                  <c:v>Canarias</c:v>
                </c:pt>
                <c:pt idx="6">
                  <c:v>Cantabria</c:v>
                </c:pt>
                <c:pt idx="7">
                  <c:v>Castilla-La Mancha</c:v>
                </c:pt>
                <c:pt idx="8">
                  <c:v>Castilla y León</c:v>
                </c:pt>
                <c:pt idx="9">
                  <c:v>Cataluña</c:v>
                </c:pt>
                <c:pt idx="10">
                  <c:v>Ceuta</c:v>
                </c:pt>
                <c:pt idx="11">
                  <c:v>Extremadura</c:v>
                </c:pt>
                <c:pt idx="12">
                  <c:v>Galicia</c:v>
                </c:pt>
                <c:pt idx="13">
                  <c:v>La Rioja</c:v>
                </c:pt>
                <c:pt idx="14">
                  <c:v>Madrid</c:v>
                </c:pt>
                <c:pt idx="15">
                  <c:v>Melilla</c:v>
                </c:pt>
                <c:pt idx="16">
                  <c:v>Murcia</c:v>
                </c:pt>
                <c:pt idx="17">
                  <c:v>Navarra</c:v>
                </c:pt>
                <c:pt idx="18">
                  <c:v>País Vasco</c:v>
                </c:pt>
                <c:pt idx="19">
                  <c:v>TOTAL</c:v>
                </c:pt>
              </c:strCache>
            </c:strRef>
          </c:cat>
          <c:val>
            <c:numRef>
              <c:f>'Data 1'!$E$50:$X$50</c:f>
              <c:numCache>
                <c:formatCode>#,##0.0</c:formatCode>
                <c:ptCount val="20"/>
                <c:pt idx="0">
                  <c:v>0.66622842938080662</c:v>
                </c:pt>
                <c:pt idx="1">
                  <c:v>1.1543967596653337</c:v>
                </c:pt>
                <c:pt idx="2">
                  <c:v>0.23184600870459426</c:v>
                </c:pt>
                <c:pt idx="3">
                  <c:v>0</c:v>
                </c:pt>
                <c:pt idx="4">
                  <c:v>7.6612306734918842</c:v>
                </c:pt>
                <c:pt idx="5">
                  <c:v>0</c:v>
                </c:pt>
                <c:pt idx="6">
                  <c:v>22.987815843644686</c:v>
                </c:pt>
                <c:pt idx="7">
                  <c:v>7.6343187520580946E-2</c:v>
                </c:pt>
                <c:pt idx="8">
                  <c:v>0.73415234242341187</c:v>
                </c:pt>
                <c:pt idx="9">
                  <c:v>0.42416923920058702</c:v>
                </c:pt>
                <c:pt idx="10">
                  <c:v>0</c:v>
                </c:pt>
                <c:pt idx="11">
                  <c:v>0.10997244249757948</c:v>
                </c:pt>
                <c:pt idx="12">
                  <c:v>0.1223937182277459</c:v>
                </c:pt>
                <c:pt idx="13">
                  <c:v>0</c:v>
                </c:pt>
                <c:pt idx="14">
                  <c:v>0</c:v>
                </c:pt>
                <c:pt idx="15">
                  <c:v>0</c:v>
                </c:pt>
                <c:pt idx="16">
                  <c:v>0</c:v>
                </c:pt>
                <c:pt idx="17">
                  <c:v>0</c:v>
                </c:pt>
                <c:pt idx="18">
                  <c:v>0</c:v>
                </c:pt>
                <c:pt idx="19">
                  <c:v>1.0193325143373824</c:v>
                </c:pt>
              </c:numCache>
            </c:numRef>
          </c:val>
          <c:extLst>
            <c:ext xmlns:c16="http://schemas.microsoft.com/office/drawing/2014/chart" uri="{C3380CC4-5D6E-409C-BE32-E72D297353CC}">
              <c16:uniqueId val="{00000001-3F18-46AE-A9F6-617D00185265}"/>
            </c:ext>
          </c:extLst>
        </c:ser>
        <c:ser>
          <c:idx val="1"/>
          <c:order val="2"/>
          <c:tx>
            <c:strRef>
              <c:f>'Data 1'!$C$51:$D$51</c:f>
              <c:strCache>
                <c:ptCount val="2"/>
                <c:pt idx="0">
                  <c:v>Nuclear</c:v>
                </c:pt>
              </c:strCache>
            </c:strRef>
          </c:tx>
          <c:spPr>
            <a:solidFill>
              <a:srgbClr val="464394"/>
            </a:solidFill>
            <a:ln w="25400">
              <a:noFill/>
            </a:ln>
          </c:spPr>
          <c:invertIfNegative val="0"/>
          <c:cat>
            <c:strRef>
              <c:f>'Data 1'!$E$48:$X$48</c:f>
              <c:strCache>
                <c:ptCount val="20"/>
                <c:pt idx="0">
                  <c:v>Andalucía</c:v>
                </c:pt>
                <c:pt idx="1">
                  <c:v>Aragón</c:v>
                </c:pt>
                <c:pt idx="2">
                  <c:v>Asturias</c:v>
                </c:pt>
                <c:pt idx="3">
                  <c:v>Baleares</c:v>
                </c:pt>
                <c:pt idx="4">
                  <c:v>C. Valenciana</c:v>
                </c:pt>
                <c:pt idx="5">
                  <c:v>Canarias</c:v>
                </c:pt>
                <c:pt idx="6">
                  <c:v>Cantabria</c:v>
                </c:pt>
                <c:pt idx="7">
                  <c:v>Castilla-La Mancha</c:v>
                </c:pt>
                <c:pt idx="8">
                  <c:v>Castilla y León</c:v>
                </c:pt>
                <c:pt idx="9">
                  <c:v>Cataluña</c:v>
                </c:pt>
                <c:pt idx="10">
                  <c:v>Ceuta</c:v>
                </c:pt>
                <c:pt idx="11">
                  <c:v>Extremadura</c:v>
                </c:pt>
                <c:pt idx="12">
                  <c:v>Galicia</c:v>
                </c:pt>
                <c:pt idx="13">
                  <c:v>La Rioja</c:v>
                </c:pt>
                <c:pt idx="14">
                  <c:v>Madrid</c:v>
                </c:pt>
                <c:pt idx="15">
                  <c:v>Melilla</c:v>
                </c:pt>
                <c:pt idx="16">
                  <c:v>Murcia</c:v>
                </c:pt>
                <c:pt idx="17">
                  <c:v>Navarra</c:v>
                </c:pt>
                <c:pt idx="18">
                  <c:v>País Vasco</c:v>
                </c:pt>
                <c:pt idx="19">
                  <c:v>TOTAL</c:v>
                </c:pt>
              </c:strCache>
            </c:strRef>
          </c:cat>
          <c:val>
            <c:numRef>
              <c:f>'Data 1'!$E$51:$X$51</c:f>
              <c:numCache>
                <c:formatCode>#,##0.0</c:formatCode>
                <c:ptCount val="20"/>
                <c:pt idx="0">
                  <c:v>0</c:v>
                </c:pt>
                <c:pt idx="1">
                  <c:v>0</c:v>
                </c:pt>
                <c:pt idx="2">
                  <c:v>0</c:v>
                </c:pt>
                <c:pt idx="3">
                  <c:v>0</c:v>
                </c:pt>
                <c:pt idx="4">
                  <c:v>44.975398983171637</c:v>
                </c:pt>
                <c:pt idx="5">
                  <c:v>0</c:v>
                </c:pt>
                <c:pt idx="6">
                  <c:v>0</c:v>
                </c:pt>
                <c:pt idx="7">
                  <c:v>31.939645745420286</c:v>
                </c:pt>
                <c:pt idx="8">
                  <c:v>0</c:v>
                </c:pt>
                <c:pt idx="9">
                  <c:v>58.668006963911537</c:v>
                </c:pt>
                <c:pt idx="10">
                  <c:v>0</c:v>
                </c:pt>
                <c:pt idx="11">
                  <c:v>61.625502552442292</c:v>
                </c:pt>
                <c:pt idx="12">
                  <c:v>0</c:v>
                </c:pt>
                <c:pt idx="13">
                  <c:v>0</c:v>
                </c:pt>
                <c:pt idx="14">
                  <c:v>0</c:v>
                </c:pt>
                <c:pt idx="15">
                  <c:v>0</c:v>
                </c:pt>
                <c:pt idx="16">
                  <c:v>0</c:v>
                </c:pt>
                <c:pt idx="17">
                  <c:v>0</c:v>
                </c:pt>
                <c:pt idx="18">
                  <c:v>0</c:v>
                </c:pt>
                <c:pt idx="19">
                  <c:v>20.792588106105082</c:v>
                </c:pt>
              </c:numCache>
            </c:numRef>
          </c:val>
          <c:extLst>
            <c:ext xmlns:c16="http://schemas.microsoft.com/office/drawing/2014/chart" uri="{C3380CC4-5D6E-409C-BE32-E72D297353CC}">
              <c16:uniqueId val="{00000002-3F18-46AE-A9F6-617D00185265}"/>
            </c:ext>
          </c:extLst>
        </c:ser>
        <c:ser>
          <c:idx val="2"/>
          <c:order val="3"/>
          <c:tx>
            <c:strRef>
              <c:f>'Data 1'!$C$52:$D$52</c:f>
              <c:strCache>
                <c:ptCount val="2"/>
                <c:pt idx="0">
                  <c:v>Carbón</c:v>
                </c:pt>
              </c:strCache>
            </c:strRef>
          </c:tx>
          <c:spPr>
            <a:solidFill>
              <a:srgbClr val="993300"/>
            </a:solidFill>
            <a:ln w="25400">
              <a:noFill/>
            </a:ln>
          </c:spPr>
          <c:invertIfNegative val="0"/>
          <c:cat>
            <c:strRef>
              <c:f>'Data 1'!$E$48:$X$48</c:f>
              <c:strCache>
                <c:ptCount val="20"/>
                <c:pt idx="0">
                  <c:v>Andalucía</c:v>
                </c:pt>
                <c:pt idx="1">
                  <c:v>Aragón</c:v>
                </c:pt>
                <c:pt idx="2">
                  <c:v>Asturias</c:v>
                </c:pt>
                <c:pt idx="3">
                  <c:v>Baleares</c:v>
                </c:pt>
                <c:pt idx="4">
                  <c:v>C. Valenciana</c:v>
                </c:pt>
                <c:pt idx="5">
                  <c:v>Canarias</c:v>
                </c:pt>
                <c:pt idx="6">
                  <c:v>Cantabria</c:v>
                </c:pt>
                <c:pt idx="7">
                  <c:v>Castilla-La Mancha</c:v>
                </c:pt>
                <c:pt idx="8">
                  <c:v>Castilla y León</c:v>
                </c:pt>
                <c:pt idx="9">
                  <c:v>Cataluña</c:v>
                </c:pt>
                <c:pt idx="10">
                  <c:v>Ceuta</c:v>
                </c:pt>
                <c:pt idx="11">
                  <c:v>Extremadura</c:v>
                </c:pt>
                <c:pt idx="12">
                  <c:v>Galicia</c:v>
                </c:pt>
                <c:pt idx="13">
                  <c:v>La Rioja</c:v>
                </c:pt>
                <c:pt idx="14">
                  <c:v>Madrid</c:v>
                </c:pt>
                <c:pt idx="15">
                  <c:v>Melilla</c:v>
                </c:pt>
                <c:pt idx="16">
                  <c:v>Murcia</c:v>
                </c:pt>
                <c:pt idx="17">
                  <c:v>Navarra</c:v>
                </c:pt>
                <c:pt idx="18">
                  <c:v>País Vasco</c:v>
                </c:pt>
                <c:pt idx="19">
                  <c:v>TOTAL</c:v>
                </c:pt>
              </c:strCache>
            </c:strRef>
          </c:cat>
          <c:val>
            <c:numRef>
              <c:f>'Data 1'!$E$52:$X$52</c:f>
              <c:numCache>
                <c:formatCode>#,##0.0</c:formatCode>
                <c:ptCount val="20"/>
                <c:pt idx="0">
                  <c:v>0.56878107274423018</c:v>
                </c:pt>
                <c:pt idx="1">
                  <c:v>0</c:v>
                </c:pt>
                <c:pt idx="2">
                  <c:v>38.328217510925782</c:v>
                </c:pt>
                <c:pt idx="3">
                  <c:v>0.9618136516407283</c:v>
                </c:pt>
                <c:pt idx="4">
                  <c:v>0</c:v>
                </c:pt>
                <c:pt idx="5">
                  <c:v>0</c:v>
                </c:pt>
                <c:pt idx="6">
                  <c:v>0</c:v>
                </c:pt>
                <c:pt idx="7">
                  <c:v>0</c:v>
                </c:pt>
                <c:pt idx="8">
                  <c:v>-1.9029063709002788E-3</c:v>
                </c:pt>
                <c:pt idx="9">
                  <c:v>0</c:v>
                </c:pt>
                <c:pt idx="10">
                  <c:v>0</c:v>
                </c:pt>
                <c:pt idx="11">
                  <c:v>0</c:v>
                </c:pt>
                <c:pt idx="12">
                  <c:v>1.895630362551717</c:v>
                </c:pt>
                <c:pt idx="13">
                  <c:v>0</c:v>
                </c:pt>
                <c:pt idx="14">
                  <c:v>0</c:v>
                </c:pt>
                <c:pt idx="15">
                  <c:v>0</c:v>
                </c:pt>
                <c:pt idx="16">
                  <c:v>0</c:v>
                </c:pt>
                <c:pt idx="17">
                  <c:v>0</c:v>
                </c:pt>
                <c:pt idx="18">
                  <c:v>0</c:v>
                </c:pt>
                <c:pt idx="19">
                  <c:v>1.918128803553381</c:v>
                </c:pt>
              </c:numCache>
            </c:numRef>
          </c:val>
          <c:extLst>
            <c:ext xmlns:c16="http://schemas.microsoft.com/office/drawing/2014/chart" uri="{C3380CC4-5D6E-409C-BE32-E72D297353CC}">
              <c16:uniqueId val="{00000003-3F18-46AE-A9F6-617D00185265}"/>
            </c:ext>
          </c:extLst>
        </c:ser>
        <c:ser>
          <c:idx val="3"/>
          <c:order val="4"/>
          <c:tx>
            <c:strRef>
              <c:f>'Data 1'!$C$53:$D$53</c:f>
              <c:strCache>
                <c:ptCount val="2"/>
                <c:pt idx="0">
                  <c:v>Fuel/gas </c:v>
                </c:pt>
              </c:strCache>
            </c:strRef>
          </c:tx>
          <c:spPr>
            <a:solidFill>
              <a:srgbClr val="BA0F16"/>
            </a:solidFill>
            <a:ln w="25400">
              <a:noFill/>
            </a:ln>
          </c:spPr>
          <c:invertIfNegative val="0"/>
          <c:cat>
            <c:strRef>
              <c:f>'Data 1'!$E$48:$X$48</c:f>
              <c:strCache>
                <c:ptCount val="20"/>
                <c:pt idx="0">
                  <c:v>Andalucía</c:v>
                </c:pt>
                <c:pt idx="1">
                  <c:v>Aragón</c:v>
                </c:pt>
                <c:pt idx="2">
                  <c:v>Asturias</c:v>
                </c:pt>
                <c:pt idx="3">
                  <c:v>Baleares</c:v>
                </c:pt>
                <c:pt idx="4">
                  <c:v>C. Valenciana</c:v>
                </c:pt>
                <c:pt idx="5">
                  <c:v>Canarias</c:v>
                </c:pt>
                <c:pt idx="6">
                  <c:v>Cantabria</c:v>
                </c:pt>
                <c:pt idx="7">
                  <c:v>Castilla-La Mancha</c:v>
                </c:pt>
                <c:pt idx="8">
                  <c:v>Castilla y León</c:v>
                </c:pt>
                <c:pt idx="9">
                  <c:v>Cataluña</c:v>
                </c:pt>
                <c:pt idx="10">
                  <c:v>Ceuta</c:v>
                </c:pt>
                <c:pt idx="11">
                  <c:v>Extremadura</c:v>
                </c:pt>
                <c:pt idx="12">
                  <c:v>Galicia</c:v>
                </c:pt>
                <c:pt idx="13">
                  <c:v>La Rioja</c:v>
                </c:pt>
                <c:pt idx="14">
                  <c:v>Madrid</c:v>
                </c:pt>
                <c:pt idx="15">
                  <c:v>Melilla</c:v>
                </c:pt>
                <c:pt idx="16">
                  <c:v>Murcia</c:v>
                </c:pt>
                <c:pt idx="17">
                  <c:v>Navarra</c:v>
                </c:pt>
                <c:pt idx="18">
                  <c:v>País Vasco</c:v>
                </c:pt>
                <c:pt idx="19">
                  <c:v>TOTAL</c:v>
                </c:pt>
              </c:strCache>
            </c:strRef>
          </c:cat>
          <c:val>
            <c:numRef>
              <c:f>'Data 1'!$E$53:$X$53</c:f>
              <c:numCache>
                <c:formatCode>#,##0.0</c:formatCode>
                <c:ptCount val="20"/>
                <c:pt idx="0">
                  <c:v>0</c:v>
                </c:pt>
                <c:pt idx="1">
                  <c:v>0</c:v>
                </c:pt>
                <c:pt idx="2">
                  <c:v>0</c:v>
                </c:pt>
                <c:pt idx="3">
                  <c:v>13.696768235923098</c:v>
                </c:pt>
                <c:pt idx="4">
                  <c:v>-5.5792352414668581E-9</c:v>
                </c:pt>
                <c:pt idx="5">
                  <c:v>37.51505240287689</c:v>
                </c:pt>
                <c:pt idx="6">
                  <c:v>0</c:v>
                </c:pt>
                <c:pt idx="7">
                  <c:v>0</c:v>
                </c:pt>
                <c:pt idx="8">
                  <c:v>0</c:v>
                </c:pt>
                <c:pt idx="9">
                  <c:v>0</c:v>
                </c:pt>
                <c:pt idx="10">
                  <c:v>100</c:v>
                </c:pt>
                <c:pt idx="11">
                  <c:v>0</c:v>
                </c:pt>
                <c:pt idx="12">
                  <c:v>0</c:v>
                </c:pt>
                <c:pt idx="13">
                  <c:v>0</c:v>
                </c:pt>
                <c:pt idx="14">
                  <c:v>0</c:v>
                </c:pt>
                <c:pt idx="15">
                  <c:v>93.98312975230148</c:v>
                </c:pt>
                <c:pt idx="16">
                  <c:v>0</c:v>
                </c:pt>
                <c:pt idx="17">
                  <c:v>0</c:v>
                </c:pt>
                <c:pt idx="18">
                  <c:v>0</c:v>
                </c:pt>
                <c:pt idx="19">
                  <c:v>1.5578939224909083</c:v>
                </c:pt>
              </c:numCache>
            </c:numRef>
          </c:val>
          <c:extLst>
            <c:ext xmlns:c16="http://schemas.microsoft.com/office/drawing/2014/chart" uri="{C3380CC4-5D6E-409C-BE32-E72D297353CC}">
              <c16:uniqueId val="{00000004-3F18-46AE-A9F6-617D00185265}"/>
            </c:ext>
          </c:extLst>
        </c:ser>
        <c:ser>
          <c:idx val="5"/>
          <c:order val="5"/>
          <c:tx>
            <c:strRef>
              <c:f>'Data 1'!$C$54:$D$54</c:f>
              <c:strCache>
                <c:ptCount val="2"/>
                <c:pt idx="0">
                  <c:v>Ciclo combinado</c:v>
                </c:pt>
              </c:strCache>
            </c:strRef>
          </c:tx>
          <c:spPr>
            <a:solidFill>
              <a:srgbClr val="FFCC66"/>
            </a:solidFill>
          </c:spPr>
          <c:invertIfNegative val="0"/>
          <c:cat>
            <c:strRef>
              <c:f>'Data 1'!$E$48:$X$48</c:f>
              <c:strCache>
                <c:ptCount val="20"/>
                <c:pt idx="0">
                  <c:v>Andalucía</c:v>
                </c:pt>
                <c:pt idx="1">
                  <c:v>Aragón</c:v>
                </c:pt>
                <c:pt idx="2">
                  <c:v>Asturias</c:v>
                </c:pt>
                <c:pt idx="3">
                  <c:v>Baleares</c:v>
                </c:pt>
                <c:pt idx="4">
                  <c:v>C. Valenciana</c:v>
                </c:pt>
                <c:pt idx="5">
                  <c:v>Canarias</c:v>
                </c:pt>
                <c:pt idx="6">
                  <c:v>Cantabria</c:v>
                </c:pt>
                <c:pt idx="7">
                  <c:v>Castilla-La Mancha</c:v>
                </c:pt>
                <c:pt idx="8">
                  <c:v>Castilla y León</c:v>
                </c:pt>
                <c:pt idx="9">
                  <c:v>Cataluña</c:v>
                </c:pt>
                <c:pt idx="10">
                  <c:v>Ceuta</c:v>
                </c:pt>
                <c:pt idx="11">
                  <c:v>Extremadura</c:v>
                </c:pt>
                <c:pt idx="12">
                  <c:v>Galicia</c:v>
                </c:pt>
                <c:pt idx="13">
                  <c:v>La Rioja</c:v>
                </c:pt>
                <c:pt idx="14">
                  <c:v>Madrid</c:v>
                </c:pt>
                <c:pt idx="15">
                  <c:v>Melilla</c:v>
                </c:pt>
                <c:pt idx="16">
                  <c:v>Murcia</c:v>
                </c:pt>
                <c:pt idx="17">
                  <c:v>Navarra</c:v>
                </c:pt>
                <c:pt idx="18">
                  <c:v>País Vasco</c:v>
                </c:pt>
                <c:pt idx="19">
                  <c:v>TOTAL</c:v>
                </c:pt>
              </c:strCache>
            </c:strRef>
          </c:cat>
          <c:val>
            <c:numRef>
              <c:f>'Data 1'!$E$54:$X$54</c:f>
              <c:numCache>
                <c:formatCode>#,##0.0</c:formatCode>
                <c:ptCount val="20"/>
                <c:pt idx="0">
                  <c:v>28.354242079755092</c:v>
                </c:pt>
                <c:pt idx="1">
                  <c:v>4.8506419250178361</c:v>
                </c:pt>
                <c:pt idx="2">
                  <c:v>23.040760893404723</c:v>
                </c:pt>
                <c:pt idx="3">
                  <c:v>75.090805858132057</c:v>
                </c:pt>
                <c:pt idx="4">
                  <c:v>19.41671986040658</c:v>
                </c:pt>
                <c:pt idx="5">
                  <c:v>42.555179608142296</c:v>
                </c:pt>
                <c:pt idx="6">
                  <c:v>0</c:v>
                </c:pt>
                <c:pt idx="7">
                  <c:v>4.8344008225920643</c:v>
                </c:pt>
                <c:pt idx="8">
                  <c:v>0</c:v>
                </c:pt>
                <c:pt idx="9">
                  <c:v>12.125001158722968</c:v>
                </c:pt>
                <c:pt idx="10">
                  <c:v>0</c:v>
                </c:pt>
                <c:pt idx="11">
                  <c:v>0</c:v>
                </c:pt>
                <c:pt idx="12">
                  <c:v>15.261222040094008</c:v>
                </c:pt>
                <c:pt idx="13">
                  <c:v>40.958766953166148</c:v>
                </c:pt>
                <c:pt idx="14">
                  <c:v>0</c:v>
                </c:pt>
                <c:pt idx="15">
                  <c:v>0</c:v>
                </c:pt>
                <c:pt idx="16">
                  <c:v>53.525455660081221</c:v>
                </c:pt>
                <c:pt idx="17">
                  <c:v>40.515219471633444</c:v>
                </c:pt>
                <c:pt idx="18">
                  <c:v>46.808179775984534</c:v>
                </c:pt>
                <c:pt idx="19">
                  <c:v>17.119249801672172</c:v>
                </c:pt>
              </c:numCache>
            </c:numRef>
          </c:val>
          <c:extLst>
            <c:ext xmlns:c16="http://schemas.microsoft.com/office/drawing/2014/chart" uri="{C3380CC4-5D6E-409C-BE32-E72D297353CC}">
              <c16:uniqueId val="{00000005-3F18-46AE-A9F6-617D00185265}"/>
            </c:ext>
          </c:extLst>
        </c:ser>
        <c:ser>
          <c:idx val="9"/>
          <c:order val="6"/>
          <c:tx>
            <c:strRef>
              <c:f>'Data 1'!$C$55</c:f>
              <c:strCache>
                <c:ptCount val="1"/>
                <c:pt idx="0">
                  <c:v>Hidroeólica</c:v>
                </c:pt>
              </c:strCache>
            </c:strRef>
          </c:tx>
          <c:spPr>
            <a:solidFill>
              <a:srgbClr val="00FFFF"/>
            </a:solidFill>
          </c:spPr>
          <c:invertIfNegative val="0"/>
          <c:cat>
            <c:strRef>
              <c:f>'Data 1'!$E$48:$X$48</c:f>
              <c:strCache>
                <c:ptCount val="20"/>
                <c:pt idx="0">
                  <c:v>Andalucía</c:v>
                </c:pt>
                <c:pt idx="1">
                  <c:v>Aragón</c:v>
                </c:pt>
                <c:pt idx="2">
                  <c:v>Asturias</c:v>
                </c:pt>
                <c:pt idx="3">
                  <c:v>Baleares</c:v>
                </c:pt>
                <c:pt idx="4">
                  <c:v>C. Valenciana</c:v>
                </c:pt>
                <c:pt idx="5">
                  <c:v>Canarias</c:v>
                </c:pt>
                <c:pt idx="6">
                  <c:v>Cantabria</c:v>
                </c:pt>
                <c:pt idx="7">
                  <c:v>Castilla-La Mancha</c:v>
                </c:pt>
                <c:pt idx="8">
                  <c:v>Castilla y León</c:v>
                </c:pt>
                <c:pt idx="9">
                  <c:v>Cataluña</c:v>
                </c:pt>
                <c:pt idx="10">
                  <c:v>Ceuta</c:v>
                </c:pt>
                <c:pt idx="11">
                  <c:v>Extremadura</c:v>
                </c:pt>
                <c:pt idx="12">
                  <c:v>Galicia</c:v>
                </c:pt>
                <c:pt idx="13">
                  <c:v>La Rioja</c:v>
                </c:pt>
                <c:pt idx="14">
                  <c:v>Madrid</c:v>
                </c:pt>
                <c:pt idx="15">
                  <c:v>Melilla</c:v>
                </c:pt>
                <c:pt idx="16">
                  <c:v>Murcia</c:v>
                </c:pt>
                <c:pt idx="17">
                  <c:v>Navarra</c:v>
                </c:pt>
                <c:pt idx="18">
                  <c:v>País Vasco</c:v>
                </c:pt>
                <c:pt idx="19">
                  <c:v>TOTAL</c:v>
                </c:pt>
              </c:strCache>
            </c:strRef>
          </c:cat>
          <c:val>
            <c:numRef>
              <c:f>'Data 1'!$E$55:$X$55</c:f>
              <c:numCache>
                <c:formatCode>#,##0.0</c:formatCode>
                <c:ptCount val="20"/>
                <c:pt idx="0">
                  <c:v>0</c:v>
                </c:pt>
                <c:pt idx="1">
                  <c:v>0</c:v>
                </c:pt>
                <c:pt idx="2">
                  <c:v>0</c:v>
                </c:pt>
                <c:pt idx="3">
                  <c:v>0</c:v>
                </c:pt>
                <c:pt idx="4">
                  <c:v>0</c:v>
                </c:pt>
                <c:pt idx="5">
                  <c:v>0.28643040671572306</c:v>
                </c:pt>
                <c:pt idx="6">
                  <c:v>0</c:v>
                </c:pt>
                <c:pt idx="7">
                  <c:v>0</c:v>
                </c:pt>
                <c:pt idx="8">
                  <c:v>0</c:v>
                </c:pt>
                <c:pt idx="9">
                  <c:v>0</c:v>
                </c:pt>
                <c:pt idx="10">
                  <c:v>0</c:v>
                </c:pt>
                <c:pt idx="11">
                  <c:v>0</c:v>
                </c:pt>
                <c:pt idx="12">
                  <c:v>0</c:v>
                </c:pt>
                <c:pt idx="13">
                  <c:v>0</c:v>
                </c:pt>
                <c:pt idx="14">
                  <c:v>0</c:v>
                </c:pt>
                <c:pt idx="15">
                  <c:v>0</c:v>
                </c:pt>
                <c:pt idx="16">
                  <c:v>0</c:v>
                </c:pt>
                <c:pt idx="17">
                  <c:v>0</c:v>
                </c:pt>
                <c:pt idx="18">
                  <c:v>0</c:v>
                </c:pt>
                <c:pt idx="19">
                  <c:v>8.8833448224008623E-3</c:v>
                </c:pt>
              </c:numCache>
            </c:numRef>
          </c:val>
          <c:extLst>
            <c:ext xmlns:c16="http://schemas.microsoft.com/office/drawing/2014/chart" uri="{C3380CC4-5D6E-409C-BE32-E72D297353CC}">
              <c16:uniqueId val="{00000006-3F18-46AE-A9F6-617D00185265}"/>
            </c:ext>
          </c:extLst>
        </c:ser>
        <c:ser>
          <c:idx val="6"/>
          <c:order val="7"/>
          <c:tx>
            <c:strRef>
              <c:f>'Data 1'!$C$56:$D$56</c:f>
              <c:strCache>
                <c:ptCount val="2"/>
                <c:pt idx="0">
                  <c:v>Eólica</c:v>
                </c:pt>
              </c:strCache>
            </c:strRef>
          </c:tx>
          <c:spPr>
            <a:solidFill>
              <a:srgbClr val="6FB114"/>
            </a:solidFill>
          </c:spPr>
          <c:invertIfNegative val="0"/>
          <c:cat>
            <c:strRef>
              <c:f>'Data 1'!$E$48:$X$48</c:f>
              <c:strCache>
                <c:ptCount val="20"/>
                <c:pt idx="0">
                  <c:v>Andalucía</c:v>
                </c:pt>
                <c:pt idx="1">
                  <c:v>Aragón</c:v>
                </c:pt>
                <c:pt idx="2">
                  <c:v>Asturias</c:v>
                </c:pt>
                <c:pt idx="3">
                  <c:v>Baleares</c:v>
                </c:pt>
                <c:pt idx="4">
                  <c:v>C. Valenciana</c:v>
                </c:pt>
                <c:pt idx="5">
                  <c:v>Canarias</c:v>
                </c:pt>
                <c:pt idx="6">
                  <c:v>Cantabria</c:v>
                </c:pt>
                <c:pt idx="7">
                  <c:v>Castilla-La Mancha</c:v>
                </c:pt>
                <c:pt idx="8">
                  <c:v>Castilla y León</c:v>
                </c:pt>
                <c:pt idx="9">
                  <c:v>Cataluña</c:v>
                </c:pt>
                <c:pt idx="10">
                  <c:v>Ceuta</c:v>
                </c:pt>
                <c:pt idx="11">
                  <c:v>Extremadura</c:v>
                </c:pt>
                <c:pt idx="12">
                  <c:v>Galicia</c:v>
                </c:pt>
                <c:pt idx="13">
                  <c:v>La Rioja</c:v>
                </c:pt>
                <c:pt idx="14">
                  <c:v>Madrid</c:v>
                </c:pt>
                <c:pt idx="15">
                  <c:v>Melilla</c:v>
                </c:pt>
                <c:pt idx="16">
                  <c:v>Murcia</c:v>
                </c:pt>
                <c:pt idx="17">
                  <c:v>Navarra</c:v>
                </c:pt>
                <c:pt idx="18">
                  <c:v>País Vasco</c:v>
                </c:pt>
                <c:pt idx="19">
                  <c:v>TOTAL</c:v>
                </c:pt>
              </c:strCache>
            </c:strRef>
          </c:cat>
          <c:val>
            <c:numRef>
              <c:f>'Data 1'!$E$56:$X$56</c:f>
              <c:numCache>
                <c:formatCode>#,##0.0</c:formatCode>
                <c:ptCount val="20"/>
                <c:pt idx="0">
                  <c:v>24.438761550016661</c:v>
                </c:pt>
                <c:pt idx="1">
                  <c:v>53.35150890148762</c:v>
                </c:pt>
                <c:pt idx="2">
                  <c:v>11.227143680645597</c:v>
                </c:pt>
                <c:pt idx="3">
                  <c:v>5.037598290542146E-2</c:v>
                </c:pt>
                <c:pt idx="4">
                  <c:v>12.721079429532029</c:v>
                </c:pt>
                <c:pt idx="5">
                  <c:v>16.252032269843198</c:v>
                </c:pt>
                <c:pt idx="6">
                  <c:v>4.0326513773058075</c:v>
                </c:pt>
                <c:pt idx="7">
                  <c:v>33.20757151808214</c:v>
                </c:pt>
                <c:pt idx="8">
                  <c:v>49.064944543381571</c:v>
                </c:pt>
                <c:pt idx="9">
                  <c:v>6.5904515462251387</c:v>
                </c:pt>
                <c:pt idx="10">
                  <c:v>0</c:v>
                </c:pt>
                <c:pt idx="11">
                  <c:v>0.50519213523889128</c:v>
                </c:pt>
                <c:pt idx="12">
                  <c:v>39.4818028925541</c:v>
                </c:pt>
                <c:pt idx="13">
                  <c:v>41.785921634411956</c:v>
                </c:pt>
                <c:pt idx="14">
                  <c:v>0</c:v>
                </c:pt>
                <c:pt idx="15">
                  <c:v>0</c:v>
                </c:pt>
                <c:pt idx="16">
                  <c:v>4.7369120293275264</c:v>
                </c:pt>
                <c:pt idx="17">
                  <c:v>36.900943109646576</c:v>
                </c:pt>
                <c:pt idx="18">
                  <c:v>4.3766554539660758</c:v>
                </c:pt>
                <c:pt idx="19">
                  <c:v>23.276326940232558</c:v>
                </c:pt>
              </c:numCache>
            </c:numRef>
          </c:val>
          <c:extLst>
            <c:ext xmlns:c16="http://schemas.microsoft.com/office/drawing/2014/chart" uri="{C3380CC4-5D6E-409C-BE32-E72D297353CC}">
              <c16:uniqueId val="{00000007-3F18-46AE-A9F6-617D00185265}"/>
            </c:ext>
          </c:extLst>
        </c:ser>
        <c:ser>
          <c:idx val="7"/>
          <c:order val="8"/>
          <c:tx>
            <c:strRef>
              <c:f>'Data 1'!$C$57:$D$57</c:f>
              <c:strCache>
                <c:ptCount val="2"/>
                <c:pt idx="0">
                  <c:v>Solar (2)</c:v>
                </c:pt>
              </c:strCache>
            </c:strRef>
          </c:tx>
          <c:spPr>
            <a:solidFill>
              <a:srgbClr val="FFFF00"/>
            </a:solidFill>
          </c:spPr>
          <c:invertIfNegative val="0"/>
          <c:cat>
            <c:strRef>
              <c:f>'Data 1'!$E$48:$X$48</c:f>
              <c:strCache>
                <c:ptCount val="20"/>
                <c:pt idx="0">
                  <c:v>Andalucía</c:v>
                </c:pt>
                <c:pt idx="1">
                  <c:v>Aragón</c:v>
                </c:pt>
                <c:pt idx="2">
                  <c:v>Asturias</c:v>
                </c:pt>
                <c:pt idx="3">
                  <c:v>Baleares</c:v>
                </c:pt>
                <c:pt idx="4">
                  <c:v>C. Valenciana</c:v>
                </c:pt>
                <c:pt idx="5">
                  <c:v>Canarias</c:v>
                </c:pt>
                <c:pt idx="6">
                  <c:v>Cantabria</c:v>
                </c:pt>
                <c:pt idx="7">
                  <c:v>Castilla-La Mancha</c:v>
                </c:pt>
                <c:pt idx="8">
                  <c:v>Castilla y León</c:v>
                </c:pt>
                <c:pt idx="9">
                  <c:v>Cataluña</c:v>
                </c:pt>
                <c:pt idx="10">
                  <c:v>Ceuta</c:v>
                </c:pt>
                <c:pt idx="11">
                  <c:v>Extremadura</c:v>
                </c:pt>
                <c:pt idx="12">
                  <c:v>Galicia</c:v>
                </c:pt>
                <c:pt idx="13">
                  <c:v>La Rioja</c:v>
                </c:pt>
                <c:pt idx="14">
                  <c:v>Madrid</c:v>
                </c:pt>
                <c:pt idx="15">
                  <c:v>Melilla</c:v>
                </c:pt>
                <c:pt idx="16">
                  <c:v>Murcia</c:v>
                </c:pt>
                <c:pt idx="17">
                  <c:v>Navarra</c:v>
                </c:pt>
                <c:pt idx="18">
                  <c:v>País Vasco</c:v>
                </c:pt>
                <c:pt idx="19">
                  <c:v>TOTAL</c:v>
                </c:pt>
              </c:strCache>
            </c:strRef>
          </c:cat>
          <c:val>
            <c:numRef>
              <c:f>'Data 1'!$E$57:$X$57</c:f>
              <c:numCache>
                <c:formatCode>#,##0.0</c:formatCode>
                <c:ptCount val="20"/>
                <c:pt idx="0">
                  <c:v>23.411454381901073</c:v>
                </c:pt>
                <c:pt idx="1">
                  <c:v>10.022157871239006</c:v>
                </c:pt>
                <c:pt idx="2">
                  <c:v>4.7723625543372155E-3</c:v>
                </c:pt>
                <c:pt idx="3">
                  <c:v>4.0593670181580457</c:v>
                </c:pt>
                <c:pt idx="4">
                  <c:v>3.3026719140681884</c:v>
                </c:pt>
                <c:pt idx="5">
                  <c:v>3.2536335017073141</c:v>
                </c:pt>
                <c:pt idx="6">
                  <c:v>0.12350502747131036</c:v>
                </c:pt>
                <c:pt idx="7">
                  <c:v>18.896408640545069</c:v>
                </c:pt>
                <c:pt idx="8">
                  <c:v>5.4907629640070139</c:v>
                </c:pt>
                <c:pt idx="9">
                  <c:v>1.166409590153439</c:v>
                </c:pt>
                <c:pt idx="10">
                  <c:v>0</c:v>
                </c:pt>
                <c:pt idx="11">
                  <c:v>27.538164445347196</c:v>
                </c:pt>
                <c:pt idx="12">
                  <c:v>9.1916153484632543E-2</c:v>
                </c:pt>
                <c:pt idx="13">
                  <c:v>6.7920534309956357</c:v>
                </c:pt>
                <c:pt idx="14">
                  <c:v>6.0980416776101283</c:v>
                </c:pt>
                <c:pt idx="15">
                  <c:v>2.950409749565841E-2</c:v>
                </c:pt>
                <c:pt idx="16">
                  <c:v>22.101375419299451</c:v>
                </c:pt>
                <c:pt idx="17">
                  <c:v>3.3392798002735424</c:v>
                </c:pt>
                <c:pt idx="18">
                  <c:v>0.93096002788450094</c:v>
                </c:pt>
                <c:pt idx="19">
                  <c:v>9.8726872221880839</c:v>
                </c:pt>
              </c:numCache>
            </c:numRef>
          </c:val>
          <c:extLst>
            <c:ext xmlns:c16="http://schemas.microsoft.com/office/drawing/2014/chart" uri="{C3380CC4-5D6E-409C-BE32-E72D297353CC}">
              <c16:uniqueId val="{00000008-3F18-46AE-A9F6-617D00185265}"/>
            </c:ext>
          </c:extLst>
        </c:ser>
        <c:ser>
          <c:idx val="4"/>
          <c:order val="9"/>
          <c:tx>
            <c:strRef>
              <c:f>'Data 1'!$C$58:$D$58</c:f>
              <c:strCache>
                <c:ptCount val="2"/>
                <c:pt idx="0">
                  <c:v>Otras renovables</c:v>
                </c:pt>
              </c:strCache>
            </c:strRef>
          </c:tx>
          <c:spPr>
            <a:solidFill>
              <a:srgbClr val="9A5CBC"/>
            </a:solidFill>
            <a:ln w="25400">
              <a:noFill/>
            </a:ln>
          </c:spPr>
          <c:invertIfNegative val="0"/>
          <c:cat>
            <c:strRef>
              <c:f>'Data 1'!$E$48:$X$48</c:f>
              <c:strCache>
                <c:ptCount val="20"/>
                <c:pt idx="0">
                  <c:v>Andalucía</c:v>
                </c:pt>
                <c:pt idx="1">
                  <c:v>Aragón</c:v>
                </c:pt>
                <c:pt idx="2">
                  <c:v>Asturias</c:v>
                </c:pt>
                <c:pt idx="3">
                  <c:v>Baleares</c:v>
                </c:pt>
                <c:pt idx="4">
                  <c:v>C. Valenciana</c:v>
                </c:pt>
                <c:pt idx="5">
                  <c:v>Canarias</c:v>
                </c:pt>
                <c:pt idx="6">
                  <c:v>Cantabria</c:v>
                </c:pt>
                <c:pt idx="7">
                  <c:v>Castilla-La Mancha</c:v>
                </c:pt>
                <c:pt idx="8">
                  <c:v>Castilla y León</c:v>
                </c:pt>
                <c:pt idx="9">
                  <c:v>Cataluña</c:v>
                </c:pt>
                <c:pt idx="10">
                  <c:v>Ceuta</c:v>
                </c:pt>
                <c:pt idx="11">
                  <c:v>Extremadura</c:v>
                </c:pt>
                <c:pt idx="12">
                  <c:v>Galicia</c:v>
                </c:pt>
                <c:pt idx="13">
                  <c:v>La Rioja</c:v>
                </c:pt>
                <c:pt idx="14">
                  <c:v>Madrid</c:v>
                </c:pt>
                <c:pt idx="15">
                  <c:v>Melilla</c:v>
                </c:pt>
                <c:pt idx="16">
                  <c:v>Murcia</c:v>
                </c:pt>
                <c:pt idx="17">
                  <c:v>Navarra</c:v>
                </c:pt>
                <c:pt idx="18">
                  <c:v>País Vasco</c:v>
                </c:pt>
                <c:pt idx="19">
                  <c:v>TOTAL</c:v>
                </c:pt>
              </c:strCache>
            </c:strRef>
          </c:cat>
          <c:val>
            <c:numRef>
              <c:f>'Data 1'!$E$58:$X$58</c:f>
              <c:numCache>
                <c:formatCode>#,##0.0</c:formatCode>
                <c:ptCount val="20"/>
                <c:pt idx="0">
                  <c:v>5.4593756493190675</c:v>
                </c:pt>
                <c:pt idx="1">
                  <c:v>0.25377641351582059</c:v>
                </c:pt>
                <c:pt idx="2">
                  <c:v>2.191229295291182</c:v>
                </c:pt>
                <c:pt idx="3">
                  <c:v>3.3913897080688815E-2</c:v>
                </c:pt>
                <c:pt idx="4">
                  <c:v>0.21427230364534144</c:v>
                </c:pt>
                <c:pt idx="5">
                  <c:v>9.9921899257161717E-2</c:v>
                </c:pt>
                <c:pt idx="6">
                  <c:v>4.6071462163049821</c:v>
                </c:pt>
                <c:pt idx="7">
                  <c:v>2.4018074594662946</c:v>
                </c:pt>
                <c:pt idx="8">
                  <c:v>2.096430684019261</c:v>
                </c:pt>
                <c:pt idx="9">
                  <c:v>0.38856220583858403</c:v>
                </c:pt>
                <c:pt idx="10">
                  <c:v>0</c:v>
                </c:pt>
                <c:pt idx="11">
                  <c:v>1.1034024234091524</c:v>
                </c:pt>
                <c:pt idx="12">
                  <c:v>2.2287211083790708</c:v>
                </c:pt>
                <c:pt idx="13">
                  <c:v>0.36374749735282003</c:v>
                </c:pt>
                <c:pt idx="14">
                  <c:v>13.013724632326419</c:v>
                </c:pt>
                <c:pt idx="15">
                  <c:v>0</c:v>
                </c:pt>
                <c:pt idx="16">
                  <c:v>0.46035809711357323</c:v>
                </c:pt>
                <c:pt idx="17">
                  <c:v>3.6143567235722749</c:v>
                </c:pt>
                <c:pt idx="18">
                  <c:v>0.81976760903678636</c:v>
                </c:pt>
                <c:pt idx="19">
                  <c:v>1.8155950707807</c:v>
                </c:pt>
              </c:numCache>
            </c:numRef>
          </c:val>
          <c:extLst>
            <c:ext xmlns:c16="http://schemas.microsoft.com/office/drawing/2014/chart" uri="{C3380CC4-5D6E-409C-BE32-E72D297353CC}">
              <c16:uniqueId val="{00000009-3F18-46AE-A9F6-617D00185265}"/>
            </c:ext>
          </c:extLst>
        </c:ser>
        <c:ser>
          <c:idx val="10"/>
          <c:order val="10"/>
          <c:tx>
            <c:strRef>
              <c:f>'Data 1'!$C$59</c:f>
              <c:strCache>
                <c:ptCount val="1"/>
                <c:pt idx="0">
                  <c:v>Cogeneración</c:v>
                </c:pt>
              </c:strCache>
            </c:strRef>
          </c:tx>
          <c:spPr>
            <a:solidFill>
              <a:srgbClr val="CFA2CA"/>
            </a:solidFill>
          </c:spPr>
          <c:invertIfNegative val="0"/>
          <c:cat>
            <c:strRef>
              <c:f>'Data 1'!$E$48:$X$48</c:f>
              <c:strCache>
                <c:ptCount val="20"/>
                <c:pt idx="0">
                  <c:v>Andalucía</c:v>
                </c:pt>
                <c:pt idx="1">
                  <c:v>Aragón</c:v>
                </c:pt>
                <c:pt idx="2">
                  <c:v>Asturias</c:v>
                </c:pt>
                <c:pt idx="3">
                  <c:v>Baleares</c:v>
                </c:pt>
                <c:pt idx="4">
                  <c:v>C. Valenciana</c:v>
                </c:pt>
                <c:pt idx="5">
                  <c:v>Canarias</c:v>
                </c:pt>
                <c:pt idx="6">
                  <c:v>Cantabria</c:v>
                </c:pt>
                <c:pt idx="7">
                  <c:v>Castilla-La Mancha</c:v>
                </c:pt>
                <c:pt idx="8">
                  <c:v>Castilla y León</c:v>
                </c:pt>
                <c:pt idx="9">
                  <c:v>Cataluña</c:v>
                </c:pt>
                <c:pt idx="10">
                  <c:v>Ceuta</c:v>
                </c:pt>
                <c:pt idx="11">
                  <c:v>Extremadura</c:v>
                </c:pt>
                <c:pt idx="12">
                  <c:v>Galicia</c:v>
                </c:pt>
                <c:pt idx="13">
                  <c:v>La Rioja</c:v>
                </c:pt>
                <c:pt idx="14">
                  <c:v>Madrid</c:v>
                </c:pt>
                <c:pt idx="15">
                  <c:v>Melilla</c:v>
                </c:pt>
                <c:pt idx="16">
                  <c:v>Murcia</c:v>
                </c:pt>
                <c:pt idx="17">
                  <c:v>Navarra</c:v>
                </c:pt>
                <c:pt idx="18">
                  <c:v>País Vasco</c:v>
                </c:pt>
                <c:pt idx="19">
                  <c:v>TOTAL</c:v>
                </c:pt>
              </c:strCache>
            </c:strRef>
          </c:cat>
          <c:val>
            <c:numRef>
              <c:f>'Data 1'!$E$59:$X$59</c:f>
              <c:numCache>
                <c:formatCode>#,##0.0</c:formatCode>
                <c:ptCount val="20"/>
                <c:pt idx="0">
                  <c:v>15.34251717773191</c:v>
                </c:pt>
                <c:pt idx="1">
                  <c:v>14.770102955363843</c:v>
                </c:pt>
                <c:pt idx="2">
                  <c:v>3.2926889984782717</c:v>
                </c:pt>
                <c:pt idx="3">
                  <c:v>0.89156721150921192</c:v>
                </c:pt>
                <c:pt idx="4">
                  <c:v>8.9211837888371015</c:v>
                </c:pt>
                <c:pt idx="5">
                  <c:v>0</c:v>
                </c:pt>
                <c:pt idx="6">
                  <c:v>50.543318156962783</c:v>
                </c:pt>
                <c:pt idx="7">
                  <c:v>5.224035263962409</c:v>
                </c:pt>
                <c:pt idx="8">
                  <c:v>10.180019226104084</c:v>
                </c:pt>
                <c:pt idx="9">
                  <c:v>11.439933234987942</c:v>
                </c:pt>
                <c:pt idx="10">
                  <c:v>0</c:v>
                </c:pt>
                <c:pt idx="11">
                  <c:v>0.2728686695390925</c:v>
                </c:pt>
                <c:pt idx="12">
                  <c:v>7.7760537342077107</c:v>
                </c:pt>
                <c:pt idx="13">
                  <c:v>3.5924748098950694</c:v>
                </c:pt>
                <c:pt idx="14">
                  <c:v>57.090085783801733</c:v>
                </c:pt>
                <c:pt idx="15">
                  <c:v>0</c:v>
                </c:pt>
                <c:pt idx="16">
                  <c:v>18.24639458460949</c:v>
                </c:pt>
                <c:pt idx="17">
                  <c:v>10.252646239482678</c:v>
                </c:pt>
                <c:pt idx="18">
                  <c:v>28.595151627256776</c:v>
                </c:pt>
                <c:pt idx="19">
                  <c:v>10.033602275585711</c:v>
                </c:pt>
              </c:numCache>
            </c:numRef>
          </c:val>
          <c:extLst>
            <c:ext xmlns:c16="http://schemas.microsoft.com/office/drawing/2014/chart" uri="{C3380CC4-5D6E-409C-BE32-E72D297353CC}">
              <c16:uniqueId val="{0000000A-3F18-46AE-A9F6-617D00185265}"/>
            </c:ext>
          </c:extLst>
        </c:ser>
        <c:ser>
          <c:idx val="12"/>
          <c:order val="11"/>
          <c:tx>
            <c:strRef>
              <c:f>'Data 1'!$C$60</c:f>
              <c:strCache>
                <c:ptCount val="1"/>
                <c:pt idx="0">
                  <c:v>Residuos no renovables</c:v>
                </c:pt>
              </c:strCache>
            </c:strRef>
          </c:tx>
          <c:spPr>
            <a:solidFill>
              <a:srgbClr val="666666"/>
            </a:solidFill>
          </c:spPr>
          <c:invertIfNegative val="0"/>
          <c:cat>
            <c:strRef>
              <c:f>'Data 1'!$E$48:$X$48</c:f>
              <c:strCache>
                <c:ptCount val="20"/>
                <c:pt idx="0">
                  <c:v>Andalucía</c:v>
                </c:pt>
                <c:pt idx="1">
                  <c:v>Aragón</c:v>
                </c:pt>
                <c:pt idx="2">
                  <c:v>Asturias</c:v>
                </c:pt>
                <c:pt idx="3">
                  <c:v>Baleares</c:v>
                </c:pt>
                <c:pt idx="4">
                  <c:v>C. Valenciana</c:v>
                </c:pt>
                <c:pt idx="5">
                  <c:v>Canarias</c:v>
                </c:pt>
                <c:pt idx="6">
                  <c:v>Cantabria</c:v>
                </c:pt>
                <c:pt idx="7">
                  <c:v>Castilla-La Mancha</c:v>
                </c:pt>
                <c:pt idx="8">
                  <c:v>Castilla y León</c:v>
                </c:pt>
                <c:pt idx="9">
                  <c:v>Cataluña</c:v>
                </c:pt>
                <c:pt idx="10">
                  <c:v>Ceuta</c:v>
                </c:pt>
                <c:pt idx="11">
                  <c:v>Extremadura</c:v>
                </c:pt>
                <c:pt idx="12">
                  <c:v>Galicia</c:v>
                </c:pt>
                <c:pt idx="13">
                  <c:v>La Rioja</c:v>
                </c:pt>
                <c:pt idx="14">
                  <c:v>Madrid</c:v>
                </c:pt>
                <c:pt idx="15">
                  <c:v>Melilla</c:v>
                </c:pt>
                <c:pt idx="16">
                  <c:v>Murcia</c:v>
                </c:pt>
                <c:pt idx="17">
                  <c:v>Navarra</c:v>
                </c:pt>
                <c:pt idx="18">
                  <c:v>País Vasco</c:v>
                </c:pt>
                <c:pt idx="19">
                  <c:v>TOTAL</c:v>
                </c:pt>
              </c:strCache>
            </c:strRef>
          </c:cat>
          <c:val>
            <c:numRef>
              <c:f>'Data 1'!$E$60:$X$60</c:f>
              <c:numCache>
                <c:formatCode>#,##0.0</c:formatCode>
                <c:ptCount val="20"/>
                <c:pt idx="0">
                  <c:v>9.2306929887634476E-2</c:v>
                </c:pt>
                <c:pt idx="1">
                  <c:v>1.8163792097193741</c:v>
                </c:pt>
                <c:pt idx="2">
                  <c:v>6.4922464765850645</c:v>
                </c:pt>
                <c:pt idx="3">
                  <c:v>2.6076940723253719</c:v>
                </c:pt>
                <c:pt idx="4">
                  <c:v>0.2268211809220364</c:v>
                </c:pt>
                <c:pt idx="5">
                  <c:v>0</c:v>
                </c:pt>
                <c:pt idx="6">
                  <c:v>2.1565650786841237</c:v>
                </c:pt>
                <c:pt idx="7">
                  <c:v>0</c:v>
                </c:pt>
                <c:pt idx="8">
                  <c:v>0</c:v>
                </c:pt>
                <c:pt idx="9">
                  <c:v>0.36974291909934981</c:v>
                </c:pt>
                <c:pt idx="10">
                  <c:v>0</c:v>
                </c:pt>
                <c:pt idx="11">
                  <c:v>0</c:v>
                </c:pt>
                <c:pt idx="12">
                  <c:v>0.68504410905980828</c:v>
                </c:pt>
                <c:pt idx="13">
                  <c:v>0</c:v>
                </c:pt>
                <c:pt idx="14">
                  <c:v>5.7745811782141994</c:v>
                </c:pt>
                <c:pt idx="15">
                  <c:v>2.9936830751014321</c:v>
                </c:pt>
                <c:pt idx="16">
                  <c:v>0</c:v>
                </c:pt>
                <c:pt idx="17">
                  <c:v>0</c:v>
                </c:pt>
                <c:pt idx="18">
                  <c:v>7.8642594931839724</c:v>
                </c:pt>
                <c:pt idx="19">
                  <c:v>0.86090196531515129</c:v>
                </c:pt>
              </c:numCache>
            </c:numRef>
          </c:val>
          <c:extLst>
            <c:ext xmlns:c16="http://schemas.microsoft.com/office/drawing/2014/chart" uri="{C3380CC4-5D6E-409C-BE32-E72D297353CC}">
              <c16:uniqueId val="{0000000B-3F18-46AE-A9F6-617D00185265}"/>
            </c:ext>
          </c:extLst>
        </c:ser>
        <c:ser>
          <c:idx val="8"/>
          <c:order val="12"/>
          <c:tx>
            <c:strRef>
              <c:f>'Data 1'!$C$61:$D$61</c:f>
              <c:strCache>
                <c:ptCount val="2"/>
                <c:pt idx="0">
                  <c:v>Residuos renovables</c:v>
                </c:pt>
              </c:strCache>
            </c:strRef>
          </c:tx>
          <c:spPr>
            <a:solidFill>
              <a:srgbClr val="A0A0A0"/>
            </a:solidFill>
          </c:spPr>
          <c:invertIfNegative val="0"/>
          <c:cat>
            <c:strRef>
              <c:f>'Data 1'!$E$48:$X$48</c:f>
              <c:strCache>
                <c:ptCount val="20"/>
                <c:pt idx="0">
                  <c:v>Andalucía</c:v>
                </c:pt>
                <c:pt idx="1">
                  <c:v>Aragón</c:v>
                </c:pt>
                <c:pt idx="2">
                  <c:v>Asturias</c:v>
                </c:pt>
                <c:pt idx="3">
                  <c:v>Baleares</c:v>
                </c:pt>
                <c:pt idx="4">
                  <c:v>C. Valenciana</c:v>
                </c:pt>
                <c:pt idx="5">
                  <c:v>Canarias</c:v>
                </c:pt>
                <c:pt idx="6">
                  <c:v>Cantabria</c:v>
                </c:pt>
                <c:pt idx="7">
                  <c:v>Castilla-La Mancha</c:v>
                </c:pt>
                <c:pt idx="8">
                  <c:v>Castilla y León</c:v>
                </c:pt>
                <c:pt idx="9">
                  <c:v>Cataluña</c:v>
                </c:pt>
                <c:pt idx="10">
                  <c:v>Ceuta</c:v>
                </c:pt>
                <c:pt idx="11">
                  <c:v>Extremadura</c:v>
                </c:pt>
                <c:pt idx="12">
                  <c:v>Galicia</c:v>
                </c:pt>
                <c:pt idx="13">
                  <c:v>La Rioja</c:v>
                </c:pt>
                <c:pt idx="14">
                  <c:v>Madrid</c:v>
                </c:pt>
                <c:pt idx="15">
                  <c:v>Melilla</c:v>
                </c:pt>
                <c:pt idx="16">
                  <c:v>Murcia</c:v>
                </c:pt>
                <c:pt idx="17">
                  <c:v>Navarra</c:v>
                </c:pt>
                <c:pt idx="18">
                  <c:v>País Vasco</c:v>
                </c:pt>
                <c:pt idx="19">
                  <c:v>TOTAL</c:v>
                </c:pt>
              </c:strCache>
            </c:strRef>
          </c:cat>
          <c:val>
            <c:numRef>
              <c:f>'Data 1'!$E$61:$X$61</c:f>
              <c:numCache>
                <c:formatCode>#,##0.0</c:formatCode>
                <c:ptCount val="20"/>
                <c:pt idx="0">
                  <c:v>0</c:v>
                </c:pt>
                <c:pt idx="1">
                  <c:v>0</c:v>
                </c:pt>
                <c:pt idx="2">
                  <c:v>0</c:v>
                </c:pt>
                <c:pt idx="3">
                  <c:v>2.6076940723253719</c:v>
                </c:pt>
                <c:pt idx="4">
                  <c:v>0</c:v>
                </c:pt>
                <c:pt idx="5">
                  <c:v>0</c:v>
                </c:pt>
                <c:pt idx="6">
                  <c:v>2.1565650786841237</c:v>
                </c:pt>
                <c:pt idx="7">
                  <c:v>0</c:v>
                </c:pt>
                <c:pt idx="8">
                  <c:v>0</c:v>
                </c:pt>
                <c:pt idx="9">
                  <c:v>0.352144070473353</c:v>
                </c:pt>
                <c:pt idx="10">
                  <c:v>0</c:v>
                </c:pt>
                <c:pt idx="11">
                  <c:v>0</c:v>
                </c:pt>
                <c:pt idx="12">
                  <c:v>0.68504410905980828</c:v>
                </c:pt>
                <c:pt idx="13">
                  <c:v>0</c:v>
                </c:pt>
                <c:pt idx="14">
                  <c:v>5.7745811782141994</c:v>
                </c:pt>
                <c:pt idx="15">
                  <c:v>2.9936830751014321</c:v>
                </c:pt>
                <c:pt idx="16">
                  <c:v>0</c:v>
                </c:pt>
                <c:pt idx="17">
                  <c:v>0</c:v>
                </c:pt>
                <c:pt idx="18">
                  <c:v>4.8588976628726277</c:v>
                </c:pt>
                <c:pt idx="19">
                  <c:v>0.33779295885584576</c:v>
                </c:pt>
              </c:numCache>
            </c:numRef>
          </c:val>
          <c:extLst>
            <c:ext xmlns:c16="http://schemas.microsoft.com/office/drawing/2014/chart" uri="{C3380CC4-5D6E-409C-BE32-E72D297353CC}">
              <c16:uniqueId val="{0000000C-3F18-46AE-A9F6-617D00185265}"/>
            </c:ext>
          </c:extLst>
        </c:ser>
        <c:dLbls>
          <c:showLegendKey val="0"/>
          <c:showVal val="0"/>
          <c:showCatName val="0"/>
          <c:showSerName val="0"/>
          <c:showPercent val="0"/>
          <c:showBubbleSize val="0"/>
        </c:dLbls>
        <c:gapWidth val="60"/>
        <c:overlap val="100"/>
        <c:axId val="323516328"/>
        <c:axId val="323517896"/>
      </c:barChart>
      <c:catAx>
        <c:axId val="323516328"/>
        <c:scaling>
          <c:orientation val="minMax"/>
        </c:scaling>
        <c:delete val="0"/>
        <c:axPos val="b"/>
        <c:numFmt formatCode="General" sourceLinked="1"/>
        <c:majorTickMark val="none"/>
        <c:minorTickMark val="none"/>
        <c:tickLblPos val="nextTo"/>
        <c:spPr>
          <a:ln w="12700">
            <a:pattFill prst="pct50">
              <a:fgClr>
                <a:srgbClr val="969696"/>
              </a:fgClr>
              <a:bgClr>
                <a:srgbClr val="FFFFFF"/>
              </a:bgClr>
            </a:pattFill>
            <a:prstDash val="solid"/>
          </a:ln>
        </c:spPr>
        <c:txPr>
          <a:bodyPr rot="-2700000" vert="horz"/>
          <a:lstStyle/>
          <a:p>
            <a:pPr>
              <a:defRPr sz="800" b="0" i="0" u="none" strike="noStrike" baseline="0">
                <a:solidFill>
                  <a:srgbClr val="004563"/>
                </a:solidFill>
                <a:latin typeface="Arial"/>
                <a:ea typeface="Arial"/>
                <a:cs typeface="Arial"/>
              </a:defRPr>
            </a:pPr>
            <a:endParaRPr lang="es-ES"/>
          </a:p>
        </c:txPr>
        <c:crossAx val="323517896"/>
        <c:crosses val="autoZero"/>
        <c:auto val="1"/>
        <c:lblAlgn val="ctr"/>
        <c:lblOffset val="0"/>
        <c:tickLblSkip val="1"/>
        <c:tickMarkSkip val="1"/>
        <c:noMultiLvlLbl val="0"/>
      </c:catAx>
      <c:valAx>
        <c:axId val="323517896"/>
        <c:scaling>
          <c:orientation val="minMax"/>
          <c:max val="100"/>
          <c:min val="0"/>
        </c:scaling>
        <c:delete val="0"/>
        <c:axPos val="l"/>
        <c:majorGridlines>
          <c:spPr>
            <a:ln w="12700">
              <a:pattFill prst="pct50">
                <a:fgClr>
                  <a:srgbClr val="969696"/>
                </a:fgClr>
                <a:bgClr>
                  <a:srgbClr val="FFFFFF"/>
                </a:bgClr>
              </a:pattFill>
              <a:prstDash val="solid"/>
            </a:ln>
          </c:spPr>
        </c:majorGridlines>
        <c:numFmt formatCode="#,##0" sourceLinked="0"/>
        <c:majorTickMark val="out"/>
        <c:minorTickMark val="none"/>
        <c:tickLblPos val="nextTo"/>
        <c:spPr>
          <a:ln w="9525">
            <a:noFill/>
          </a:ln>
        </c:spPr>
        <c:txPr>
          <a:bodyPr rot="0" vert="horz"/>
          <a:lstStyle/>
          <a:p>
            <a:pPr>
              <a:defRPr sz="800" b="0" i="0" u="none" strike="noStrike" baseline="0">
                <a:solidFill>
                  <a:srgbClr val="004563"/>
                </a:solidFill>
                <a:latin typeface="Arial"/>
                <a:ea typeface="Arial"/>
                <a:cs typeface="Arial"/>
              </a:defRPr>
            </a:pPr>
            <a:endParaRPr lang="es-ES"/>
          </a:p>
        </c:txPr>
        <c:crossAx val="323516328"/>
        <c:crosses val="autoZero"/>
        <c:crossBetween val="between"/>
        <c:majorUnit val="10"/>
      </c:valAx>
      <c:spPr>
        <a:noFill/>
        <a:ln w="25400">
          <a:noFill/>
        </a:ln>
      </c:spPr>
    </c:plotArea>
    <c:legend>
      <c:legendPos val="t"/>
      <c:layout>
        <c:manualLayout>
          <c:xMode val="edge"/>
          <c:yMode val="edge"/>
          <c:x val="8.2285888962674844E-2"/>
          <c:y val="0.85017421602787457"/>
          <c:w val="0.89569659214284958"/>
          <c:h val="0.14982578397212543"/>
        </c:manualLayout>
      </c:layout>
      <c:overlay val="0"/>
      <c:txPr>
        <a:bodyPr/>
        <a:lstStyle/>
        <a:p>
          <a:pPr>
            <a:defRPr sz="700" b="0" i="0" u="none" strike="noStrike" baseline="0">
              <a:solidFill>
                <a:srgbClr val="004563"/>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808080"/>
          </a:solidFill>
          <a:latin typeface="Arial"/>
          <a:ea typeface="Arial"/>
          <a:cs typeface="Arial"/>
        </a:defRPr>
      </a:pPr>
      <a:endParaRPr lang="es-ES"/>
    </a:p>
  </c:txPr>
  <c:printSettings>
    <c:headerFooter alignWithMargins="0"/>
    <c:pageMargins b="1" l="0.75000000000000044" r="0.75000000000000044" t="1" header="0" footer="0"/>
    <c:pageSetup paperSize="9" orientation="landscape" verticalDpi="355"/>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338108955892703"/>
          <c:y val="0.12749400442591732"/>
          <c:w val="0.4868981499263812"/>
          <c:h val="0.78285584890124038"/>
        </c:manualLayout>
      </c:layout>
      <c:doughnutChart>
        <c:varyColors val="1"/>
        <c:ser>
          <c:idx val="0"/>
          <c:order val="0"/>
          <c:tx>
            <c:v>Demanda</c:v>
          </c:tx>
          <c:dPt>
            <c:idx val="0"/>
            <c:bubble3D val="0"/>
            <c:spPr>
              <a:solidFill>
                <a:srgbClr val="007CF9"/>
              </a:solidFill>
            </c:spPr>
            <c:extLst>
              <c:ext xmlns:c16="http://schemas.microsoft.com/office/drawing/2014/chart" uri="{C3380CC4-5D6E-409C-BE32-E72D297353CC}">
                <c16:uniqueId val="{00000001-B1A8-4FB4-A32E-5556D22D37C5}"/>
              </c:ext>
            </c:extLst>
          </c:dPt>
          <c:dPt>
            <c:idx val="1"/>
            <c:bubble3D val="0"/>
            <c:spPr>
              <a:solidFill>
                <a:srgbClr val="464394"/>
              </a:solidFill>
            </c:spPr>
            <c:extLst>
              <c:ext xmlns:c16="http://schemas.microsoft.com/office/drawing/2014/chart" uri="{C3380CC4-5D6E-409C-BE32-E72D297353CC}">
                <c16:uniqueId val="{00000003-B1A8-4FB4-A32E-5556D22D37C5}"/>
              </c:ext>
            </c:extLst>
          </c:dPt>
          <c:dPt>
            <c:idx val="2"/>
            <c:bubble3D val="0"/>
            <c:spPr>
              <a:solidFill>
                <a:srgbClr val="993300"/>
              </a:solidFill>
            </c:spPr>
            <c:extLst>
              <c:ext xmlns:c16="http://schemas.microsoft.com/office/drawing/2014/chart" uri="{C3380CC4-5D6E-409C-BE32-E72D297353CC}">
                <c16:uniqueId val="{00000005-B1A8-4FB4-A32E-5556D22D37C5}"/>
              </c:ext>
            </c:extLst>
          </c:dPt>
          <c:dPt>
            <c:idx val="3"/>
            <c:bubble3D val="0"/>
            <c:spPr>
              <a:solidFill>
                <a:srgbClr val="FFCC66"/>
              </a:solidFill>
            </c:spPr>
            <c:extLst>
              <c:ext xmlns:c16="http://schemas.microsoft.com/office/drawing/2014/chart" uri="{C3380CC4-5D6E-409C-BE32-E72D297353CC}">
                <c16:uniqueId val="{00000007-B1A8-4FB4-A32E-5556D22D37C5}"/>
              </c:ext>
            </c:extLst>
          </c:dPt>
          <c:dPt>
            <c:idx val="4"/>
            <c:bubble3D val="0"/>
            <c:spPr>
              <a:solidFill>
                <a:srgbClr val="CFA2CA"/>
              </a:solidFill>
            </c:spPr>
            <c:extLst>
              <c:ext xmlns:c16="http://schemas.microsoft.com/office/drawing/2014/chart" uri="{C3380CC4-5D6E-409C-BE32-E72D297353CC}">
                <c16:uniqueId val="{00000009-B1A8-4FB4-A32E-5556D22D37C5}"/>
              </c:ext>
            </c:extLst>
          </c:dPt>
          <c:dPt>
            <c:idx val="5"/>
            <c:bubble3D val="0"/>
            <c:spPr>
              <a:solidFill>
                <a:srgbClr val="666666"/>
              </a:solidFill>
            </c:spPr>
            <c:extLst>
              <c:ext xmlns:c16="http://schemas.microsoft.com/office/drawing/2014/chart" uri="{C3380CC4-5D6E-409C-BE32-E72D297353CC}">
                <c16:uniqueId val="{0000000B-B1A8-4FB4-A32E-5556D22D37C5}"/>
              </c:ext>
            </c:extLst>
          </c:dPt>
          <c:dPt>
            <c:idx val="6"/>
            <c:bubble3D val="0"/>
            <c:spPr>
              <a:solidFill>
                <a:srgbClr val="A0A0A0"/>
              </a:solidFill>
            </c:spPr>
            <c:extLst>
              <c:ext xmlns:c16="http://schemas.microsoft.com/office/drawing/2014/chart" uri="{C3380CC4-5D6E-409C-BE32-E72D297353CC}">
                <c16:uniqueId val="{0000000D-B1A8-4FB4-A32E-5556D22D37C5}"/>
              </c:ext>
            </c:extLst>
          </c:dPt>
          <c:dPt>
            <c:idx val="7"/>
            <c:bubble3D val="0"/>
            <c:spPr>
              <a:solidFill>
                <a:srgbClr val="6FB114"/>
              </a:solidFill>
            </c:spPr>
            <c:extLst>
              <c:ext xmlns:c16="http://schemas.microsoft.com/office/drawing/2014/chart" uri="{C3380CC4-5D6E-409C-BE32-E72D297353CC}">
                <c16:uniqueId val="{0000000F-B1A8-4FB4-A32E-5556D22D37C5}"/>
              </c:ext>
            </c:extLst>
          </c:dPt>
          <c:dPt>
            <c:idx val="8"/>
            <c:bubble3D val="0"/>
            <c:spPr>
              <a:solidFill>
                <a:srgbClr val="0090D1"/>
              </a:solidFill>
            </c:spPr>
            <c:extLst>
              <c:ext xmlns:c16="http://schemas.microsoft.com/office/drawing/2014/chart" uri="{C3380CC4-5D6E-409C-BE32-E72D297353CC}">
                <c16:uniqueId val="{00000011-B1A8-4FB4-A32E-5556D22D37C5}"/>
              </c:ext>
            </c:extLst>
          </c:dPt>
          <c:dPt>
            <c:idx val="9"/>
            <c:bubble3D val="0"/>
            <c:spPr>
              <a:solidFill>
                <a:srgbClr val="E48500"/>
              </a:solidFill>
            </c:spPr>
            <c:extLst>
              <c:ext xmlns:c16="http://schemas.microsoft.com/office/drawing/2014/chart" uri="{C3380CC4-5D6E-409C-BE32-E72D297353CC}">
                <c16:uniqueId val="{00000013-B1A8-4FB4-A32E-5556D22D37C5}"/>
              </c:ext>
            </c:extLst>
          </c:dPt>
          <c:dPt>
            <c:idx val="10"/>
            <c:bubble3D val="0"/>
            <c:spPr>
              <a:solidFill>
                <a:srgbClr val="FF0000"/>
              </a:solidFill>
            </c:spPr>
            <c:extLst>
              <c:ext xmlns:c16="http://schemas.microsoft.com/office/drawing/2014/chart" uri="{C3380CC4-5D6E-409C-BE32-E72D297353CC}">
                <c16:uniqueId val="{00000015-B1A8-4FB4-A32E-5556D22D37C5}"/>
              </c:ext>
            </c:extLst>
          </c:dPt>
          <c:dPt>
            <c:idx val="11"/>
            <c:bubble3D val="0"/>
            <c:spPr>
              <a:solidFill>
                <a:srgbClr val="9A5CBC"/>
              </a:solidFill>
            </c:spPr>
            <c:extLst>
              <c:ext xmlns:c16="http://schemas.microsoft.com/office/drawing/2014/chart" uri="{C3380CC4-5D6E-409C-BE32-E72D297353CC}">
                <c16:uniqueId val="{00000017-B1A8-4FB4-A32E-5556D22D37C5}"/>
              </c:ext>
            </c:extLst>
          </c:dPt>
          <c:dPt>
            <c:idx val="12"/>
            <c:bubble3D val="0"/>
            <c:spPr>
              <a:solidFill>
                <a:srgbClr val="E6E0EC"/>
              </a:solidFill>
            </c:spPr>
            <c:extLst>
              <c:ext xmlns:c16="http://schemas.microsoft.com/office/drawing/2014/chart" uri="{C3380CC4-5D6E-409C-BE32-E72D297353CC}">
                <c16:uniqueId val="{00000019-B1A8-4FB4-A32E-5556D22D37C5}"/>
              </c:ext>
            </c:extLst>
          </c:dPt>
          <c:dLbls>
            <c:dLbl>
              <c:idx val="0"/>
              <c:layout>
                <c:manualLayout>
                  <c:x val="0.17389616541834699"/>
                  <c:y val="-0.11075003859811641"/>
                </c:manualLayout>
              </c:layout>
              <c:showLegendKey val="0"/>
              <c:showVal val="0"/>
              <c:showCatName val="1"/>
              <c:showSerName val="0"/>
              <c:showPercent val="1"/>
              <c:showBubbleSize val="0"/>
              <c:extLst>
                <c:ext xmlns:c15="http://schemas.microsoft.com/office/drawing/2012/chart" uri="{CE6537A1-D6FC-4f65-9D91-7224C49458BB}">
                  <c15:layout>
                    <c:manualLayout>
                      <c:w val="0.31154471544715445"/>
                      <c:h val="0.12332046729452936"/>
                    </c:manualLayout>
                  </c15:layout>
                </c:ext>
                <c:ext xmlns:c16="http://schemas.microsoft.com/office/drawing/2014/chart" uri="{C3380CC4-5D6E-409C-BE32-E72D297353CC}">
                  <c16:uniqueId val="{00000001-B1A8-4FB4-A32E-5556D22D37C5}"/>
                </c:ext>
              </c:extLst>
            </c:dLbl>
            <c:dLbl>
              <c:idx val="1"/>
              <c:layout>
                <c:manualLayout>
                  <c:x val="0.12561449331028743"/>
                  <c:y val="-3.700560959291855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1A8-4FB4-A32E-5556D22D37C5}"/>
                </c:ext>
              </c:extLst>
            </c:dLbl>
            <c:dLbl>
              <c:idx val="2"/>
              <c:layout>
                <c:manualLayout>
                  <c:x val="0.15171653543307087"/>
                  <c:y val="-2.4793371416808242E-2"/>
                </c:manualLayout>
              </c:layout>
              <c:showLegendKey val="0"/>
              <c:showVal val="0"/>
              <c:showCatName val="1"/>
              <c:showSerName val="0"/>
              <c:showPercent val="1"/>
              <c:showBubbleSize val="0"/>
              <c:extLst>
                <c:ext xmlns:c15="http://schemas.microsoft.com/office/drawing/2012/chart" uri="{CE6537A1-D6FC-4f65-9D91-7224C49458BB}">
                  <c15:layout>
                    <c:manualLayout>
                      <c:w val="0.21183739837398374"/>
                      <c:h val="0.11809170912459473"/>
                    </c:manualLayout>
                  </c15:layout>
                </c:ext>
                <c:ext xmlns:c16="http://schemas.microsoft.com/office/drawing/2014/chart" uri="{C3380CC4-5D6E-409C-BE32-E72D297353CC}">
                  <c16:uniqueId val="{00000005-B1A8-4FB4-A32E-5556D22D37C5}"/>
                </c:ext>
              </c:extLst>
            </c:dLbl>
            <c:dLbl>
              <c:idx val="3"/>
              <c:layout>
                <c:manualLayout>
                  <c:x val="0.17536316497023238"/>
                  <c:y val="3.9967886367145281E-2"/>
                </c:manualLayout>
              </c:layout>
              <c:showLegendKey val="0"/>
              <c:showVal val="0"/>
              <c:showCatName val="1"/>
              <c:showSerName val="0"/>
              <c:showPercent val="1"/>
              <c:showBubbleSize val="0"/>
              <c:extLst>
                <c:ext xmlns:c15="http://schemas.microsoft.com/office/drawing/2012/chart" uri="{CE6537A1-D6FC-4f65-9D91-7224C49458BB}">
                  <c15:layout>
                    <c:manualLayout>
                      <c:w val="0.22484552845528455"/>
                      <c:h val="0.12332046729452936"/>
                    </c:manualLayout>
                  </c15:layout>
                </c:ext>
                <c:ext xmlns:c16="http://schemas.microsoft.com/office/drawing/2014/chart" uri="{C3380CC4-5D6E-409C-BE32-E72D297353CC}">
                  <c16:uniqueId val="{00000007-B1A8-4FB4-A32E-5556D22D37C5}"/>
                </c:ext>
              </c:extLst>
            </c:dLbl>
            <c:dLbl>
              <c:idx val="4"/>
              <c:layout>
                <c:manualLayout>
                  <c:x val="0.1886178861788618"/>
                  <c:y val="3.023498533271576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B1A8-4FB4-A32E-5556D22D37C5}"/>
                </c:ext>
              </c:extLst>
            </c:dLbl>
            <c:dLbl>
              <c:idx val="5"/>
              <c:layout>
                <c:manualLayout>
                  <c:x val="0.18398796491901914"/>
                  <c:y val="0.11240512582985951"/>
                </c:manualLayout>
              </c:layout>
              <c:showLegendKey val="0"/>
              <c:showVal val="0"/>
              <c:showCatName val="1"/>
              <c:showSerName val="0"/>
              <c:showPercent val="1"/>
              <c:showBubbleSize val="0"/>
              <c:extLst>
                <c:ext xmlns:c15="http://schemas.microsoft.com/office/drawing/2012/chart" uri="{CE6537A1-D6FC-4f65-9D91-7224C49458BB}">
                  <c15:layout>
                    <c:manualLayout>
                      <c:w val="0.33062364765379937"/>
                      <c:h val="0.14142267510678813"/>
                    </c:manualLayout>
                  </c15:layout>
                </c:ext>
                <c:ext xmlns:c16="http://schemas.microsoft.com/office/drawing/2014/chart" uri="{C3380CC4-5D6E-409C-BE32-E72D297353CC}">
                  <c16:uniqueId val="{0000000B-B1A8-4FB4-A32E-5556D22D37C5}"/>
                </c:ext>
              </c:extLst>
            </c:dLbl>
            <c:dLbl>
              <c:idx val="6"/>
              <c:layout>
                <c:manualLayout>
                  <c:x val="-0.32032520325203251"/>
                  <c:y val="0.10457516339869281"/>
                </c:manualLayout>
              </c:layout>
              <c:showLegendKey val="0"/>
              <c:showVal val="0"/>
              <c:showCatName val="1"/>
              <c:showSerName val="0"/>
              <c:showPercent val="1"/>
              <c:showBubbleSize val="0"/>
              <c:extLst>
                <c:ext xmlns:c15="http://schemas.microsoft.com/office/drawing/2012/chart" uri="{CE6537A1-D6FC-4f65-9D91-7224C49458BB}">
                  <c15:layout>
                    <c:manualLayout>
                      <c:w val="0.31265040650406506"/>
                      <c:h val="0.15992177448407185"/>
                    </c:manualLayout>
                  </c15:layout>
                </c:ext>
                <c:ext xmlns:c16="http://schemas.microsoft.com/office/drawing/2014/chart" uri="{C3380CC4-5D6E-409C-BE32-E72D297353CC}">
                  <c16:uniqueId val="{0000000D-B1A8-4FB4-A32E-5556D22D37C5}"/>
                </c:ext>
              </c:extLst>
            </c:dLbl>
            <c:dLbl>
              <c:idx val="7"/>
              <c:layout>
                <c:manualLayout>
                  <c:x val="-0.27999359836118048"/>
                  <c:y val="-5.5525706345530432E-2"/>
                </c:manualLayout>
              </c:layout>
              <c:showLegendKey val="0"/>
              <c:showVal val="0"/>
              <c:showCatName val="1"/>
              <c:showSerName val="0"/>
              <c:showPercent val="1"/>
              <c:showBubbleSize val="0"/>
              <c:extLst>
                <c:ext xmlns:c15="http://schemas.microsoft.com/office/drawing/2012/chart" uri="{CE6537A1-D6FC-4f65-9D91-7224C49458BB}">
                  <c15:layout>
                    <c:manualLayout>
                      <c:w val="0.147886306894565"/>
                      <c:h val="0.15992177448407185"/>
                    </c:manualLayout>
                  </c15:layout>
                </c:ext>
                <c:ext xmlns:c16="http://schemas.microsoft.com/office/drawing/2014/chart" uri="{C3380CC4-5D6E-409C-BE32-E72D297353CC}">
                  <c16:uniqueId val="{0000000F-B1A8-4FB4-A32E-5556D22D37C5}"/>
                </c:ext>
              </c:extLst>
            </c:dLbl>
            <c:dLbl>
              <c:idx val="8"/>
              <c:layout>
                <c:manualLayout>
                  <c:x val="-0.13594187311951861"/>
                  <c:y val="6.769759662395141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B1A8-4FB4-A32E-5556D22D37C5}"/>
                </c:ext>
              </c:extLst>
            </c:dLbl>
            <c:dLbl>
              <c:idx val="9"/>
              <c:layout>
                <c:manualLayout>
                  <c:x val="-0.20487804878048779"/>
                  <c:y val="7.843137254901960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B1A8-4FB4-A32E-5556D22D37C5}"/>
                </c:ext>
              </c:extLst>
            </c:dLbl>
            <c:dLbl>
              <c:idx val="10"/>
              <c:delete val="1"/>
              <c:extLst>
                <c:ext xmlns:c15="http://schemas.microsoft.com/office/drawing/2012/chart" uri="{CE6537A1-D6FC-4f65-9D91-7224C49458BB}"/>
                <c:ext xmlns:c16="http://schemas.microsoft.com/office/drawing/2014/chart" uri="{C3380CC4-5D6E-409C-BE32-E72D297353CC}">
                  <c16:uniqueId val="{00000015-B1A8-4FB4-A32E-5556D22D37C5}"/>
                </c:ext>
              </c:extLst>
            </c:dLbl>
            <c:dLbl>
              <c:idx val="11"/>
              <c:layout>
                <c:manualLayout>
                  <c:x val="-0.22065603994622623"/>
                  <c:y val="-3.23898924399156E-2"/>
                </c:manualLayout>
              </c:layout>
              <c:showLegendKey val="0"/>
              <c:showVal val="0"/>
              <c:showCatName val="1"/>
              <c:showSerName val="0"/>
              <c:showPercent val="1"/>
              <c:showBubbleSize val="0"/>
              <c:extLst>
                <c:ext xmlns:c15="http://schemas.microsoft.com/office/drawing/2012/chart" uri="{CE6537A1-D6FC-4f65-9D91-7224C49458BB}">
                  <c15:layout>
                    <c:manualLayout>
                      <c:w val="0.27362601626016259"/>
                      <c:h val="0.12332046729452936"/>
                    </c:manualLayout>
                  </c15:layout>
                </c:ext>
                <c:ext xmlns:c16="http://schemas.microsoft.com/office/drawing/2014/chart" uri="{C3380CC4-5D6E-409C-BE32-E72D297353CC}">
                  <c16:uniqueId val="{00000017-B1A8-4FB4-A32E-5556D22D37C5}"/>
                </c:ext>
              </c:extLst>
            </c:dLbl>
            <c:dLbl>
              <c:idx val="12"/>
              <c:layout>
                <c:manualLayout>
                  <c:x val="-0.1788616605851098"/>
                  <c:y val="-0.10196078431372549"/>
                </c:manualLayout>
              </c:layout>
              <c:showLegendKey val="0"/>
              <c:showVal val="0"/>
              <c:showCatName val="1"/>
              <c:showSerName val="0"/>
              <c:showPercent val="1"/>
              <c:showBubbleSize val="0"/>
              <c:extLst>
                <c:ext xmlns:c15="http://schemas.microsoft.com/office/drawing/2012/chart" uri="{CE6537A1-D6FC-4f65-9D91-7224C49458BB}">
                  <c15:layout>
                    <c:manualLayout>
                      <c:w val="0.47419524998399587"/>
                      <c:h val="0.167189748340281"/>
                    </c:manualLayout>
                  </c15:layout>
                </c:ext>
                <c:ext xmlns:c16="http://schemas.microsoft.com/office/drawing/2014/chart" uri="{C3380CC4-5D6E-409C-BE32-E72D297353CC}">
                  <c16:uniqueId val="{00000019-B1A8-4FB4-A32E-5556D22D37C5}"/>
                </c:ext>
              </c:extLst>
            </c:dLbl>
            <c:numFmt formatCode="0.0%" sourceLinked="0"/>
            <c:spPr>
              <a:noFill/>
              <a:ln>
                <a:noFill/>
              </a:ln>
              <a:effectLst/>
            </c:spPr>
            <c:txPr>
              <a:bodyPr/>
              <a:lstStyle/>
              <a:p>
                <a:pPr>
                  <a:defRPr sz="800">
                    <a:solidFill>
                      <a:srgbClr val="005463"/>
                    </a:solidFill>
                    <a:latin typeface="Arial" panose="020B0604020202020204" pitchFamily="34" charset="0"/>
                    <a:cs typeface="Arial" panose="020B0604020202020204" pitchFamily="34" charset="0"/>
                  </a:defRPr>
                </a:pPr>
                <a:endParaRPr lang="es-ES"/>
              </a:p>
            </c:txPr>
            <c:showLegendKey val="0"/>
            <c:showVal val="0"/>
            <c:showCatName val="1"/>
            <c:showSerName val="0"/>
            <c:showPercent val="1"/>
            <c:showBubbleSize val="0"/>
            <c:showLeaderLines val="0"/>
            <c:extLst>
              <c:ext xmlns:c15="http://schemas.microsoft.com/office/drawing/2012/chart" uri="{CE6537A1-D6FC-4f65-9D91-7224C49458BB}"/>
            </c:extLst>
          </c:dLbls>
          <c:cat>
            <c:strRef>
              <c:f>'Data 1'!$C$152:$C$164</c:f>
              <c:strCache>
                <c:ptCount val="13"/>
                <c:pt idx="0">
                  <c:v>Turbinación bombeo (1)</c:v>
                </c:pt>
                <c:pt idx="1">
                  <c:v>Nuclear</c:v>
                </c:pt>
                <c:pt idx="2">
                  <c:v>Carbón</c:v>
                </c:pt>
                <c:pt idx="3">
                  <c:v>Ciclo combinado</c:v>
                </c:pt>
                <c:pt idx="4">
                  <c:v>Cogeneración</c:v>
                </c:pt>
                <c:pt idx="5">
                  <c:v>Residuos no renovables</c:v>
                </c:pt>
                <c:pt idx="6">
                  <c:v>Residuos renovables</c:v>
                </c:pt>
                <c:pt idx="7">
                  <c:v>Eólica</c:v>
                </c:pt>
                <c:pt idx="8">
                  <c:v>Hidráulica</c:v>
                </c:pt>
                <c:pt idx="9">
                  <c:v>Solar fotovoltaica</c:v>
                </c:pt>
                <c:pt idx="10">
                  <c:v>Solar térmica</c:v>
                </c:pt>
                <c:pt idx="11">
                  <c:v>Otras renovables</c:v>
                </c:pt>
                <c:pt idx="12">
                  <c:v>Saldo importador de intercambios internacionales</c:v>
                </c:pt>
              </c:strCache>
            </c:strRef>
          </c:cat>
          <c:val>
            <c:numRef>
              <c:f>'Data 1'!$F$152:$F$164</c:f>
              <c:numCache>
                <c:formatCode>#,##0.0\ \ \ _)</c:formatCode>
                <c:ptCount val="13"/>
                <c:pt idx="0">
                  <c:v>1.8915510809869331</c:v>
                </c:pt>
                <c:pt idx="1">
                  <c:v>17.149915310959479</c:v>
                </c:pt>
                <c:pt idx="2">
                  <c:v>4.7131082764183461</c:v>
                </c:pt>
                <c:pt idx="3">
                  <c:v>9.5722486606882011</c:v>
                </c:pt>
                <c:pt idx="4">
                  <c:v>8.4707410096636249</c:v>
                </c:pt>
                <c:pt idx="5">
                  <c:v>0.56378827934880993</c:v>
                </c:pt>
                <c:pt idx="6">
                  <c:v>0.13046371189032302</c:v>
                </c:pt>
                <c:pt idx="7">
                  <c:v>22.346569563596908</c:v>
                </c:pt>
                <c:pt idx="8">
                  <c:v>18.873378755539978</c:v>
                </c:pt>
                <c:pt idx="9">
                  <c:v>2.8865922344942065</c:v>
                </c:pt>
                <c:pt idx="10">
                  <c:v>2.1297151576999185E-2</c:v>
                </c:pt>
                <c:pt idx="11">
                  <c:v>1.0926334366098325</c:v>
                </c:pt>
                <c:pt idx="12">
                  <c:v>12.28771252822637</c:v>
                </c:pt>
              </c:numCache>
            </c:numRef>
          </c:val>
          <c:extLst>
            <c:ext xmlns:c16="http://schemas.microsoft.com/office/drawing/2014/chart" uri="{C3380CC4-5D6E-409C-BE32-E72D297353CC}">
              <c16:uniqueId val="{0000001A-B1A8-4FB4-A32E-5556D22D37C5}"/>
            </c:ext>
          </c:extLst>
        </c:ser>
        <c:dLbls>
          <c:showLegendKey val="0"/>
          <c:showVal val="0"/>
          <c:showCatName val="1"/>
          <c:showSerName val="0"/>
          <c:showPercent val="1"/>
          <c:showBubbleSize val="0"/>
          <c:showLeaderLines val="0"/>
        </c:dLbls>
        <c:firstSliceAng val="0"/>
        <c:holeSize val="70"/>
      </c:doughnutChart>
      <c:spPr>
        <a:solidFill>
          <a:srgbClr val="F5F5F5"/>
        </a:solidFill>
      </c:spPr>
    </c:plotArea>
    <c:plotVisOnly val="1"/>
    <c:dispBlanksAs val="zero"/>
    <c:showDLblsOverMax val="0"/>
  </c:chart>
  <c:spPr>
    <a:solidFill>
      <a:srgbClr val="F5F5F5"/>
    </a:solidFill>
    <a:ln>
      <a:noFill/>
    </a:ln>
  </c:spPr>
  <c:printSettings>
    <c:headerFooter/>
    <c:pageMargins b="0.75000000000000044" l="0.7000000000000004" r="0.7000000000000004" t="0.75000000000000044" header="0.30000000000000021" footer="0.3000000000000002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35922330097088"/>
          <c:y val="5.5118110236220472E-2"/>
          <c:w val="0.83980582524271841"/>
          <c:h val="0.8307086614173228"/>
        </c:manualLayout>
      </c:layout>
      <c:barChart>
        <c:barDir val="col"/>
        <c:grouping val="clustered"/>
        <c:varyColors val="0"/>
        <c:ser>
          <c:idx val="0"/>
          <c:order val="0"/>
          <c:tx>
            <c:v>Potencia máxima</c:v>
          </c:tx>
          <c:spPr>
            <a:solidFill>
              <a:srgbClr val="0070C0"/>
            </a:solidFill>
          </c:spPr>
          <c:invertIfNegative val="0"/>
          <c:dLbls>
            <c:dLbl>
              <c:idx val="0"/>
              <c:spPr/>
              <c:txPr>
                <a:bodyPr/>
                <a:lstStyle/>
                <a:p>
                  <a:pPr>
                    <a:defRPr sz="700" b="1" i="0" u="none" strike="noStrike" baseline="0">
                      <a:solidFill>
                        <a:srgbClr val="004563"/>
                      </a:solidFill>
                      <a:latin typeface="Arial"/>
                      <a:ea typeface="Arial"/>
                      <a:cs typeface="Arial"/>
                    </a:defRPr>
                  </a:pPr>
                  <a:endParaRPr lang="es-ES"/>
                </a:p>
              </c:txPr>
              <c:dLblPos val="outEnd"/>
              <c:showLegendKey val="0"/>
              <c:showVal val="1"/>
              <c:showCatName val="0"/>
              <c:showSerName val="0"/>
              <c:showPercent val="0"/>
              <c:showBubbleSize val="0"/>
              <c:extLst>
                <c:ext xmlns:c16="http://schemas.microsoft.com/office/drawing/2014/chart" uri="{C3380CC4-5D6E-409C-BE32-E72D297353CC}">
                  <c16:uniqueId val="{00000000-8D9D-4FB2-A415-A8353D5E5ABC}"/>
                </c:ext>
              </c:extLst>
            </c:dLbl>
            <c:dLbl>
              <c:idx val="1"/>
              <c:spPr/>
              <c:txPr>
                <a:bodyPr/>
                <a:lstStyle/>
                <a:p>
                  <a:pPr>
                    <a:defRPr sz="700" b="1" i="0" u="none" strike="noStrike" baseline="0">
                      <a:solidFill>
                        <a:srgbClr val="004563"/>
                      </a:solidFill>
                      <a:latin typeface="Arial"/>
                      <a:ea typeface="Arial"/>
                      <a:cs typeface="Arial"/>
                    </a:defRPr>
                  </a:pPr>
                  <a:endParaRPr lang="es-ES"/>
                </a:p>
              </c:txPr>
              <c:dLblPos val="outEnd"/>
              <c:showLegendKey val="0"/>
              <c:showVal val="1"/>
              <c:showCatName val="0"/>
              <c:showSerName val="0"/>
              <c:showPercent val="0"/>
              <c:showBubbleSize val="0"/>
              <c:extLst>
                <c:ext xmlns:c16="http://schemas.microsoft.com/office/drawing/2014/chart" uri="{C3380CC4-5D6E-409C-BE32-E72D297353CC}">
                  <c16:uniqueId val="{00000001-8D9D-4FB2-A415-A8353D5E5ABC}"/>
                </c:ext>
              </c:extLst>
            </c:dLbl>
            <c:spPr>
              <a:noFill/>
              <a:ln w="25400">
                <a:noFill/>
              </a:ln>
            </c:spPr>
            <c:txPr>
              <a:bodyPr wrap="square" lIns="38100" tIns="19050" rIns="38100" bIns="19050" anchor="ctr">
                <a:spAutoFit/>
              </a:bodyPr>
              <a:lstStyle/>
              <a:p>
                <a:pPr>
                  <a:defRPr sz="700" b="1" i="0" u="none" strike="noStrike" baseline="0">
                    <a:solidFill>
                      <a:srgbClr val="004563"/>
                    </a:solidFill>
                    <a:latin typeface="Arial"/>
                    <a:ea typeface="Arial"/>
                    <a:cs typeface="Arial"/>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'Data 1'!$C$171:$C$180</c:f>
              <c:numCache>
                <c:formatCode>0_)</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'Data 1'!$E$171:$E$180</c:f>
              <c:numCache>
                <c:formatCode>#,##0</c:formatCode>
                <c:ptCount val="10"/>
                <c:pt idx="0">
                  <c:v>43527</c:v>
                </c:pt>
                <c:pt idx="1">
                  <c:v>40277</c:v>
                </c:pt>
                <c:pt idx="2">
                  <c:v>38948</c:v>
                </c:pt>
                <c:pt idx="3">
                  <c:v>40726</c:v>
                </c:pt>
                <c:pt idx="4">
                  <c:v>40489</c:v>
                </c:pt>
                <c:pt idx="5">
                  <c:v>41381</c:v>
                </c:pt>
                <c:pt idx="6">
                  <c:v>40947</c:v>
                </c:pt>
                <c:pt idx="7">
                  <c:v>40455</c:v>
                </c:pt>
                <c:pt idx="8">
                  <c:v>40423</c:v>
                </c:pt>
                <c:pt idx="9">
                  <c:v>42225</c:v>
                </c:pt>
              </c:numCache>
            </c:numRef>
          </c:val>
          <c:extLst>
            <c:ext xmlns:c16="http://schemas.microsoft.com/office/drawing/2014/chart" uri="{C3380CC4-5D6E-409C-BE32-E72D297353CC}">
              <c16:uniqueId val="{00000002-8D9D-4FB2-A415-A8353D5E5ABC}"/>
            </c:ext>
          </c:extLst>
        </c:ser>
        <c:dLbls>
          <c:showLegendKey val="0"/>
          <c:showVal val="0"/>
          <c:showCatName val="0"/>
          <c:showSerName val="0"/>
          <c:showPercent val="0"/>
          <c:showBubbleSize val="0"/>
        </c:dLbls>
        <c:gapWidth val="80"/>
        <c:axId val="326177792"/>
        <c:axId val="326177400"/>
      </c:barChart>
      <c:catAx>
        <c:axId val="326177792"/>
        <c:scaling>
          <c:orientation val="minMax"/>
        </c:scaling>
        <c:delete val="0"/>
        <c:axPos val="b"/>
        <c:numFmt formatCode="0_)" sourceLinked="1"/>
        <c:majorTickMark val="none"/>
        <c:minorTickMark val="none"/>
        <c:tickLblPos val="nextTo"/>
        <c:spPr>
          <a:ln>
            <a:solidFill>
              <a:srgbClr val="0000D4"/>
            </a:solidFill>
          </a:ln>
        </c:spPr>
        <c:txPr>
          <a:bodyPr rot="0" vert="horz"/>
          <a:lstStyle/>
          <a:p>
            <a:pPr>
              <a:defRPr sz="800" b="0" i="0" u="none" strike="noStrike" baseline="0">
                <a:solidFill>
                  <a:srgbClr val="004563"/>
                </a:solidFill>
                <a:latin typeface="Arial"/>
                <a:ea typeface="Arial"/>
                <a:cs typeface="Arial"/>
              </a:defRPr>
            </a:pPr>
            <a:endParaRPr lang="es-ES"/>
          </a:p>
        </c:txPr>
        <c:crossAx val="326177400"/>
        <c:crosses val="autoZero"/>
        <c:auto val="1"/>
        <c:lblAlgn val="ctr"/>
        <c:lblOffset val="100"/>
        <c:noMultiLvlLbl val="0"/>
      </c:catAx>
      <c:valAx>
        <c:axId val="326177400"/>
        <c:scaling>
          <c:orientation val="minMax"/>
          <c:min val="0"/>
        </c:scaling>
        <c:delete val="0"/>
        <c:axPos val="l"/>
        <c:majorGridlines/>
        <c:numFmt formatCode="#,##0" sourceLinked="1"/>
        <c:majorTickMark val="out"/>
        <c:minorTickMark val="none"/>
        <c:tickLblPos val="nextTo"/>
        <c:spPr>
          <a:ln>
            <a:noFill/>
          </a:ln>
        </c:spPr>
        <c:txPr>
          <a:bodyPr rot="0" vert="horz"/>
          <a:lstStyle/>
          <a:p>
            <a:pPr>
              <a:defRPr sz="800" b="0" i="0" u="none" strike="noStrike" baseline="0">
                <a:solidFill>
                  <a:srgbClr val="004563"/>
                </a:solidFill>
                <a:latin typeface="Arial"/>
                <a:ea typeface="Arial"/>
                <a:cs typeface="Arial"/>
              </a:defRPr>
            </a:pPr>
            <a:endParaRPr lang="es-ES"/>
          </a:p>
        </c:txPr>
        <c:crossAx val="326177792"/>
        <c:crosses val="autoZero"/>
        <c:crossBetween val="between"/>
        <c:majorUnit val="10000"/>
      </c:valAx>
      <c:spPr>
        <a:noFill/>
        <a:ln w="25400">
          <a:noFill/>
        </a:ln>
      </c:spPr>
    </c:plotArea>
    <c:plotVisOnly val="1"/>
    <c:dispBlanksAs val="gap"/>
    <c:showDLblsOverMax val="0"/>
  </c:chart>
  <c:spPr>
    <a:noFill/>
    <a:ln>
      <a:noFill/>
    </a:ln>
  </c:spPr>
  <c:txPr>
    <a:bodyPr/>
    <a:lstStyle/>
    <a:p>
      <a:pPr>
        <a:defRPr sz="1000" b="0" i="0" u="none" strike="noStrike" baseline="0">
          <a:solidFill>
            <a:srgbClr val="808080"/>
          </a:solidFill>
          <a:latin typeface="Calibri"/>
          <a:ea typeface="Calibri"/>
          <a:cs typeface="Calibri"/>
        </a:defRPr>
      </a:pPr>
      <a:endParaRPr lang="es-ES"/>
    </a:p>
  </c:txPr>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64731614430547"/>
          <c:y val="5.5336383347338501E-2"/>
          <c:w val="0.84804124550313431"/>
          <c:h val="0.71278121855321452"/>
        </c:manualLayout>
      </c:layout>
      <c:areaChart>
        <c:grouping val="stacked"/>
        <c:varyColors val="0"/>
        <c:ser>
          <c:idx val="0"/>
          <c:order val="0"/>
          <c:tx>
            <c:strRef>
              <c:f>'Data 1'!$D$183</c:f>
              <c:strCache>
                <c:ptCount val="1"/>
                <c:pt idx="0">
                  <c:v>Peninsular</c:v>
                </c:pt>
              </c:strCache>
            </c:strRef>
          </c:tx>
          <c:spPr>
            <a:solidFill>
              <a:srgbClr val="92D050"/>
            </a:solidFill>
            <a:ln w="25400">
              <a:noFill/>
            </a:ln>
          </c:spPr>
          <c:cat>
            <c:numRef>
              <c:f>'Data 1'!$C$184:$C$209</c:f>
              <c:numCache>
                <c:formatCode>General</c:formatCode>
                <c:ptCount val="26"/>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numCache>
            </c:numRef>
          </c:cat>
          <c:val>
            <c:numRef>
              <c:f>'Data 1'!$D$184:$D$209</c:f>
              <c:numCache>
                <c:formatCode>#,##0</c:formatCode>
                <c:ptCount val="26"/>
                <c:pt idx="0">
                  <c:v>156.21606700000001</c:v>
                </c:pt>
                <c:pt idx="1">
                  <c:v>162.47501700000001</c:v>
                </c:pt>
                <c:pt idx="2">
                  <c:v>173.139388</c:v>
                </c:pt>
                <c:pt idx="3">
                  <c:v>184.41416799999999</c:v>
                </c:pt>
                <c:pt idx="4">
                  <c:v>194.94493499999999</c:v>
                </c:pt>
                <c:pt idx="5">
                  <c:v>205.59756100000001</c:v>
                </c:pt>
                <c:pt idx="6">
                  <c:v>211.47248999999999</c:v>
                </c:pt>
                <c:pt idx="7">
                  <c:v>225.72809899999999</c:v>
                </c:pt>
                <c:pt idx="8">
                  <c:v>235.864902</c:v>
                </c:pt>
                <c:pt idx="9">
                  <c:v>246.058503</c:v>
                </c:pt>
                <c:pt idx="10">
                  <c:v>254.87672699999999</c:v>
                </c:pt>
                <c:pt idx="11">
                  <c:v>262.364057</c:v>
                </c:pt>
                <c:pt idx="12">
                  <c:v>265.18518999999998</c:v>
                </c:pt>
                <c:pt idx="13">
                  <c:v>252.67533299999999</c:v>
                </c:pt>
                <c:pt idx="14">
                  <c:v>260.570447</c:v>
                </c:pt>
                <c:pt idx="15">
                  <c:v>255.00138014236998</c:v>
                </c:pt>
                <c:pt idx="16">
                  <c:v>251.720169806402</c:v>
                </c:pt>
                <c:pt idx="17">
                  <c:v>245.92032548418598</c:v>
                </c:pt>
                <c:pt idx="18">
                  <c:v>243.174452093442</c:v>
                </c:pt>
                <c:pt idx="19">
                  <c:v>247.97002741339401</c:v>
                </c:pt>
                <c:pt idx="20">
                  <c:v>249.679889981332</c:v>
                </c:pt>
                <c:pt idx="21">
                  <c:v>252.50640568934199</c:v>
                </c:pt>
                <c:pt idx="22">
                  <c:v>253.566420071593</c:v>
                </c:pt>
                <c:pt idx="23">
                  <c:v>249.256694232608</c:v>
                </c:pt>
                <c:pt idx="24">
                  <c:v>236.75501810414099</c:v>
                </c:pt>
                <c:pt idx="25">
                  <c:v>242.49158341030201</c:v>
                </c:pt>
              </c:numCache>
            </c:numRef>
          </c:val>
          <c:extLst>
            <c:ext xmlns:c16="http://schemas.microsoft.com/office/drawing/2014/chart" uri="{C3380CC4-5D6E-409C-BE32-E72D297353CC}">
              <c16:uniqueId val="{00000000-B1D6-4EA1-922F-425A32612A1C}"/>
            </c:ext>
          </c:extLst>
        </c:ser>
        <c:ser>
          <c:idx val="1"/>
          <c:order val="1"/>
          <c:tx>
            <c:strRef>
              <c:f>'Data 1'!$E$183</c:f>
              <c:strCache>
                <c:ptCount val="1"/>
                <c:pt idx="0">
                  <c:v>No peninsular</c:v>
                </c:pt>
              </c:strCache>
            </c:strRef>
          </c:tx>
          <c:spPr>
            <a:solidFill>
              <a:srgbClr val="0070C0"/>
            </a:solidFill>
            <a:ln w="25400">
              <a:noFill/>
            </a:ln>
          </c:spPr>
          <c:cat>
            <c:numRef>
              <c:f>'Data 1'!$C$184:$C$209</c:f>
              <c:numCache>
                <c:formatCode>General</c:formatCode>
                <c:ptCount val="26"/>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numCache>
            </c:numRef>
          </c:cat>
          <c:val>
            <c:numRef>
              <c:f>'Data 1'!$E$184:$E$209</c:f>
              <c:numCache>
                <c:formatCode>#,##0</c:formatCode>
                <c:ptCount val="26"/>
                <c:pt idx="0">
                  <c:v>7.9930000000000003</c:v>
                </c:pt>
                <c:pt idx="1">
                  <c:v>8.5980000000000008</c:v>
                </c:pt>
                <c:pt idx="2">
                  <c:v>9.2539999999999996</c:v>
                </c:pt>
                <c:pt idx="3">
                  <c:v>10.077999999999999</c:v>
                </c:pt>
                <c:pt idx="4">
                  <c:v>10.795</c:v>
                </c:pt>
                <c:pt idx="5">
                  <c:v>11.581</c:v>
                </c:pt>
                <c:pt idx="6">
                  <c:v>11.968999999999999</c:v>
                </c:pt>
                <c:pt idx="7">
                  <c:v>13.120921428252492</c:v>
                </c:pt>
                <c:pt idx="8">
                  <c:v>13.827181054</c:v>
                </c:pt>
                <c:pt idx="9">
                  <c:v>14.505344577519999</c:v>
                </c:pt>
                <c:pt idx="10">
                  <c:v>15.018742414999998</c:v>
                </c:pt>
                <c:pt idx="11">
                  <c:v>15.589899000000001</c:v>
                </c:pt>
                <c:pt idx="12">
                  <c:v>15.866231000000001</c:v>
                </c:pt>
                <c:pt idx="13">
                  <c:v>15.517576</c:v>
                </c:pt>
                <c:pt idx="14">
                  <c:v>15.165887</c:v>
                </c:pt>
                <c:pt idx="15">
                  <c:v>15.020821884</c:v>
                </c:pt>
                <c:pt idx="16">
                  <c:v>15.139389325</c:v>
                </c:pt>
                <c:pt idx="17">
                  <c:v>14.678312877000003</c:v>
                </c:pt>
                <c:pt idx="18">
                  <c:v>14.545403512</c:v>
                </c:pt>
                <c:pt idx="19">
                  <c:v>14.838407128</c:v>
                </c:pt>
                <c:pt idx="20">
                  <c:v>14.986260125999999</c:v>
                </c:pt>
                <c:pt idx="21">
                  <c:v>15.360764949000002</c:v>
                </c:pt>
                <c:pt idx="22">
                  <c:v>15.319360725000003</c:v>
                </c:pt>
                <c:pt idx="23">
                  <c:v>15.407156772</c:v>
                </c:pt>
                <c:pt idx="24">
                  <c:v>13.295601518</c:v>
                </c:pt>
                <c:pt idx="25">
                  <c:v>13.990526257999999</c:v>
                </c:pt>
              </c:numCache>
            </c:numRef>
          </c:val>
          <c:extLst>
            <c:ext xmlns:c16="http://schemas.microsoft.com/office/drawing/2014/chart" uri="{C3380CC4-5D6E-409C-BE32-E72D297353CC}">
              <c16:uniqueId val="{00000001-B1D6-4EA1-922F-425A32612A1C}"/>
            </c:ext>
          </c:extLst>
        </c:ser>
        <c:dLbls>
          <c:showLegendKey val="0"/>
          <c:showVal val="0"/>
          <c:showCatName val="0"/>
          <c:showSerName val="0"/>
          <c:showPercent val="0"/>
          <c:showBubbleSize val="0"/>
        </c:dLbls>
        <c:axId val="327517688"/>
        <c:axId val="327518080"/>
      </c:areaChart>
      <c:lineChart>
        <c:grouping val="standard"/>
        <c:varyColors val="0"/>
        <c:ser>
          <c:idx val="2"/>
          <c:order val="2"/>
          <c:tx>
            <c:strRef>
              <c:f>'Data 1'!$F$183</c:f>
              <c:strCache>
                <c:ptCount val="1"/>
                <c:pt idx="0">
                  <c:v>Nacional</c:v>
                </c:pt>
              </c:strCache>
            </c:strRef>
          </c:tx>
          <c:spPr>
            <a:ln w="25400">
              <a:solidFill>
                <a:srgbClr val="DB0705"/>
              </a:solidFill>
              <a:prstDash val="solid"/>
            </a:ln>
          </c:spPr>
          <c:marker>
            <c:symbol val="none"/>
          </c:marker>
          <c:cat>
            <c:numRef>
              <c:f>'Data 1'!$C$184:$C$209</c:f>
              <c:numCache>
                <c:formatCode>General</c:formatCode>
                <c:ptCount val="26"/>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numCache>
            </c:numRef>
          </c:cat>
          <c:val>
            <c:numRef>
              <c:f>'Data 1'!$F$184:$F$209</c:f>
              <c:numCache>
                <c:formatCode>#,##0</c:formatCode>
                <c:ptCount val="26"/>
                <c:pt idx="0">
                  <c:v>164.209067</c:v>
                </c:pt>
                <c:pt idx="1">
                  <c:v>171.07301700000002</c:v>
                </c:pt>
                <c:pt idx="2">
                  <c:v>182.39338799999999</c:v>
                </c:pt>
                <c:pt idx="3">
                  <c:v>194.49216799999999</c:v>
                </c:pt>
                <c:pt idx="4">
                  <c:v>205.73993499999997</c:v>
                </c:pt>
                <c:pt idx="5">
                  <c:v>217.178561</c:v>
                </c:pt>
                <c:pt idx="6">
                  <c:v>223.44148999999999</c:v>
                </c:pt>
                <c:pt idx="7">
                  <c:v>238.84902042825249</c:v>
                </c:pt>
                <c:pt idx="8">
                  <c:v>249.69208305399999</c:v>
                </c:pt>
                <c:pt idx="9">
                  <c:v>260.56384757751999</c:v>
                </c:pt>
                <c:pt idx="10">
                  <c:v>269.89546941499998</c:v>
                </c:pt>
                <c:pt idx="11">
                  <c:v>277.95395600000001</c:v>
                </c:pt>
                <c:pt idx="12">
                  <c:v>281.051421</c:v>
                </c:pt>
                <c:pt idx="13">
                  <c:v>268.19290899999999</c:v>
                </c:pt>
                <c:pt idx="14">
                  <c:v>275.736334</c:v>
                </c:pt>
                <c:pt idx="15">
                  <c:v>270.02220202637</c:v>
                </c:pt>
                <c:pt idx="16">
                  <c:v>266.85955913140202</c:v>
                </c:pt>
                <c:pt idx="17">
                  <c:v>260.59863836118598</c:v>
                </c:pt>
                <c:pt idx="18">
                  <c:v>257.71985560544198</c:v>
                </c:pt>
                <c:pt idx="19">
                  <c:v>262.80843454139404</c:v>
                </c:pt>
                <c:pt idx="20">
                  <c:v>264.66615010733199</c:v>
                </c:pt>
                <c:pt idx="21">
                  <c:v>267.86717063834197</c:v>
                </c:pt>
                <c:pt idx="22">
                  <c:v>268.885780796593</c:v>
                </c:pt>
                <c:pt idx="23">
                  <c:v>264.66385100460798</c:v>
                </c:pt>
                <c:pt idx="24">
                  <c:v>250.050619622141</c:v>
                </c:pt>
                <c:pt idx="25">
                  <c:v>256.48210966830203</c:v>
                </c:pt>
              </c:numCache>
            </c:numRef>
          </c:val>
          <c:smooth val="0"/>
          <c:extLst>
            <c:ext xmlns:c16="http://schemas.microsoft.com/office/drawing/2014/chart" uri="{C3380CC4-5D6E-409C-BE32-E72D297353CC}">
              <c16:uniqueId val="{00000002-B1D6-4EA1-922F-425A32612A1C}"/>
            </c:ext>
          </c:extLst>
        </c:ser>
        <c:dLbls>
          <c:showLegendKey val="0"/>
          <c:showVal val="0"/>
          <c:showCatName val="0"/>
          <c:showSerName val="0"/>
          <c:showPercent val="0"/>
          <c:showBubbleSize val="0"/>
        </c:dLbls>
        <c:marker val="1"/>
        <c:smooth val="0"/>
        <c:axId val="327517688"/>
        <c:axId val="327518080"/>
      </c:lineChart>
      <c:catAx>
        <c:axId val="327517688"/>
        <c:scaling>
          <c:orientation val="minMax"/>
        </c:scaling>
        <c:delete val="0"/>
        <c:axPos val="b"/>
        <c:numFmt formatCode="General" sourceLinked="1"/>
        <c:majorTickMark val="out"/>
        <c:minorTickMark val="none"/>
        <c:tickLblPos val="nextTo"/>
        <c:spPr>
          <a:ln w="9525">
            <a:noFill/>
          </a:ln>
        </c:spPr>
        <c:txPr>
          <a:bodyPr rot="-5400000" vert="horz"/>
          <a:lstStyle/>
          <a:p>
            <a:pPr>
              <a:defRPr sz="800" b="0" i="0" u="none" strike="noStrike" baseline="0">
                <a:solidFill>
                  <a:srgbClr val="004563"/>
                </a:solidFill>
                <a:latin typeface="Arial"/>
                <a:ea typeface="Arial"/>
                <a:cs typeface="Arial"/>
              </a:defRPr>
            </a:pPr>
            <a:endParaRPr lang="es-ES"/>
          </a:p>
        </c:txPr>
        <c:crossAx val="327518080"/>
        <c:crossesAt val="0"/>
        <c:auto val="0"/>
        <c:lblAlgn val="ctr"/>
        <c:lblOffset val="100"/>
        <c:tickLblSkip val="1"/>
        <c:tickMarkSkip val="1"/>
        <c:noMultiLvlLbl val="0"/>
      </c:catAx>
      <c:valAx>
        <c:axId val="327518080"/>
        <c:scaling>
          <c:orientation val="minMax"/>
          <c:max val="310"/>
          <c:min val="100"/>
        </c:scaling>
        <c:delete val="0"/>
        <c:axPos val="l"/>
        <c:majorGridlines>
          <c:spPr>
            <a:ln w="12700">
              <a:pattFill prst="pct50">
                <a:fgClr>
                  <a:srgbClr val="969696"/>
                </a:fgClr>
                <a:bgClr>
                  <a:srgbClr val="FFFFFF"/>
                </a:bgClr>
              </a:pattFill>
              <a:prstDash val="solid"/>
            </a:ln>
          </c:spPr>
        </c:majorGridlines>
        <c:numFmt formatCode="0\ " sourceLinked="0"/>
        <c:majorTickMark val="out"/>
        <c:minorTickMark val="none"/>
        <c:tickLblPos val="nextTo"/>
        <c:spPr>
          <a:ln w="9525">
            <a:noFill/>
          </a:ln>
        </c:spPr>
        <c:txPr>
          <a:bodyPr rot="0" vert="horz"/>
          <a:lstStyle/>
          <a:p>
            <a:pPr>
              <a:defRPr sz="800" b="0" i="0" u="none" strike="noStrike" baseline="0">
                <a:solidFill>
                  <a:srgbClr val="004563"/>
                </a:solidFill>
                <a:latin typeface="Arial"/>
                <a:ea typeface="Arial"/>
                <a:cs typeface="Arial"/>
              </a:defRPr>
            </a:pPr>
            <a:endParaRPr lang="es-ES"/>
          </a:p>
        </c:txPr>
        <c:crossAx val="327517688"/>
        <c:crosses val="autoZero"/>
        <c:crossBetween val="midCat"/>
        <c:majorUnit val="30"/>
        <c:minorUnit val="1"/>
      </c:valAx>
      <c:spPr>
        <a:noFill/>
        <a:ln w="25400">
          <a:noFill/>
        </a:ln>
      </c:spPr>
    </c:plotArea>
    <c:legend>
      <c:legendPos val="t"/>
      <c:layout>
        <c:manualLayout>
          <c:xMode val="edge"/>
          <c:yMode val="edge"/>
          <c:x val="0.20915084143893775"/>
          <c:y val="0.91304347826086951"/>
          <c:w val="0.78676650712778551"/>
          <c:h val="8.6956521739130432E-2"/>
        </c:manualLayout>
      </c:layout>
      <c:overlay val="0"/>
      <c:spPr>
        <a:solidFill>
          <a:srgbClr val="F5F5F5"/>
        </a:solidFill>
        <a:ln w="25400">
          <a:noFill/>
        </a:ln>
      </c:spPr>
      <c:txPr>
        <a:bodyPr/>
        <a:lstStyle/>
        <a:p>
          <a:pPr>
            <a:defRPr sz="800" b="0" i="0" u="none" strike="noStrike" baseline="0">
              <a:solidFill>
                <a:srgbClr val="004563"/>
              </a:solidFill>
              <a:latin typeface="Arial"/>
              <a:ea typeface="Arial"/>
              <a:cs typeface="Arial"/>
            </a:defRPr>
          </a:pPr>
          <a:endParaRPr lang="es-ES"/>
        </a:p>
      </c:txPr>
    </c:legend>
    <c:plotVisOnly val="0"/>
    <c:dispBlanksAs val="gap"/>
    <c:showDLblsOverMax val="0"/>
  </c:chart>
  <c:spPr>
    <a:noFill/>
    <a:ln w="9525">
      <a:noFill/>
    </a:ln>
  </c:spPr>
  <c:txPr>
    <a:bodyPr/>
    <a:lstStyle/>
    <a:p>
      <a:pPr>
        <a:defRPr sz="800" b="0" i="0" u="none" strike="noStrike" baseline="0">
          <a:solidFill>
            <a:srgbClr val="004563"/>
          </a:solidFill>
          <a:latin typeface="Arial"/>
          <a:ea typeface="Arial"/>
          <a:cs typeface="Arial"/>
        </a:defRPr>
      </a:pPr>
      <a:endParaRPr lang="es-ES"/>
    </a:p>
  </c:txPr>
  <c:printSettings>
    <c:headerFooter alignWithMargins="0">
      <c:oddHeader>&amp;A</c:oddHeader>
      <c:oddFooter>Página &amp;P</c:oddFooter>
    </c:headerFooter>
    <c:pageMargins b="1" l="0.75" r="0.75" t="1" header="0.511811024" footer="0.511811024"/>
    <c:pageSetup orientation="landscape" horizontalDpi="-4" verticalDpi="-4"/>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733944954128448E-2"/>
          <c:y val="4.0186132111972077E-2"/>
          <c:w val="0.8930106998657249"/>
          <c:h val="0.71913417197352336"/>
        </c:manualLayout>
      </c:layout>
      <c:barChart>
        <c:barDir val="bar"/>
        <c:grouping val="stacked"/>
        <c:varyColors val="0"/>
        <c:ser>
          <c:idx val="0"/>
          <c:order val="0"/>
          <c:tx>
            <c:strRef>
              <c:f>'Data 1'!$C$213</c:f>
              <c:strCache>
                <c:ptCount val="1"/>
                <c:pt idx="0">
                  <c:v>Hidráulica</c:v>
                </c:pt>
              </c:strCache>
            </c:strRef>
          </c:tx>
          <c:spPr>
            <a:solidFill>
              <a:srgbClr val="0090D1"/>
            </a:solidFill>
            <a:ln w="12700"/>
          </c:spPr>
          <c:invertIfNegative val="0"/>
          <c:cat>
            <c:numRef>
              <c:f>'Data 1'!$I$212:$M$212</c:f>
              <c:numCache>
                <c:formatCode>0</c:formatCode>
                <c:ptCount val="5"/>
                <c:pt idx="0">
                  <c:v>2017</c:v>
                </c:pt>
                <c:pt idx="1">
                  <c:v>2018</c:v>
                </c:pt>
                <c:pt idx="2">
                  <c:v>2019</c:v>
                </c:pt>
                <c:pt idx="3">
                  <c:v>2020</c:v>
                </c:pt>
                <c:pt idx="4">
                  <c:v>2021</c:v>
                </c:pt>
              </c:numCache>
            </c:numRef>
          </c:cat>
          <c:val>
            <c:numRef>
              <c:f>'Data 1'!$I$213:$M$213</c:f>
              <c:numCache>
                <c:formatCode>#,##0.0\ \ \ _)</c:formatCode>
                <c:ptCount val="5"/>
                <c:pt idx="0">
                  <c:v>18.447346771659998</c:v>
                </c:pt>
                <c:pt idx="1">
                  <c:v>34.113964229872003</c:v>
                </c:pt>
                <c:pt idx="2">
                  <c:v>24.715505746512001</c:v>
                </c:pt>
                <c:pt idx="3">
                  <c:v>30.628242376336001</c:v>
                </c:pt>
                <c:pt idx="4">
                  <c:v>29.592383362027999</c:v>
                </c:pt>
              </c:numCache>
            </c:numRef>
          </c:val>
          <c:extLst>
            <c:ext xmlns:c16="http://schemas.microsoft.com/office/drawing/2014/chart" uri="{C3380CC4-5D6E-409C-BE32-E72D297353CC}">
              <c16:uniqueId val="{00000000-B8FF-448E-81AB-9E6EF69BDFA1}"/>
            </c:ext>
          </c:extLst>
        </c:ser>
        <c:ser>
          <c:idx val="10"/>
          <c:order val="1"/>
          <c:tx>
            <c:strRef>
              <c:f>'Data 1'!$C$214</c:f>
              <c:strCache>
                <c:ptCount val="1"/>
                <c:pt idx="0">
                  <c:v>Turbinación bombeo (1)</c:v>
                </c:pt>
              </c:strCache>
            </c:strRef>
          </c:tx>
          <c:spPr>
            <a:solidFill>
              <a:srgbClr val="007CF9"/>
            </a:solidFill>
          </c:spPr>
          <c:invertIfNegative val="0"/>
          <c:cat>
            <c:numRef>
              <c:f>'Data 1'!$I$212:$M$212</c:f>
              <c:numCache>
                <c:formatCode>0</c:formatCode>
                <c:ptCount val="5"/>
                <c:pt idx="0">
                  <c:v>2017</c:v>
                </c:pt>
                <c:pt idx="1">
                  <c:v>2018</c:v>
                </c:pt>
                <c:pt idx="2">
                  <c:v>2019</c:v>
                </c:pt>
                <c:pt idx="3">
                  <c:v>2020</c:v>
                </c:pt>
                <c:pt idx="4">
                  <c:v>2021</c:v>
                </c:pt>
              </c:numCache>
            </c:numRef>
          </c:cat>
          <c:val>
            <c:numRef>
              <c:f>'Data 1'!$I$214:$M$214</c:f>
              <c:numCache>
                <c:formatCode>#,##0.0\ \ \ _)</c:formatCode>
                <c:ptCount val="5"/>
                <c:pt idx="0">
                  <c:v>2.2489644183399999</c:v>
                </c:pt>
                <c:pt idx="1">
                  <c:v>1.9939960086940001</c:v>
                </c:pt>
                <c:pt idx="2">
                  <c:v>1.6455050563419999</c:v>
                </c:pt>
                <c:pt idx="3">
                  <c:v>2.7514404862179997</c:v>
                </c:pt>
                <c:pt idx="4">
                  <c:v>2.6492961300040001</c:v>
                </c:pt>
              </c:numCache>
            </c:numRef>
          </c:val>
          <c:extLst>
            <c:ext xmlns:c16="http://schemas.microsoft.com/office/drawing/2014/chart" uri="{C3380CC4-5D6E-409C-BE32-E72D297353CC}">
              <c16:uniqueId val="{00000001-B8FF-448E-81AB-9E6EF69BDFA1}"/>
            </c:ext>
          </c:extLst>
        </c:ser>
        <c:ser>
          <c:idx val="1"/>
          <c:order val="2"/>
          <c:tx>
            <c:strRef>
              <c:f>'Data 1'!$C$215</c:f>
              <c:strCache>
                <c:ptCount val="1"/>
                <c:pt idx="0">
                  <c:v>Nuclear</c:v>
                </c:pt>
              </c:strCache>
            </c:strRef>
          </c:tx>
          <c:spPr>
            <a:solidFill>
              <a:srgbClr val="464394"/>
            </a:solidFill>
          </c:spPr>
          <c:invertIfNegative val="0"/>
          <c:cat>
            <c:numRef>
              <c:f>'Data 1'!$I$212:$M$212</c:f>
              <c:numCache>
                <c:formatCode>0</c:formatCode>
                <c:ptCount val="5"/>
                <c:pt idx="0">
                  <c:v>2017</c:v>
                </c:pt>
                <c:pt idx="1">
                  <c:v>2018</c:v>
                </c:pt>
                <c:pt idx="2">
                  <c:v>2019</c:v>
                </c:pt>
                <c:pt idx="3">
                  <c:v>2020</c:v>
                </c:pt>
                <c:pt idx="4">
                  <c:v>2021</c:v>
                </c:pt>
              </c:numCache>
            </c:numRef>
          </c:cat>
          <c:val>
            <c:numRef>
              <c:f>'Data 1'!$I$215:$M$215</c:f>
              <c:numCache>
                <c:formatCode>#,##0.0\ \ \ _)</c:formatCode>
                <c:ptCount val="5"/>
                <c:pt idx="0">
                  <c:v>55.539351045999993</c:v>
                </c:pt>
                <c:pt idx="1">
                  <c:v>53.197617430000001</c:v>
                </c:pt>
                <c:pt idx="2">
                  <c:v>55.824226774999993</c:v>
                </c:pt>
                <c:pt idx="3">
                  <c:v>55.758359857000002</c:v>
                </c:pt>
                <c:pt idx="4">
                  <c:v>54.040975273000001</c:v>
                </c:pt>
              </c:numCache>
            </c:numRef>
          </c:val>
          <c:extLst>
            <c:ext xmlns:c16="http://schemas.microsoft.com/office/drawing/2014/chart" uri="{C3380CC4-5D6E-409C-BE32-E72D297353CC}">
              <c16:uniqueId val="{00000002-B8FF-448E-81AB-9E6EF69BDFA1}"/>
            </c:ext>
          </c:extLst>
        </c:ser>
        <c:ser>
          <c:idx val="2"/>
          <c:order val="3"/>
          <c:tx>
            <c:strRef>
              <c:f>'Data 1'!$C$216</c:f>
              <c:strCache>
                <c:ptCount val="1"/>
                <c:pt idx="0">
                  <c:v>Carbón</c:v>
                </c:pt>
              </c:strCache>
            </c:strRef>
          </c:tx>
          <c:spPr>
            <a:solidFill>
              <a:srgbClr val="993300"/>
            </a:solidFill>
          </c:spPr>
          <c:invertIfNegative val="0"/>
          <c:cat>
            <c:numRef>
              <c:f>'Data 1'!$I$212:$M$212</c:f>
              <c:numCache>
                <c:formatCode>0</c:formatCode>
                <c:ptCount val="5"/>
                <c:pt idx="0">
                  <c:v>2017</c:v>
                </c:pt>
                <c:pt idx="1">
                  <c:v>2018</c:v>
                </c:pt>
                <c:pt idx="2">
                  <c:v>2019</c:v>
                </c:pt>
                <c:pt idx="3">
                  <c:v>2020</c:v>
                </c:pt>
                <c:pt idx="4">
                  <c:v>2021</c:v>
                </c:pt>
              </c:numCache>
            </c:numRef>
          </c:cat>
          <c:val>
            <c:numRef>
              <c:f>'Data 1'!$I$216:$M$216</c:f>
              <c:numCache>
                <c:formatCode>#,##0.0\ \ \ _)</c:formatCode>
                <c:ptCount val="5"/>
                <c:pt idx="0">
                  <c:v>42.421888556000006</c:v>
                </c:pt>
                <c:pt idx="1">
                  <c:v>34.881034784999997</c:v>
                </c:pt>
                <c:pt idx="2">
                  <c:v>10.670697703</c:v>
                </c:pt>
                <c:pt idx="3">
                  <c:v>4.7990510870000005</c:v>
                </c:pt>
                <c:pt idx="4">
                  <c:v>4.9412240460000003</c:v>
                </c:pt>
              </c:numCache>
            </c:numRef>
          </c:val>
          <c:extLst>
            <c:ext xmlns:c16="http://schemas.microsoft.com/office/drawing/2014/chart" uri="{C3380CC4-5D6E-409C-BE32-E72D297353CC}">
              <c16:uniqueId val="{00000003-B8FF-448E-81AB-9E6EF69BDFA1}"/>
            </c:ext>
          </c:extLst>
        </c:ser>
        <c:ser>
          <c:idx val="4"/>
          <c:order val="4"/>
          <c:tx>
            <c:strRef>
              <c:f>'Data 1'!$C$218</c:f>
              <c:strCache>
                <c:ptCount val="1"/>
                <c:pt idx="0">
                  <c:v>Ciclo combinado</c:v>
                </c:pt>
              </c:strCache>
            </c:strRef>
          </c:tx>
          <c:spPr>
            <a:solidFill>
              <a:srgbClr val="FFCC66"/>
            </a:solidFill>
          </c:spPr>
          <c:invertIfNegative val="0"/>
          <c:cat>
            <c:numRef>
              <c:f>'Data 1'!$I$212:$M$212</c:f>
              <c:numCache>
                <c:formatCode>0</c:formatCode>
                <c:ptCount val="5"/>
                <c:pt idx="0">
                  <c:v>2017</c:v>
                </c:pt>
                <c:pt idx="1">
                  <c:v>2018</c:v>
                </c:pt>
                <c:pt idx="2">
                  <c:v>2019</c:v>
                </c:pt>
                <c:pt idx="3">
                  <c:v>2020</c:v>
                </c:pt>
                <c:pt idx="4">
                  <c:v>2021</c:v>
                </c:pt>
              </c:numCache>
            </c:numRef>
          </c:cat>
          <c:val>
            <c:numRef>
              <c:f>'Data 1'!$I$218:$M$218</c:f>
              <c:numCache>
                <c:formatCode>#,##0.0\ \ \ _)</c:formatCode>
                <c:ptCount val="5"/>
                <c:pt idx="0">
                  <c:v>33.647980779000001</c:v>
                </c:pt>
                <c:pt idx="1">
                  <c:v>26.402923068999996</c:v>
                </c:pt>
                <c:pt idx="2">
                  <c:v>51.143255619000001</c:v>
                </c:pt>
                <c:pt idx="3">
                  <c:v>38.356448649000001</c:v>
                </c:pt>
                <c:pt idx="4">
                  <c:v>37.580810776</c:v>
                </c:pt>
              </c:numCache>
            </c:numRef>
          </c:val>
          <c:extLst>
            <c:ext xmlns:c16="http://schemas.microsoft.com/office/drawing/2014/chart" uri="{C3380CC4-5D6E-409C-BE32-E72D297353CC}">
              <c16:uniqueId val="{00000004-B8FF-448E-81AB-9E6EF69BDFA1}"/>
            </c:ext>
          </c:extLst>
        </c:ser>
        <c:ser>
          <c:idx val="5"/>
          <c:order val="5"/>
          <c:tx>
            <c:strRef>
              <c:f>'Data 1'!$C$219</c:f>
              <c:strCache>
                <c:ptCount val="1"/>
                <c:pt idx="0">
                  <c:v>Eólica</c:v>
                </c:pt>
              </c:strCache>
            </c:strRef>
          </c:tx>
          <c:spPr>
            <a:solidFill>
              <a:srgbClr val="6FB114"/>
            </a:solidFill>
          </c:spPr>
          <c:invertIfNegative val="0"/>
          <c:cat>
            <c:numRef>
              <c:f>'Data 1'!$I$212:$M$212</c:f>
              <c:numCache>
                <c:formatCode>0</c:formatCode>
                <c:ptCount val="5"/>
                <c:pt idx="0">
                  <c:v>2017</c:v>
                </c:pt>
                <c:pt idx="1">
                  <c:v>2018</c:v>
                </c:pt>
                <c:pt idx="2">
                  <c:v>2019</c:v>
                </c:pt>
                <c:pt idx="3">
                  <c:v>2020</c:v>
                </c:pt>
                <c:pt idx="4">
                  <c:v>2021</c:v>
                </c:pt>
              </c:numCache>
            </c:numRef>
          </c:cat>
          <c:val>
            <c:numRef>
              <c:f>'Data 1'!$I$219:$M$219</c:f>
              <c:numCache>
                <c:formatCode>#,##0.0\ \ \ _)</c:formatCode>
                <c:ptCount val="5"/>
                <c:pt idx="0">
                  <c:v>47.508105952000001</c:v>
                </c:pt>
                <c:pt idx="1">
                  <c:v>48.955703093000004</c:v>
                </c:pt>
                <c:pt idx="2">
                  <c:v>53.100854504000004</c:v>
                </c:pt>
                <c:pt idx="3">
                  <c:v>53.802056012000001</c:v>
                </c:pt>
                <c:pt idx="4">
                  <c:v>59.1839751159999</c:v>
                </c:pt>
              </c:numCache>
            </c:numRef>
          </c:val>
          <c:extLst>
            <c:ext xmlns:c16="http://schemas.microsoft.com/office/drawing/2014/chart" uri="{C3380CC4-5D6E-409C-BE32-E72D297353CC}">
              <c16:uniqueId val="{00000005-B8FF-448E-81AB-9E6EF69BDFA1}"/>
            </c:ext>
          </c:extLst>
        </c:ser>
        <c:ser>
          <c:idx val="6"/>
          <c:order val="6"/>
          <c:tx>
            <c:strRef>
              <c:f>'Data 1'!$C$220</c:f>
              <c:strCache>
                <c:ptCount val="1"/>
                <c:pt idx="0">
                  <c:v>Solar (2)</c:v>
                </c:pt>
              </c:strCache>
            </c:strRef>
          </c:tx>
          <c:spPr>
            <a:solidFill>
              <a:srgbClr val="FFFF00"/>
            </a:solidFill>
          </c:spPr>
          <c:invertIfNegative val="0"/>
          <c:cat>
            <c:numRef>
              <c:f>'Data 1'!$I$212:$M$212</c:f>
              <c:numCache>
                <c:formatCode>0</c:formatCode>
                <c:ptCount val="5"/>
                <c:pt idx="0">
                  <c:v>2017</c:v>
                </c:pt>
                <c:pt idx="1">
                  <c:v>2018</c:v>
                </c:pt>
                <c:pt idx="2">
                  <c:v>2019</c:v>
                </c:pt>
                <c:pt idx="3">
                  <c:v>2020</c:v>
                </c:pt>
                <c:pt idx="4">
                  <c:v>2021</c:v>
                </c:pt>
              </c:numCache>
            </c:numRef>
          </c:cat>
          <c:val>
            <c:numRef>
              <c:f>'Data 1'!$I$220:$M$220</c:f>
              <c:numCache>
                <c:formatCode>#,##0.0\ \ \ _)</c:formatCode>
                <c:ptCount val="5"/>
                <c:pt idx="0">
                  <c:v>13.348664628999998</c:v>
                </c:pt>
                <c:pt idx="1">
                  <c:v>11.804874256</c:v>
                </c:pt>
                <c:pt idx="2">
                  <c:v>14.018404522000001</c:v>
                </c:pt>
                <c:pt idx="3">
                  <c:v>19.463047641999999</c:v>
                </c:pt>
                <c:pt idx="4">
                  <c:v>25.209035947000004</c:v>
                </c:pt>
              </c:numCache>
            </c:numRef>
          </c:val>
          <c:extLst>
            <c:ext xmlns:c16="http://schemas.microsoft.com/office/drawing/2014/chart" uri="{C3380CC4-5D6E-409C-BE32-E72D297353CC}">
              <c16:uniqueId val="{00000006-B8FF-448E-81AB-9E6EF69BDFA1}"/>
            </c:ext>
          </c:extLst>
        </c:ser>
        <c:ser>
          <c:idx val="7"/>
          <c:order val="7"/>
          <c:tx>
            <c:strRef>
              <c:f>'Data 1'!$C$221</c:f>
              <c:strCache>
                <c:ptCount val="1"/>
                <c:pt idx="0">
                  <c:v>Otras renovables</c:v>
                </c:pt>
              </c:strCache>
            </c:strRef>
          </c:tx>
          <c:spPr>
            <a:solidFill>
              <a:srgbClr val="9A5CBC"/>
            </a:solidFill>
          </c:spPr>
          <c:invertIfNegative val="0"/>
          <c:cat>
            <c:numRef>
              <c:f>'Data 1'!$I$212:$M$212</c:f>
              <c:numCache>
                <c:formatCode>0</c:formatCode>
                <c:ptCount val="5"/>
                <c:pt idx="0">
                  <c:v>2017</c:v>
                </c:pt>
                <c:pt idx="1">
                  <c:v>2018</c:v>
                </c:pt>
                <c:pt idx="2">
                  <c:v>2019</c:v>
                </c:pt>
                <c:pt idx="3">
                  <c:v>2020</c:v>
                </c:pt>
                <c:pt idx="4">
                  <c:v>2021</c:v>
                </c:pt>
              </c:numCache>
            </c:numRef>
          </c:cat>
          <c:val>
            <c:numRef>
              <c:f>'Data 1'!$I$221:$M$221</c:f>
              <c:numCache>
                <c:formatCode>#,##0.0\ \ \ _)</c:formatCode>
                <c:ptCount val="5"/>
                <c:pt idx="0">
                  <c:v>3.5991558819999998</c:v>
                </c:pt>
                <c:pt idx="1">
                  <c:v>3.5471749180000001</c:v>
                </c:pt>
                <c:pt idx="2">
                  <c:v>3.6068022869999998</c:v>
                </c:pt>
                <c:pt idx="3">
                  <c:v>4.4717648150000091</c:v>
                </c:pt>
                <c:pt idx="4">
                  <c:v>4.7091951989999998</c:v>
                </c:pt>
              </c:numCache>
            </c:numRef>
          </c:val>
          <c:extLst>
            <c:ext xmlns:c16="http://schemas.microsoft.com/office/drawing/2014/chart" uri="{C3380CC4-5D6E-409C-BE32-E72D297353CC}">
              <c16:uniqueId val="{00000007-B8FF-448E-81AB-9E6EF69BDFA1}"/>
            </c:ext>
          </c:extLst>
        </c:ser>
        <c:ser>
          <c:idx val="3"/>
          <c:order val="8"/>
          <c:tx>
            <c:strRef>
              <c:f>'Data 1'!$C$222</c:f>
              <c:strCache>
                <c:ptCount val="1"/>
                <c:pt idx="0">
                  <c:v>Cogeneración</c:v>
                </c:pt>
              </c:strCache>
            </c:strRef>
          </c:tx>
          <c:spPr>
            <a:solidFill>
              <a:srgbClr val="CFA2CA"/>
            </a:solidFill>
          </c:spPr>
          <c:invertIfNegative val="0"/>
          <c:cat>
            <c:numRef>
              <c:f>'Data 1'!$I$212:$M$212</c:f>
              <c:numCache>
                <c:formatCode>0</c:formatCode>
                <c:ptCount val="5"/>
                <c:pt idx="0">
                  <c:v>2017</c:v>
                </c:pt>
                <c:pt idx="1">
                  <c:v>2018</c:v>
                </c:pt>
                <c:pt idx="2">
                  <c:v>2019</c:v>
                </c:pt>
                <c:pt idx="3">
                  <c:v>2020</c:v>
                </c:pt>
                <c:pt idx="4">
                  <c:v>2021</c:v>
                </c:pt>
              </c:numCache>
            </c:numRef>
          </c:cat>
          <c:val>
            <c:numRef>
              <c:f>'Data 1'!$I$222:$M$222</c:f>
              <c:numCache>
                <c:formatCode>#,##0.0\ \ \ _)</c:formatCode>
                <c:ptCount val="5"/>
                <c:pt idx="0">
                  <c:v>28.175562468999999</c:v>
                </c:pt>
                <c:pt idx="1">
                  <c:v>28.971782793999999</c:v>
                </c:pt>
                <c:pt idx="2">
                  <c:v>29.580711578999999</c:v>
                </c:pt>
                <c:pt idx="3">
                  <c:v>26.996490149999996</c:v>
                </c:pt>
                <c:pt idx="4">
                  <c:v>26.036488523999999</c:v>
                </c:pt>
              </c:numCache>
            </c:numRef>
          </c:val>
          <c:extLst>
            <c:ext xmlns:c16="http://schemas.microsoft.com/office/drawing/2014/chart" uri="{C3380CC4-5D6E-409C-BE32-E72D297353CC}">
              <c16:uniqueId val="{00000008-B8FF-448E-81AB-9E6EF69BDFA1}"/>
            </c:ext>
          </c:extLst>
        </c:ser>
        <c:ser>
          <c:idx val="11"/>
          <c:order val="9"/>
          <c:tx>
            <c:strRef>
              <c:f>'Data 1'!$C$223</c:f>
              <c:strCache>
                <c:ptCount val="1"/>
                <c:pt idx="0">
                  <c:v>Residuos no renovables</c:v>
                </c:pt>
              </c:strCache>
            </c:strRef>
          </c:tx>
          <c:spPr>
            <a:solidFill>
              <a:srgbClr val="666666"/>
            </a:solidFill>
          </c:spPr>
          <c:invertIfNegative val="0"/>
          <c:cat>
            <c:numRef>
              <c:f>'Data 1'!$I$212:$M$212</c:f>
              <c:numCache>
                <c:formatCode>0</c:formatCode>
                <c:ptCount val="5"/>
                <c:pt idx="0">
                  <c:v>2017</c:v>
                </c:pt>
                <c:pt idx="1">
                  <c:v>2018</c:v>
                </c:pt>
                <c:pt idx="2">
                  <c:v>2019</c:v>
                </c:pt>
                <c:pt idx="3">
                  <c:v>2020</c:v>
                </c:pt>
                <c:pt idx="4">
                  <c:v>2021</c:v>
                </c:pt>
              </c:numCache>
            </c:numRef>
          </c:cat>
          <c:val>
            <c:numRef>
              <c:f>'Data 1'!$I$223:$M$223</c:f>
              <c:numCache>
                <c:formatCode>#,##0.0\ \ \ _)</c:formatCode>
                <c:ptCount val="5"/>
                <c:pt idx="0">
                  <c:v>2.4591288609999999</c:v>
                </c:pt>
                <c:pt idx="1">
                  <c:v>2.2938582025000001</c:v>
                </c:pt>
                <c:pt idx="2">
                  <c:v>2.0716030475</c:v>
                </c:pt>
                <c:pt idx="3">
                  <c:v>1.8966601944999999</c:v>
                </c:pt>
                <c:pt idx="4">
                  <c:v>2.110451028</c:v>
                </c:pt>
              </c:numCache>
            </c:numRef>
          </c:val>
          <c:extLst>
            <c:ext xmlns:c16="http://schemas.microsoft.com/office/drawing/2014/chart" uri="{C3380CC4-5D6E-409C-BE32-E72D297353CC}">
              <c16:uniqueId val="{00000009-B8FF-448E-81AB-9E6EF69BDFA1}"/>
            </c:ext>
          </c:extLst>
        </c:ser>
        <c:ser>
          <c:idx val="9"/>
          <c:order val="10"/>
          <c:tx>
            <c:strRef>
              <c:f>'Data 1'!$C$224</c:f>
              <c:strCache>
                <c:ptCount val="1"/>
                <c:pt idx="0">
                  <c:v>Residuos renovables</c:v>
                </c:pt>
              </c:strCache>
            </c:strRef>
          </c:tx>
          <c:spPr>
            <a:solidFill>
              <a:srgbClr val="A0A0A0"/>
            </a:solidFill>
          </c:spPr>
          <c:invertIfNegative val="0"/>
          <c:cat>
            <c:numRef>
              <c:f>'Data 1'!$I$212:$M$212</c:f>
              <c:numCache>
                <c:formatCode>0</c:formatCode>
                <c:ptCount val="5"/>
                <c:pt idx="0">
                  <c:v>2017</c:v>
                </c:pt>
                <c:pt idx="1">
                  <c:v>2018</c:v>
                </c:pt>
                <c:pt idx="2">
                  <c:v>2019</c:v>
                </c:pt>
                <c:pt idx="3">
                  <c:v>2020</c:v>
                </c:pt>
                <c:pt idx="4">
                  <c:v>2021</c:v>
                </c:pt>
              </c:numCache>
            </c:numRef>
          </c:cat>
          <c:val>
            <c:numRef>
              <c:f>'Data 1'!$I$224:$M$224</c:f>
              <c:numCache>
                <c:formatCode>#,##0.0\ \ \ _)</c:formatCode>
                <c:ptCount val="5"/>
                <c:pt idx="0">
                  <c:v>0.72815043299999993</c:v>
                </c:pt>
                <c:pt idx="1">
                  <c:v>0.73297066150000001</c:v>
                </c:pt>
                <c:pt idx="2">
                  <c:v>0.73895349049999992</c:v>
                </c:pt>
                <c:pt idx="3">
                  <c:v>0.60612480049999995</c:v>
                </c:pt>
                <c:pt idx="4">
                  <c:v>0.75086458600000006</c:v>
                </c:pt>
              </c:numCache>
            </c:numRef>
          </c:val>
          <c:extLst>
            <c:ext xmlns:c16="http://schemas.microsoft.com/office/drawing/2014/chart" uri="{C3380CC4-5D6E-409C-BE32-E72D297353CC}">
              <c16:uniqueId val="{0000000A-B8FF-448E-81AB-9E6EF69BDFA1}"/>
            </c:ext>
          </c:extLst>
        </c:ser>
        <c:dLbls>
          <c:showLegendKey val="0"/>
          <c:showVal val="0"/>
          <c:showCatName val="0"/>
          <c:showSerName val="0"/>
          <c:showPercent val="0"/>
          <c:showBubbleSize val="0"/>
        </c:dLbls>
        <c:gapWidth val="80"/>
        <c:overlap val="100"/>
        <c:axId val="327518864"/>
        <c:axId val="327519256"/>
      </c:barChart>
      <c:catAx>
        <c:axId val="327518864"/>
        <c:scaling>
          <c:orientation val="minMax"/>
        </c:scaling>
        <c:delete val="0"/>
        <c:axPos val="l"/>
        <c:numFmt formatCode="0" sourceLinked="1"/>
        <c:majorTickMark val="out"/>
        <c:minorTickMark val="none"/>
        <c:tickLblPos val="nextTo"/>
        <c:spPr>
          <a:ln>
            <a:noFill/>
          </a:ln>
        </c:spPr>
        <c:txPr>
          <a:bodyPr rot="0" vert="horz"/>
          <a:lstStyle/>
          <a:p>
            <a:pPr>
              <a:defRPr sz="800" b="0" i="0" u="none" strike="noStrike" baseline="0">
                <a:solidFill>
                  <a:srgbClr val="004563"/>
                </a:solidFill>
                <a:latin typeface="Arial"/>
                <a:ea typeface="Arial"/>
                <a:cs typeface="Arial"/>
              </a:defRPr>
            </a:pPr>
            <a:endParaRPr lang="es-ES"/>
          </a:p>
        </c:txPr>
        <c:crossAx val="327519256"/>
        <c:crosses val="autoZero"/>
        <c:auto val="1"/>
        <c:lblAlgn val="ctr"/>
        <c:lblOffset val="100"/>
        <c:noMultiLvlLbl val="0"/>
      </c:catAx>
      <c:valAx>
        <c:axId val="327519256"/>
        <c:scaling>
          <c:orientation val="minMax"/>
          <c:max val="300"/>
        </c:scaling>
        <c:delete val="0"/>
        <c:axPos val="b"/>
        <c:majorGridlines>
          <c:spPr>
            <a:ln w="12700">
              <a:prstDash val="sysDot"/>
            </a:ln>
          </c:spPr>
        </c:majorGridlines>
        <c:numFmt formatCode="#,##0" sourceLinked="0"/>
        <c:majorTickMark val="out"/>
        <c:minorTickMark val="none"/>
        <c:tickLblPos val="nextTo"/>
        <c:spPr>
          <a:ln>
            <a:noFill/>
          </a:ln>
        </c:spPr>
        <c:txPr>
          <a:bodyPr rot="0" vert="horz"/>
          <a:lstStyle/>
          <a:p>
            <a:pPr>
              <a:defRPr sz="800" b="0" i="0" u="none" strike="noStrike" baseline="0">
                <a:solidFill>
                  <a:srgbClr val="004563"/>
                </a:solidFill>
                <a:latin typeface="Arial"/>
                <a:ea typeface="Arial"/>
                <a:cs typeface="Arial"/>
              </a:defRPr>
            </a:pPr>
            <a:endParaRPr lang="es-ES"/>
          </a:p>
        </c:txPr>
        <c:crossAx val="327518864"/>
        <c:crosses val="autoZero"/>
        <c:crossBetween val="between"/>
      </c:valAx>
      <c:spPr>
        <a:noFill/>
        <a:ln w="25400">
          <a:noFill/>
        </a:ln>
      </c:spPr>
    </c:plotArea>
    <c:legend>
      <c:legendPos val="t"/>
      <c:layout>
        <c:manualLayout>
          <c:xMode val="edge"/>
          <c:yMode val="edge"/>
          <c:x val="3.424668705402651E-2"/>
          <c:y val="0.83399734395750325"/>
          <c:w val="0.96575331294597344"/>
          <c:h val="0.16600265604249667"/>
        </c:manualLayout>
      </c:layout>
      <c:overlay val="0"/>
      <c:txPr>
        <a:bodyPr/>
        <a:lstStyle/>
        <a:p>
          <a:pPr>
            <a:defRPr sz="700" b="0" i="0" u="none" strike="noStrike" baseline="0">
              <a:solidFill>
                <a:srgbClr val="004563"/>
              </a:solidFill>
              <a:latin typeface="Arial"/>
              <a:ea typeface="Arial"/>
              <a:cs typeface="Arial"/>
            </a:defRPr>
          </a:pPr>
          <a:endParaRPr lang="es-ES"/>
        </a:p>
      </c:txPr>
    </c:legend>
    <c:plotVisOnly val="1"/>
    <c:dispBlanksAs val="gap"/>
    <c:showDLblsOverMax val="0"/>
  </c:chart>
  <c:spPr>
    <a:solidFill>
      <a:srgbClr val="F5F5F5"/>
    </a:solidFill>
    <a:ln>
      <a:noFill/>
    </a:ln>
  </c:spPr>
  <c:txPr>
    <a:bodyPr/>
    <a:lstStyle/>
    <a:p>
      <a:pPr>
        <a:defRPr sz="1000" b="0" i="0" u="none" strike="noStrike" baseline="0">
          <a:solidFill>
            <a:srgbClr val="808080"/>
          </a:solidFill>
          <a:latin typeface="Calibri"/>
          <a:ea typeface="Calibri"/>
          <a:cs typeface="Calibri"/>
        </a:defRPr>
      </a:pPr>
      <a:endParaRPr lang="es-ES"/>
    </a:p>
  </c:txPr>
  <c:printSettings>
    <c:headerFooter/>
    <c:pageMargins b="0.75000000000000078" l="0.70000000000000062" r="0.70000000000000062" t="0.75000000000000078"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733944954128448E-2"/>
          <c:y val="4.0186132111972077E-2"/>
          <c:w val="0.8930106998657249"/>
          <c:h val="0.72444625696688325"/>
        </c:manualLayout>
      </c:layout>
      <c:barChart>
        <c:barDir val="bar"/>
        <c:grouping val="stacked"/>
        <c:varyColors val="0"/>
        <c:ser>
          <c:idx val="0"/>
          <c:order val="0"/>
          <c:tx>
            <c:strRef>
              <c:f>'Data 1'!$C$229</c:f>
              <c:strCache>
                <c:ptCount val="1"/>
                <c:pt idx="0">
                  <c:v>Hidráulica</c:v>
                </c:pt>
              </c:strCache>
            </c:strRef>
          </c:tx>
          <c:spPr>
            <a:solidFill>
              <a:srgbClr val="0090D1"/>
            </a:solidFill>
            <a:ln w="12700"/>
          </c:spPr>
          <c:invertIfNegative val="0"/>
          <c:cat>
            <c:numRef>
              <c:f>'Data 1'!$I$228:$M$228</c:f>
              <c:numCache>
                <c:formatCode>0</c:formatCode>
                <c:ptCount val="5"/>
                <c:pt idx="0">
                  <c:v>2017</c:v>
                </c:pt>
                <c:pt idx="1">
                  <c:v>2018</c:v>
                </c:pt>
                <c:pt idx="2">
                  <c:v>2019</c:v>
                </c:pt>
                <c:pt idx="3">
                  <c:v>2020</c:v>
                </c:pt>
                <c:pt idx="4">
                  <c:v>2021</c:v>
                </c:pt>
              </c:numCache>
            </c:numRef>
          </c:cat>
          <c:val>
            <c:numRef>
              <c:f>'Data 1'!$I$229:$M$229</c:f>
              <c:numCache>
                <c:formatCode>#,##0.0\ \ \ _)</c:formatCode>
                <c:ptCount val="5"/>
                <c:pt idx="0">
                  <c:v>17.052202430000001</c:v>
                </c:pt>
                <c:pt idx="1">
                  <c:v>17.06285703</c:v>
                </c:pt>
                <c:pt idx="2">
                  <c:v>17.097044029999999</c:v>
                </c:pt>
                <c:pt idx="3">
                  <c:v>17.096939030000001</c:v>
                </c:pt>
                <c:pt idx="4">
                  <c:v>17.092603029999999</c:v>
                </c:pt>
              </c:numCache>
            </c:numRef>
          </c:val>
          <c:extLst>
            <c:ext xmlns:c16="http://schemas.microsoft.com/office/drawing/2014/chart" uri="{C3380CC4-5D6E-409C-BE32-E72D297353CC}">
              <c16:uniqueId val="{00000000-C36A-47AF-A7C2-3B15FF54D413}"/>
            </c:ext>
          </c:extLst>
        </c:ser>
        <c:ser>
          <c:idx val="10"/>
          <c:order val="1"/>
          <c:tx>
            <c:strRef>
              <c:f>'Data 1'!$C$230</c:f>
              <c:strCache>
                <c:ptCount val="1"/>
                <c:pt idx="0">
                  <c:v>Turbinación bombeo</c:v>
                </c:pt>
              </c:strCache>
            </c:strRef>
          </c:tx>
          <c:spPr>
            <a:solidFill>
              <a:srgbClr val="007CF9"/>
            </a:solidFill>
          </c:spPr>
          <c:invertIfNegative val="0"/>
          <c:cat>
            <c:numRef>
              <c:f>'Data 1'!$I$228:$M$228</c:f>
              <c:numCache>
                <c:formatCode>0</c:formatCode>
                <c:ptCount val="5"/>
                <c:pt idx="0">
                  <c:v>2017</c:v>
                </c:pt>
                <c:pt idx="1">
                  <c:v>2018</c:v>
                </c:pt>
                <c:pt idx="2">
                  <c:v>2019</c:v>
                </c:pt>
                <c:pt idx="3">
                  <c:v>2020</c:v>
                </c:pt>
                <c:pt idx="4">
                  <c:v>2021</c:v>
                </c:pt>
              </c:numCache>
            </c:numRef>
          </c:cat>
          <c:val>
            <c:numRef>
              <c:f>'Data 1'!$I$230:$M$230</c:f>
              <c:numCache>
                <c:formatCode>#,##0.0\ \ \ _)</c:formatCode>
                <c:ptCount val="5"/>
                <c:pt idx="0">
                  <c:v>3.3313999999999999</c:v>
                </c:pt>
                <c:pt idx="1">
                  <c:v>3.3313999999999999</c:v>
                </c:pt>
                <c:pt idx="2">
                  <c:v>3.3313999999999999</c:v>
                </c:pt>
                <c:pt idx="3">
                  <c:v>3.3313999999999999</c:v>
                </c:pt>
                <c:pt idx="4">
                  <c:v>3.3313999999999999</c:v>
                </c:pt>
              </c:numCache>
            </c:numRef>
          </c:val>
          <c:extLst>
            <c:ext xmlns:c16="http://schemas.microsoft.com/office/drawing/2014/chart" uri="{C3380CC4-5D6E-409C-BE32-E72D297353CC}">
              <c16:uniqueId val="{00000001-C36A-47AF-A7C2-3B15FF54D413}"/>
            </c:ext>
          </c:extLst>
        </c:ser>
        <c:ser>
          <c:idx val="1"/>
          <c:order val="2"/>
          <c:tx>
            <c:strRef>
              <c:f>'Data 1'!$C$231</c:f>
              <c:strCache>
                <c:ptCount val="1"/>
                <c:pt idx="0">
                  <c:v>Nuclear</c:v>
                </c:pt>
              </c:strCache>
            </c:strRef>
          </c:tx>
          <c:spPr>
            <a:solidFill>
              <a:srgbClr val="464394"/>
            </a:solidFill>
          </c:spPr>
          <c:invertIfNegative val="0"/>
          <c:cat>
            <c:numRef>
              <c:f>'Data 1'!$I$228:$M$228</c:f>
              <c:numCache>
                <c:formatCode>0</c:formatCode>
                <c:ptCount val="5"/>
                <c:pt idx="0">
                  <c:v>2017</c:v>
                </c:pt>
                <c:pt idx="1">
                  <c:v>2018</c:v>
                </c:pt>
                <c:pt idx="2">
                  <c:v>2019</c:v>
                </c:pt>
                <c:pt idx="3">
                  <c:v>2020</c:v>
                </c:pt>
                <c:pt idx="4">
                  <c:v>2021</c:v>
                </c:pt>
              </c:numCache>
            </c:numRef>
          </c:cat>
          <c:val>
            <c:numRef>
              <c:f>'Data 1'!$I$231:$M$231</c:f>
              <c:numCache>
                <c:formatCode>#,##0.0\ \ \ _)</c:formatCode>
                <c:ptCount val="5"/>
                <c:pt idx="0">
                  <c:v>7.1172899999999997</c:v>
                </c:pt>
                <c:pt idx="1">
                  <c:v>7.1172899999999997</c:v>
                </c:pt>
                <c:pt idx="2">
                  <c:v>7.1172899999999997</c:v>
                </c:pt>
                <c:pt idx="3">
                  <c:v>7.1172899999999997</c:v>
                </c:pt>
                <c:pt idx="4">
                  <c:v>7.1172899999999997</c:v>
                </c:pt>
              </c:numCache>
            </c:numRef>
          </c:val>
          <c:extLst>
            <c:ext xmlns:c16="http://schemas.microsoft.com/office/drawing/2014/chart" uri="{C3380CC4-5D6E-409C-BE32-E72D297353CC}">
              <c16:uniqueId val="{00000002-C36A-47AF-A7C2-3B15FF54D413}"/>
            </c:ext>
          </c:extLst>
        </c:ser>
        <c:ser>
          <c:idx val="2"/>
          <c:order val="3"/>
          <c:tx>
            <c:strRef>
              <c:f>'Data 1'!$C$232</c:f>
              <c:strCache>
                <c:ptCount val="1"/>
                <c:pt idx="0">
                  <c:v>Carbón</c:v>
                </c:pt>
              </c:strCache>
            </c:strRef>
          </c:tx>
          <c:spPr>
            <a:solidFill>
              <a:srgbClr val="993300"/>
            </a:solidFill>
          </c:spPr>
          <c:invertIfNegative val="0"/>
          <c:cat>
            <c:numRef>
              <c:f>'Data 1'!$I$228:$M$228</c:f>
              <c:numCache>
                <c:formatCode>0</c:formatCode>
                <c:ptCount val="5"/>
                <c:pt idx="0">
                  <c:v>2017</c:v>
                </c:pt>
                <c:pt idx="1">
                  <c:v>2018</c:v>
                </c:pt>
                <c:pt idx="2">
                  <c:v>2019</c:v>
                </c:pt>
                <c:pt idx="3">
                  <c:v>2020</c:v>
                </c:pt>
                <c:pt idx="4">
                  <c:v>2021</c:v>
                </c:pt>
              </c:numCache>
            </c:numRef>
          </c:cat>
          <c:val>
            <c:numRef>
              <c:f>'Data 1'!$I$232:$M$232</c:f>
              <c:numCache>
                <c:formatCode>#,##0.0\ \ \ _)</c:formatCode>
                <c:ptCount val="5"/>
                <c:pt idx="0">
                  <c:v>9.5618850000000002</c:v>
                </c:pt>
                <c:pt idx="1">
                  <c:v>9.5618850000000002</c:v>
                </c:pt>
                <c:pt idx="2">
                  <c:v>9.2150449999999999</c:v>
                </c:pt>
                <c:pt idx="3">
                  <c:v>5.4920249999999999</c:v>
                </c:pt>
                <c:pt idx="4">
                  <c:v>3.5229250000000003</c:v>
                </c:pt>
              </c:numCache>
            </c:numRef>
          </c:val>
          <c:extLst>
            <c:ext xmlns:c16="http://schemas.microsoft.com/office/drawing/2014/chart" uri="{C3380CC4-5D6E-409C-BE32-E72D297353CC}">
              <c16:uniqueId val="{00000003-C36A-47AF-A7C2-3B15FF54D413}"/>
            </c:ext>
          </c:extLst>
        </c:ser>
        <c:ser>
          <c:idx val="8"/>
          <c:order val="4"/>
          <c:tx>
            <c:strRef>
              <c:f>'Data 1'!$C$233</c:f>
              <c:strCache>
                <c:ptCount val="1"/>
                <c:pt idx="0">
                  <c:v>Fuel/gas</c:v>
                </c:pt>
              </c:strCache>
            </c:strRef>
          </c:tx>
          <c:spPr>
            <a:solidFill>
              <a:srgbClr val="C00000"/>
            </a:solidFill>
          </c:spPr>
          <c:invertIfNegative val="0"/>
          <c:cat>
            <c:numRef>
              <c:f>'Data 1'!$I$228:$M$228</c:f>
              <c:numCache>
                <c:formatCode>0</c:formatCode>
                <c:ptCount val="5"/>
                <c:pt idx="0">
                  <c:v>2017</c:v>
                </c:pt>
                <c:pt idx="1">
                  <c:v>2018</c:v>
                </c:pt>
                <c:pt idx="2">
                  <c:v>2019</c:v>
                </c:pt>
                <c:pt idx="3">
                  <c:v>2020</c:v>
                </c:pt>
                <c:pt idx="4">
                  <c:v>2021</c:v>
                </c:pt>
              </c:numCache>
            </c:numRef>
          </c:cat>
          <c:val>
            <c:numRef>
              <c:f>'Data 1'!$I$233:$M$233</c:f>
              <c:numCache>
                <c:formatCode>#,##0.0\ \ \ _)</c:formatCode>
                <c:ptCount val="5"/>
                <c:pt idx="0">
                  <c:v>7.9500000000000005E-3</c:v>
                </c:pt>
                <c:pt idx="1">
                  <c:v>7.9500000000000005E-3</c:v>
                </c:pt>
                <c:pt idx="2">
                  <c:v>7.9500000000000005E-3</c:v>
                </c:pt>
                <c:pt idx="3">
                  <c:v>7.9500000000000005E-3</c:v>
                </c:pt>
                <c:pt idx="4">
                  <c:v>7.9500000000000005E-3</c:v>
                </c:pt>
              </c:numCache>
            </c:numRef>
          </c:val>
          <c:extLst>
            <c:ext xmlns:c16="http://schemas.microsoft.com/office/drawing/2014/chart" uri="{C3380CC4-5D6E-409C-BE32-E72D297353CC}">
              <c16:uniqueId val="{00000004-C36A-47AF-A7C2-3B15FF54D413}"/>
            </c:ext>
          </c:extLst>
        </c:ser>
        <c:ser>
          <c:idx val="4"/>
          <c:order val="5"/>
          <c:tx>
            <c:strRef>
              <c:f>'Data 1'!$C$234</c:f>
              <c:strCache>
                <c:ptCount val="1"/>
                <c:pt idx="0">
                  <c:v>Ciclo combinado</c:v>
                </c:pt>
              </c:strCache>
            </c:strRef>
          </c:tx>
          <c:spPr>
            <a:solidFill>
              <a:srgbClr val="FFCC66"/>
            </a:solidFill>
          </c:spPr>
          <c:invertIfNegative val="0"/>
          <c:cat>
            <c:numRef>
              <c:f>'Data 1'!$I$228:$M$228</c:f>
              <c:numCache>
                <c:formatCode>0</c:formatCode>
                <c:ptCount val="5"/>
                <c:pt idx="0">
                  <c:v>2017</c:v>
                </c:pt>
                <c:pt idx="1">
                  <c:v>2018</c:v>
                </c:pt>
                <c:pt idx="2">
                  <c:v>2019</c:v>
                </c:pt>
                <c:pt idx="3">
                  <c:v>2020</c:v>
                </c:pt>
                <c:pt idx="4">
                  <c:v>2021</c:v>
                </c:pt>
              </c:numCache>
            </c:numRef>
          </c:cat>
          <c:val>
            <c:numRef>
              <c:f>'Data 1'!$I$234:$M$234</c:f>
              <c:numCache>
                <c:formatCode>#,##0.0\ \ \ _)</c:formatCode>
                <c:ptCount val="5"/>
                <c:pt idx="0">
                  <c:v>24.947695</c:v>
                </c:pt>
                <c:pt idx="1">
                  <c:v>24.561845000000002</c:v>
                </c:pt>
                <c:pt idx="2">
                  <c:v>24.561845000000002</c:v>
                </c:pt>
                <c:pt idx="3">
                  <c:v>24.561845000000002</c:v>
                </c:pt>
                <c:pt idx="4">
                  <c:v>24.561845000000002</c:v>
                </c:pt>
              </c:numCache>
            </c:numRef>
          </c:val>
          <c:extLst>
            <c:ext xmlns:c16="http://schemas.microsoft.com/office/drawing/2014/chart" uri="{C3380CC4-5D6E-409C-BE32-E72D297353CC}">
              <c16:uniqueId val="{00000005-C36A-47AF-A7C2-3B15FF54D413}"/>
            </c:ext>
          </c:extLst>
        </c:ser>
        <c:ser>
          <c:idx val="5"/>
          <c:order val="6"/>
          <c:tx>
            <c:strRef>
              <c:f>'Data 1'!$C$235</c:f>
              <c:strCache>
                <c:ptCount val="1"/>
                <c:pt idx="0">
                  <c:v>Eólica</c:v>
                </c:pt>
              </c:strCache>
            </c:strRef>
          </c:tx>
          <c:spPr>
            <a:solidFill>
              <a:srgbClr val="6FB114"/>
            </a:solidFill>
          </c:spPr>
          <c:invertIfNegative val="0"/>
          <c:cat>
            <c:numRef>
              <c:f>'Data 1'!$I$228:$M$228</c:f>
              <c:numCache>
                <c:formatCode>0</c:formatCode>
                <c:ptCount val="5"/>
                <c:pt idx="0">
                  <c:v>2017</c:v>
                </c:pt>
                <c:pt idx="1">
                  <c:v>2018</c:v>
                </c:pt>
                <c:pt idx="2">
                  <c:v>2019</c:v>
                </c:pt>
                <c:pt idx="3">
                  <c:v>2020</c:v>
                </c:pt>
                <c:pt idx="4">
                  <c:v>2021</c:v>
                </c:pt>
              </c:numCache>
            </c:numRef>
          </c:cat>
          <c:val>
            <c:numRef>
              <c:f>'Data 1'!$I$235:$M$235</c:f>
              <c:numCache>
                <c:formatCode>#,##0.0\ \ \ _)</c:formatCode>
                <c:ptCount val="5"/>
                <c:pt idx="0">
                  <c:v>22.853119750000001</c:v>
                </c:pt>
                <c:pt idx="1">
                  <c:v>23.007289749999998</c:v>
                </c:pt>
                <c:pt idx="2">
                  <c:v>25.244492999999999</c:v>
                </c:pt>
                <c:pt idx="3">
                  <c:v>27.026053500000003</c:v>
                </c:pt>
                <c:pt idx="4">
                  <c:v>27.772313499999999</c:v>
                </c:pt>
              </c:numCache>
            </c:numRef>
          </c:val>
          <c:extLst>
            <c:ext xmlns:c16="http://schemas.microsoft.com/office/drawing/2014/chart" uri="{C3380CC4-5D6E-409C-BE32-E72D297353CC}">
              <c16:uniqueId val="{00000006-C36A-47AF-A7C2-3B15FF54D413}"/>
            </c:ext>
          </c:extLst>
        </c:ser>
        <c:ser>
          <c:idx val="6"/>
          <c:order val="7"/>
          <c:tx>
            <c:strRef>
              <c:f>'Data 1'!$C$236</c:f>
              <c:strCache>
                <c:ptCount val="1"/>
                <c:pt idx="0">
                  <c:v>Solar (1)</c:v>
                </c:pt>
              </c:strCache>
            </c:strRef>
          </c:tx>
          <c:spPr>
            <a:solidFill>
              <a:srgbClr val="FFFF00"/>
            </a:solidFill>
          </c:spPr>
          <c:invertIfNegative val="0"/>
          <c:cat>
            <c:numRef>
              <c:f>'Data 1'!$I$228:$M$228</c:f>
              <c:numCache>
                <c:formatCode>0</c:formatCode>
                <c:ptCount val="5"/>
                <c:pt idx="0">
                  <c:v>2017</c:v>
                </c:pt>
                <c:pt idx="1">
                  <c:v>2018</c:v>
                </c:pt>
                <c:pt idx="2">
                  <c:v>2019</c:v>
                </c:pt>
                <c:pt idx="3">
                  <c:v>2020</c:v>
                </c:pt>
                <c:pt idx="4">
                  <c:v>2021</c:v>
                </c:pt>
              </c:numCache>
            </c:numRef>
          </c:cat>
          <c:val>
            <c:numRef>
              <c:f>'Data 1'!$I$236:$M$236</c:f>
              <c:numCache>
                <c:formatCode>#,##0.0\ \ \ _)</c:formatCode>
                <c:ptCount val="5"/>
                <c:pt idx="0">
                  <c:v>6.7445796800000002</c:v>
                </c:pt>
                <c:pt idx="1">
                  <c:v>6.8230636699999998</c:v>
                </c:pt>
                <c:pt idx="2">
                  <c:v>10.810715059999998</c:v>
                </c:pt>
                <c:pt idx="3">
                  <c:v>13.715805401000001</c:v>
                </c:pt>
                <c:pt idx="4">
                  <c:v>17.144002081</c:v>
                </c:pt>
              </c:numCache>
            </c:numRef>
          </c:val>
          <c:extLst>
            <c:ext xmlns:c16="http://schemas.microsoft.com/office/drawing/2014/chart" uri="{C3380CC4-5D6E-409C-BE32-E72D297353CC}">
              <c16:uniqueId val="{00000007-C36A-47AF-A7C2-3B15FF54D413}"/>
            </c:ext>
          </c:extLst>
        </c:ser>
        <c:ser>
          <c:idx val="7"/>
          <c:order val="8"/>
          <c:tx>
            <c:strRef>
              <c:f>'Data 1'!$C$237</c:f>
              <c:strCache>
                <c:ptCount val="1"/>
                <c:pt idx="0">
                  <c:v>Otras renovables</c:v>
                </c:pt>
              </c:strCache>
            </c:strRef>
          </c:tx>
          <c:spPr>
            <a:solidFill>
              <a:srgbClr val="9A5CBC"/>
            </a:solidFill>
          </c:spPr>
          <c:invertIfNegative val="0"/>
          <c:cat>
            <c:numRef>
              <c:f>'Data 1'!$I$228:$M$228</c:f>
              <c:numCache>
                <c:formatCode>0</c:formatCode>
                <c:ptCount val="5"/>
                <c:pt idx="0">
                  <c:v>2017</c:v>
                </c:pt>
                <c:pt idx="1">
                  <c:v>2018</c:v>
                </c:pt>
                <c:pt idx="2">
                  <c:v>2019</c:v>
                </c:pt>
                <c:pt idx="3">
                  <c:v>2020</c:v>
                </c:pt>
                <c:pt idx="4">
                  <c:v>2021</c:v>
                </c:pt>
              </c:numCache>
            </c:numRef>
          </c:cat>
          <c:val>
            <c:numRef>
              <c:f>'Data 1'!$I$237:$M$237</c:f>
              <c:numCache>
                <c:formatCode>#,##0.0\ \ \ _)</c:formatCode>
                <c:ptCount val="5"/>
                <c:pt idx="0">
                  <c:v>0.88057799999999997</c:v>
                </c:pt>
                <c:pt idx="1">
                  <c:v>0.88547100000000001</c:v>
                </c:pt>
                <c:pt idx="2">
                  <c:v>1.0356959999999999</c:v>
                </c:pt>
                <c:pt idx="3">
                  <c:v>1.0855239999999999</c:v>
                </c:pt>
                <c:pt idx="4">
                  <c:v>1.08684</c:v>
                </c:pt>
              </c:numCache>
            </c:numRef>
          </c:val>
          <c:extLst>
            <c:ext xmlns:c16="http://schemas.microsoft.com/office/drawing/2014/chart" uri="{C3380CC4-5D6E-409C-BE32-E72D297353CC}">
              <c16:uniqueId val="{00000008-C36A-47AF-A7C2-3B15FF54D413}"/>
            </c:ext>
          </c:extLst>
        </c:ser>
        <c:ser>
          <c:idx val="3"/>
          <c:order val="9"/>
          <c:tx>
            <c:strRef>
              <c:f>'Data 1'!$C$238</c:f>
              <c:strCache>
                <c:ptCount val="1"/>
                <c:pt idx="0">
                  <c:v>Cogeneración</c:v>
                </c:pt>
              </c:strCache>
            </c:strRef>
          </c:tx>
          <c:spPr>
            <a:solidFill>
              <a:srgbClr val="CFA2CA"/>
            </a:solidFill>
          </c:spPr>
          <c:invertIfNegative val="0"/>
          <c:cat>
            <c:numRef>
              <c:f>'Data 1'!$I$228:$M$228</c:f>
              <c:numCache>
                <c:formatCode>0</c:formatCode>
                <c:ptCount val="5"/>
                <c:pt idx="0">
                  <c:v>2017</c:v>
                </c:pt>
                <c:pt idx="1">
                  <c:v>2018</c:v>
                </c:pt>
                <c:pt idx="2">
                  <c:v>2019</c:v>
                </c:pt>
                <c:pt idx="3">
                  <c:v>2020</c:v>
                </c:pt>
                <c:pt idx="4">
                  <c:v>2021</c:v>
                </c:pt>
              </c:numCache>
            </c:numRef>
          </c:cat>
          <c:val>
            <c:numRef>
              <c:f>'Data 1'!$I$238:$M$238</c:f>
              <c:numCache>
                <c:formatCode>#,##0.0\ \ \ _)</c:formatCode>
                <c:ptCount val="5"/>
                <c:pt idx="0">
                  <c:v>5.8159121100000002</c:v>
                </c:pt>
                <c:pt idx="1">
                  <c:v>5.8031571099999999</c:v>
                </c:pt>
                <c:pt idx="2">
                  <c:v>5.6798684999999995</c:v>
                </c:pt>
                <c:pt idx="3">
                  <c:v>5.6639515000000005</c:v>
                </c:pt>
                <c:pt idx="4">
                  <c:v>5.6131374999999997</c:v>
                </c:pt>
              </c:numCache>
            </c:numRef>
          </c:val>
          <c:extLst>
            <c:ext xmlns:c16="http://schemas.microsoft.com/office/drawing/2014/chart" uri="{C3380CC4-5D6E-409C-BE32-E72D297353CC}">
              <c16:uniqueId val="{00000009-C36A-47AF-A7C2-3B15FF54D413}"/>
            </c:ext>
          </c:extLst>
        </c:ser>
        <c:ser>
          <c:idx val="11"/>
          <c:order val="10"/>
          <c:tx>
            <c:strRef>
              <c:f>'Data 1'!$C$239</c:f>
              <c:strCache>
                <c:ptCount val="1"/>
                <c:pt idx="0">
                  <c:v>Residuos no renovables</c:v>
                </c:pt>
              </c:strCache>
            </c:strRef>
          </c:tx>
          <c:spPr>
            <a:solidFill>
              <a:srgbClr val="666666"/>
            </a:solidFill>
          </c:spPr>
          <c:invertIfNegative val="0"/>
          <c:cat>
            <c:numRef>
              <c:f>'Data 1'!$I$228:$M$228</c:f>
              <c:numCache>
                <c:formatCode>0</c:formatCode>
                <c:ptCount val="5"/>
                <c:pt idx="0">
                  <c:v>2017</c:v>
                </c:pt>
                <c:pt idx="1">
                  <c:v>2018</c:v>
                </c:pt>
                <c:pt idx="2">
                  <c:v>2019</c:v>
                </c:pt>
                <c:pt idx="3">
                  <c:v>2020</c:v>
                </c:pt>
                <c:pt idx="4">
                  <c:v>2021</c:v>
                </c:pt>
              </c:numCache>
            </c:numRef>
          </c:cat>
          <c:val>
            <c:numRef>
              <c:f>'Data 1'!$I$239:$M$239</c:f>
              <c:numCache>
                <c:formatCode>#,##0.0\ \ \ _)</c:formatCode>
                <c:ptCount val="5"/>
                <c:pt idx="0">
                  <c:v>0.4057945</c:v>
                </c:pt>
                <c:pt idx="1">
                  <c:v>0.4057945</c:v>
                </c:pt>
                <c:pt idx="2">
                  <c:v>0.39926650000000002</c:v>
                </c:pt>
                <c:pt idx="3">
                  <c:v>0.3895865</c:v>
                </c:pt>
                <c:pt idx="4">
                  <c:v>0.40237650000000003</c:v>
                </c:pt>
              </c:numCache>
            </c:numRef>
          </c:val>
          <c:extLst>
            <c:ext xmlns:c16="http://schemas.microsoft.com/office/drawing/2014/chart" uri="{C3380CC4-5D6E-409C-BE32-E72D297353CC}">
              <c16:uniqueId val="{0000000A-C36A-47AF-A7C2-3B15FF54D413}"/>
            </c:ext>
          </c:extLst>
        </c:ser>
        <c:ser>
          <c:idx val="9"/>
          <c:order val="11"/>
          <c:tx>
            <c:strRef>
              <c:f>'Data 1'!$C$240</c:f>
              <c:strCache>
                <c:ptCount val="1"/>
                <c:pt idx="0">
                  <c:v>Residuos renovables</c:v>
                </c:pt>
              </c:strCache>
            </c:strRef>
          </c:tx>
          <c:spPr>
            <a:solidFill>
              <a:srgbClr val="A0A0A0"/>
            </a:solidFill>
          </c:spPr>
          <c:invertIfNegative val="0"/>
          <c:cat>
            <c:numRef>
              <c:f>'Data 1'!$I$228:$M$228</c:f>
              <c:numCache>
                <c:formatCode>0</c:formatCode>
                <c:ptCount val="5"/>
                <c:pt idx="0">
                  <c:v>2017</c:v>
                </c:pt>
                <c:pt idx="1">
                  <c:v>2018</c:v>
                </c:pt>
                <c:pt idx="2">
                  <c:v>2019</c:v>
                </c:pt>
                <c:pt idx="3">
                  <c:v>2020</c:v>
                </c:pt>
                <c:pt idx="4">
                  <c:v>2021</c:v>
                </c:pt>
              </c:numCache>
            </c:numRef>
          </c:cat>
          <c:val>
            <c:numRef>
              <c:f>'Data 1'!$I$240:$M$240</c:f>
              <c:numCache>
                <c:formatCode>#,##0.0\ \ \ _)</c:formatCode>
                <c:ptCount val="5"/>
                <c:pt idx="0">
                  <c:v>0.11883750000000001</c:v>
                </c:pt>
                <c:pt idx="1">
                  <c:v>0.11883750000000001</c:v>
                </c:pt>
                <c:pt idx="2">
                  <c:v>0.11883750000000001</c:v>
                </c:pt>
                <c:pt idx="3">
                  <c:v>0.11883750000000001</c:v>
                </c:pt>
                <c:pt idx="4">
                  <c:v>0.13162750000000001</c:v>
                </c:pt>
              </c:numCache>
            </c:numRef>
          </c:val>
          <c:extLst>
            <c:ext xmlns:c16="http://schemas.microsoft.com/office/drawing/2014/chart" uri="{C3380CC4-5D6E-409C-BE32-E72D297353CC}">
              <c16:uniqueId val="{0000000B-C36A-47AF-A7C2-3B15FF54D413}"/>
            </c:ext>
          </c:extLst>
        </c:ser>
        <c:dLbls>
          <c:showLegendKey val="0"/>
          <c:showVal val="0"/>
          <c:showCatName val="0"/>
          <c:showSerName val="0"/>
          <c:showPercent val="0"/>
          <c:showBubbleSize val="0"/>
        </c:dLbls>
        <c:gapWidth val="80"/>
        <c:overlap val="100"/>
        <c:axId val="327520040"/>
        <c:axId val="327520432"/>
      </c:barChart>
      <c:catAx>
        <c:axId val="327520040"/>
        <c:scaling>
          <c:orientation val="minMax"/>
        </c:scaling>
        <c:delete val="0"/>
        <c:axPos val="l"/>
        <c:numFmt formatCode="0" sourceLinked="1"/>
        <c:majorTickMark val="out"/>
        <c:minorTickMark val="none"/>
        <c:tickLblPos val="nextTo"/>
        <c:spPr>
          <a:ln>
            <a:noFill/>
          </a:ln>
        </c:spPr>
        <c:txPr>
          <a:bodyPr rot="0" vert="horz"/>
          <a:lstStyle/>
          <a:p>
            <a:pPr>
              <a:defRPr sz="800" b="0" i="0" u="none" strike="noStrike" baseline="0">
                <a:solidFill>
                  <a:srgbClr val="004563"/>
                </a:solidFill>
                <a:latin typeface="Arial"/>
                <a:ea typeface="Arial"/>
                <a:cs typeface="Arial"/>
              </a:defRPr>
            </a:pPr>
            <a:endParaRPr lang="es-ES"/>
          </a:p>
        </c:txPr>
        <c:crossAx val="327520432"/>
        <c:crosses val="autoZero"/>
        <c:auto val="1"/>
        <c:lblAlgn val="ctr"/>
        <c:lblOffset val="100"/>
        <c:noMultiLvlLbl val="0"/>
      </c:catAx>
      <c:valAx>
        <c:axId val="327520432"/>
        <c:scaling>
          <c:orientation val="minMax"/>
        </c:scaling>
        <c:delete val="0"/>
        <c:axPos val="b"/>
        <c:majorGridlines>
          <c:spPr>
            <a:ln w="12700">
              <a:prstDash val="sysDot"/>
            </a:ln>
          </c:spPr>
        </c:majorGridlines>
        <c:numFmt formatCode="#,##0" sourceLinked="0"/>
        <c:majorTickMark val="out"/>
        <c:minorTickMark val="none"/>
        <c:tickLblPos val="nextTo"/>
        <c:spPr>
          <a:ln>
            <a:noFill/>
          </a:ln>
        </c:spPr>
        <c:txPr>
          <a:bodyPr rot="0" vert="horz"/>
          <a:lstStyle/>
          <a:p>
            <a:pPr>
              <a:defRPr sz="800" b="0" i="0" u="none" strike="noStrike" baseline="0">
                <a:solidFill>
                  <a:srgbClr val="004563"/>
                </a:solidFill>
                <a:latin typeface="Arial"/>
                <a:ea typeface="Arial"/>
                <a:cs typeface="Arial"/>
              </a:defRPr>
            </a:pPr>
            <a:endParaRPr lang="es-ES"/>
          </a:p>
        </c:txPr>
        <c:crossAx val="327520040"/>
        <c:crosses val="autoZero"/>
        <c:crossBetween val="between"/>
        <c:majorUnit val="10"/>
      </c:valAx>
      <c:spPr>
        <a:noFill/>
        <a:ln w="25400">
          <a:noFill/>
        </a:ln>
      </c:spPr>
    </c:plotArea>
    <c:legend>
      <c:legendPos val="t"/>
      <c:layout>
        <c:manualLayout>
          <c:xMode val="edge"/>
          <c:yMode val="edge"/>
          <c:x val="3.424668705402651E-2"/>
          <c:y val="0.83930942895086336"/>
          <c:w val="0.94611620795107043"/>
          <c:h val="0.16069057104913678"/>
        </c:manualLayout>
      </c:layout>
      <c:overlay val="0"/>
      <c:txPr>
        <a:bodyPr/>
        <a:lstStyle/>
        <a:p>
          <a:pPr>
            <a:defRPr sz="700" b="0" i="0" u="none" strike="noStrike" baseline="0">
              <a:solidFill>
                <a:srgbClr val="004563"/>
              </a:solidFill>
              <a:latin typeface="Arial"/>
              <a:ea typeface="Arial"/>
              <a:cs typeface="Arial"/>
            </a:defRPr>
          </a:pPr>
          <a:endParaRPr lang="es-ES"/>
        </a:p>
      </c:txPr>
    </c:legend>
    <c:plotVisOnly val="1"/>
    <c:dispBlanksAs val="gap"/>
    <c:showDLblsOverMax val="0"/>
  </c:chart>
  <c:spPr>
    <a:solidFill>
      <a:srgbClr val="F5F5F5"/>
    </a:solidFill>
    <a:ln>
      <a:noFill/>
    </a:ln>
  </c:spPr>
  <c:txPr>
    <a:bodyPr/>
    <a:lstStyle/>
    <a:p>
      <a:pPr>
        <a:defRPr sz="1000" b="0" i="0" u="none" strike="noStrike" baseline="0">
          <a:solidFill>
            <a:srgbClr val="808080"/>
          </a:solidFill>
          <a:latin typeface="Calibri"/>
          <a:ea typeface="Calibri"/>
          <a:cs typeface="Calibri"/>
        </a:defRPr>
      </a:pPr>
      <a:endParaRPr lang="es-ES"/>
    </a:p>
  </c:txPr>
  <c:printSettings>
    <c:headerFooter/>
    <c:pageMargins b="0.75000000000000078" l="0.70000000000000062" r="0.70000000000000062" t="0.75000000000000078"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525254465143073E-2"/>
          <c:y val="0.11989501312335955"/>
          <c:w val="0.79268292682926833"/>
          <c:h val="0.65217517171900419"/>
        </c:manualLayout>
      </c:layout>
      <c:areaChart>
        <c:grouping val="stacked"/>
        <c:varyColors val="0"/>
        <c:ser>
          <c:idx val="1"/>
          <c:order val="0"/>
          <c:tx>
            <c:v>Energía contatación libre</c:v>
          </c:tx>
          <c:spPr>
            <a:solidFill>
              <a:srgbClr val="92D050"/>
            </a:solidFill>
            <a:ln w="25400">
              <a:noFill/>
            </a:ln>
          </c:spPr>
          <c:cat>
            <c:strRef>
              <c:f>'Data 2'!$A$11:$B$70</c:f>
              <c:strCache>
                <c:ptCount val="55"/>
                <c:pt idx="6">
                  <c:v>2017 </c:v>
                </c:pt>
                <c:pt idx="18">
                  <c:v>2018 </c:v>
                </c:pt>
                <c:pt idx="30">
                  <c:v>2019 </c:v>
                </c:pt>
                <c:pt idx="42">
                  <c:v>2020 </c:v>
                </c:pt>
                <c:pt idx="54">
                  <c:v>2021 </c:v>
                </c:pt>
              </c:strCache>
            </c:strRef>
          </c:cat>
          <c:val>
            <c:numRef>
              <c:f>'Data 2'!$D$11:$D$70</c:f>
              <c:numCache>
                <c:formatCode>#,##0\ \ \ _)</c:formatCode>
                <c:ptCount val="60"/>
                <c:pt idx="0">
                  <c:v>19732.569590999999</c:v>
                </c:pt>
                <c:pt idx="1">
                  <c:v>17359.979806000003</c:v>
                </c:pt>
                <c:pt idx="2">
                  <c:v>18578.787618999999</c:v>
                </c:pt>
                <c:pt idx="3">
                  <c:v>16837.557446999999</c:v>
                </c:pt>
                <c:pt idx="4">
                  <c:v>18153.871525999999</c:v>
                </c:pt>
                <c:pt idx="5">
                  <c:v>19424.750881</c:v>
                </c:pt>
                <c:pt idx="6">
                  <c:v>19987.433160999997</c:v>
                </c:pt>
                <c:pt idx="7">
                  <c:v>19312.911521000002</c:v>
                </c:pt>
                <c:pt idx="8">
                  <c:v>18138.216249000001</c:v>
                </c:pt>
                <c:pt idx="9">
                  <c:v>18149.930017999999</c:v>
                </c:pt>
                <c:pt idx="10">
                  <c:v>18504.415255</c:v>
                </c:pt>
                <c:pt idx="11">
                  <c:v>19090.161749999999</c:v>
                </c:pt>
                <c:pt idx="12">
                  <c:v>19663.622296000001</c:v>
                </c:pt>
                <c:pt idx="13">
                  <c:v>18541.449217000001</c:v>
                </c:pt>
                <c:pt idx="14">
                  <c:v>19350.582436000001</c:v>
                </c:pt>
                <c:pt idx="15">
                  <c:v>17730.937929</c:v>
                </c:pt>
                <c:pt idx="16">
                  <c:v>18103.470497000002</c:v>
                </c:pt>
                <c:pt idx="17">
                  <c:v>18363.420394000001</c:v>
                </c:pt>
                <c:pt idx="18">
                  <c:v>19919.225396000002</c:v>
                </c:pt>
                <c:pt idx="19">
                  <c:v>19546.581348</c:v>
                </c:pt>
                <c:pt idx="20">
                  <c:v>18694.573429</c:v>
                </c:pt>
                <c:pt idx="21">
                  <c:v>18298.035618000002</c:v>
                </c:pt>
                <c:pt idx="22">
                  <c:v>18471.635136999997</c:v>
                </c:pt>
                <c:pt idx="23">
                  <c:v>18416.503223</c:v>
                </c:pt>
                <c:pt idx="24">
                  <c:v>20267.310322999998</c:v>
                </c:pt>
                <c:pt idx="25">
                  <c:v>17717.262059999997</c:v>
                </c:pt>
                <c:pt idx="26">
                  <c:v>18426.284372000002</c:v>
                </c:pt>
                <c:pt idx="27">
                  <c:v>17348.278668000003</c:v>
                </c:pt>
                <c:pt idx="28">
                  <c:v>17994.117487</c:v>
                </c:pt>
                <c:pt idx="29">
                  <c:v>18080.775271999999</c:v>
                </c:pt>
                <c:pt idx="30">
                  <c:v>20375.903945000002</c:v>
                </c:pt>
                <c:pt idx="31">
                  <c:v>18898.241151000002</c:v>
                </c:pt>
                <c:pt idx="32">
                  <c:v>18018.683519999999</c:v>
                </c:pt>
                <c:pt idx="33">
                  <c:v>18225.392333</c:v>
                </c:pt>
                <c:pt idx="34">
                  <c:v>18418.585015000001</c:v>
                </c:pt>
                <c:pt idx="35">
                  <c:v>18209.771809000002</c:v>
                </c:pt>
                <c:pt idx="36">
                  <c:v>19661.807235</c:v>
                </c:pt>
                <c:pt idx="37">
                  <c:v>17574.878761</c:v>
                </c:pt>
                <c:pt idx="38">
                  <c:v>17314.032936</c:v>
                </c:pt>
                <c:pt idx="39">
                  <c:v>13924.776559</c:v>
                </c:pt>
                <c:pt idx="40">
                  <c:v>15345.440688999999</c:v>
                </c:pt>
                <c:pt idx="41">
                  <c:v>16380.222886</c:v>
                </c:pt>
                <c:pt idx="42">
                  <c:v>19460.699832999999</c:v>
                </c:pt>
                <c:pt idx="43">
                  <c:v>18298.959188000001</c:v>
                </c:pt>
                <c:pt idx="44">
                  <c:v>17445.550006000001</c:v>
                </c:pt>
                <c:pt idx="45">
                  <c:v>17554.774635999998</c:v>
                </c:pt>
                <c:pt idx="46">
                  <c:v>17355.421238000003</c:v>
                </c:pt>
                <c:pt idx="47">
                  <c:v>18342.352851</c:v>
                </c:pt>
                <c:pt idx="48">
                  <c:v>19441.217390000002</c:v>
                </c:pt>
                <c:pt idx="49">
                  <c:v>16873.094779999999</c:v>
                </c:pt>
                <c:pt idx="50">
                  <c:v>18315.929155000002</c:v>
                </c:pt>
                <c:pt idx="51">
                  <c:v>16814.896434000002</c:v>
                </c:pt>
                <c:pt idx="52">
                  <c:v>17352.655078000003</c:v>
                </c:pt>
                <c:pt idx="53">
                  <c:v>17769.316493999999</c:v>
                </c:pt>
                <c:pt idx="54">
                  <c:v>19467.493404000001</c:v>
                </c:pt>
                <c:pt idx="55">
                  <c:v>18524.105658</c:v>
                </c:pt>
                <c:pt idx="56">
                  <c:v>17868.208807999999</c:v>
                </c:pt>
                <c:pt idx="57">
                  <c:v>17236.623986000002</c:v>
                </c:pt>
                <c:pt idx="58">
                  <c:v>18135.975166</c:v>
                </c:pt>
                <c:pt idx="59">
                  <c:v>18335.765745000001</c:v>
                </c:pt>
              </c:numCache>
            </c:numRef>
          </c:val>
          <c:extLst>
            <c:ext xmlns:c16="http://schemas.microsoft.com/office/drawing/2014/chart" uri="{C3380CC4-5D6E-409C-BE32-E72D297353CC}">
              <c16:uniqueId val="{00000000-EB37-40F5-8435-7D85D336F2A6}"/>
            </c:ext>
          </c:extLst>
        </c:ser>
        <c:ser>
          <c:idx val="0"/>
          <c:order val="1"/>
          <c:tx>
            <c:v>Energía suministro de referencia</c:v>
          </c:tx>
          <c:spPr>
            <a:solidFill>
              <a:srgbClr val="0070C0"/>
            </a:solidFill>
            <a:ln w="25400">
              <a:noFill/>
            </a:ln>
          </c:spPr>
          <c:cat>
            <c:strRef>
              <c:f>'Data 2'!$A$11:$B$70</c:f>
              <c:strCache>
                <c:ptCount val="55"/>
                <c:pt idx="6">
                  <c:v>2017 </c:v>
                </c:pt>
                <c:pt idx="18">
                  <c:v>2018 </c:v>
                </c:pt>
                <c:pt idx="30">
                  <c:v>2019 </c:v>
                </c:pt>
                <c:pt idx="42">
                  <c:v>2020 </c:v>
                </c:pt>
                <c:pt idx="54">
                  <c:v>2021 </c:v>
                </c:pt>
              </c:strCache>
            </c:strRef>
          </c:cat>
          <c:val>
            <c:numRef>
              <c:f>'Data 2'!$E$11:$E$70</c:f>
              <c:numCache>
                <c:formatCode>#,##0\ \ \ _)</c:formatCode>
                <c:ptCount val="60"/>
                <c:pt idx="0">
                  <c:v>3321.5035630000002</c:v>
                </c:pt>
                <c:pt idx="1">
                  <c:v>2582.3448590000003</c:v>
                </c:pt>
                <c:pt idx="2">
                  <c:v>2484.7054759999996</c:v>
                </c:pt>
                <c:pt idx="3">
                  <c:v>2076.3826039999999</c:v>
                </c:pt>
                <c:pt idx="4">
                  <c:v>2017.7955509999999</c:v>
                </c:pt>
                <c:pt idx="5">
                  <c:v>2242.9436660000001</c:v>
                </c:pt>
                <c:pt idx="6">
                  <c:v>2412.65425</c:v>
                </c:pt>
                <c:pt idx="7">
                  <c:v>2443.1201449999999</c:v>
                </c:pt>
                <c:pt idx="8">
                  <c:v>1993.881065</c:v>
                </c:pt>
                <c:pt idx="9">
                  <c:v>1999.3108279999999</c:v>
                </c:pt>
                <c:pt idx="10">
                  <c:v>2379.4786490000001</c:v>
                </c:pt>
                <c:pt idx="11">
                  <c:v>3054.2117210000001</c:v>
                </c:pt>
                <c:pt idx="12">
                  <c:v>2920.8576910000002</c:v>
                </c:pt>
                <c:pt idx="13">
                  <c:v>2724.464524</c:v>
                </c:pt>
                <c:pt idx="14">
                  <c:v>2716.8150230000001</c:v>
                </c:pt>
                <c:pt idx="15">
                  <c:v>2169.5585139999998</c:v>
                </c:pt>
                <c:pt idx="16">
                  <c:v>1937.3010279999999</c:v>
                </c:pt>
                <c:pt idx="17">
                  <c:v>1933.9651650000001</c:v>
                </c:pt>
                <c:pt idx="18">
                  <c:v>2230.5159939999999</c:v>
                </c:pt>
                <c:pt idx="19">
                  <c:v>2407.8526510000002</c:v>
                </c:pt>
                <c:pt idx="20">
                  <c:v>2008.558552</c:v>
                </c:pt>
                <c:pt idx="21">
                  <c:v>1988.4645500000001</c:v>
                </c:pt>
                <c:pt idx="22">
                  <c:v>2414.1980249999997</c:v>
                </c:pt>
                <c:pt idx="23">
                  <c:v>2734.1364479999997</c:v>
                </c:pt>
                <c:pt idx="24">
                  <c:v>3003.3049150000002</c:v>
                </c:pt>
                <c:pt idx="25">
                  <c:v>2397.6673919999998</c:v>
                </c:pt>
                <c:pt idx="26">
                  <c:v>2262.6534320000001</c:v>
                </c:pt>
                <c:pt idx="27">
                  <c:v>2136.0456140000001</c:v>
                </c:pt>
                <c:pt idx="28">
                  <c:v>1880.5834029999999</c:v>
                </c:pt>
                <c:pt idx="29">
                  <c:v>1874.5665839999999</c:v>
                </c:pt>
                <c:pt idx="30">
                  <c:v>2293.8583440000002</c:v>
                </c:pt>
                <c:pt idx="31">
                  <c:v>2253.2339200000001</c:v>
                </c:pt>
                <c:pt idx="32">
                  <c:v>1895.3661259999999</c:v>
                </c:pt>
                <c:pt idx="33">
                  <c:v>1925.7475260000001</c:v>
                </c:pt>
                <c:pt idx="34">
                  <c:v>2398.881433</c:v>
                </c:pt>
                <c:pt idx="35">
                  <c:v>2697.7239570000002</c:v>
                </c:pt>
                <c:pt idx="36">
                  <c:v>2938.2898050000003</c:v>
                </c:pt>
                <c:pt idx="37">
                  <c:v>2271.8218960000004</c:v>
                </c:pt>
                <c:pt idx="38">
                  <c:v>2473.2077869999998</c:v>
                </c:pt>
                <c:pt idx="39">
                  <c:v>2222.1520559999999</c:v>
                </c:pt>
                <c:pt idx="40">
                  <c:v>1980.6796100000001</c:v>
                </c:pt>
                <c:pt idx="41">
                  <c:v>1915.393196</c:v>
                </c:pt>
                <c:pt idx="42">
                  <c:v>2440.6234520000003</c:v>
                </c:pt>
                <c:pt idx="43">
                  <c:v>2389.8658909999999</c:v>
                </c:pt>
                <c:pt idx="44">
                  <c:v>1923.3896990000001</c:v>
                </c:pt>
                <c:pt idx="45">
                  <c:v>2061.1224040000002</c:v>
                </c:pt>
                <c:pt idx="46">
                  <c:v>2292.3952530000001</c:v>
                </c:pt>
                <c:pt idx="47">
                  <c:v>2970.7270479999997</c:v>
                </c:pt>
                <c:pt idx="48">
                  <c:v>3322.5012360000001</c:v>
                </c:pt>
                <c:pt idx="49">
                  <c:v>2353.308779</c:v>
                </c:pt>
                <c:pt idx="50">
                  <c:v>2410.7492560000001</c:v>
                </c:pt>
                <c:pt idx="51">
                  <c:v>2051.8507610000001</c:v>
                </c:pt>
                <c:pt idx="52">
                  <c:v>1900.0810409999999</c:v>
                </c:pt>
                <c:pt idx="53">
                  <c:v>1782.9784520000001</c:v>
                </c:pt>
                <c:pt idx="54">
                  <c:v>2078.476592</c:v>
                </c:pt>
                <c:pt idx="55">
                  <c:v>2120.8652769999999</c:v>
                </c:pt>
                <c:pt idx="56">
                  <c:v>1758.868864</c:v>
                </c:pt>
                <c:pt idx="57">
                  <c:v>1727.330328</c:v>
                </c:pt>
                <c:pt idx="58">
                  <c:v>2129.8710440000004</c:v>
                </c:pt>
                <c:pt idx="59">
                  <c:v>2438.5916139999999</c:v>
                </c:pt>
              </c:numCache>
            </c:numRef>
          </c:val>
          <c:extLst>
            <c:ext xmlns:c16="http://schemas.microsoft.com/office/drawing/2014/chart" uri="{C3380CC4-5D6E-409C-BE32-E72D297353CC}">
              <c16:uniqueId val="{00000001-EB37-40F5-8435-7D85D336F2A6}"/>
            </c:ext>
          </c:extLst>
        </c:ser>
        <c:dLbls>
          <c:showLegendKey val="0"/>
          <c:showVal val="0"/>
          <c:showCatName val="0"/>
          <c:showSerName val="0"/>
          <c:showPercent val="0"/>
          <c:showBubbleSize val="0"/>
        </c:dLbls>
        <c:axId val="328880688"/>
        <c:axId val="328881080"/>
      </c:areaChart>
      <c:lineChart>
        <c:grouping val="standard"/>
        <c:varyColors val="0"/>
        <c:ser>
          <c:idx val="2"/>
          <c:order val="2"/>
          <c:tx>
            <c:v>Precio final medio</c:v>
          </c:tx>
          <c:spPr>
            <a:ln w="25400">
              <a:solidFill>
                <a:srgbClr val="BB0000"/>
              </a:solidFill>
              <a:prstDash val="solid"/>
            </a:ln>
          </c:spPr>
          <c:marker>
            <c:symbol val="none"/>
          </c:marker>
          <c:cat>
            <c:strRef>
              <c:f>'Data 2'!$A$11:$B$70</c:f>
              <c:strCache>
                <c:ptCount val="55"/>
                <c:pt idx="6">
                  <c:v>2017 </c:v>
                </c:pt>
                <c:pt idx="18">
                  <c:v>2018 </c:v>
                </c:pt>
                <c:pt idx="30">
                  <c:v>2019 </c:v>
                </c:pt>
                <c:pt idx="42">
                  <c:v>2020 </c:v>
                </c:pt>
                <c:pt idx="54">
                  <c:v>2021 </c:v>
                </c:pt>
              </c:strCache>
            </c:strRef>
          </c:cat>
          <c:val>
            <c:numRef>
              <c:f>'Data 2'!$F$11:$F$70</c:f>
              <c:numCache>
                <c:formatCode>#,##0.00\ \ \ _)</c:formatCode>
                <c:ptCount val="60"/>
                <c:pt idx="0">
                  <c:v>81.62</c:v>
                </c:pt>
                <c:pt idx="1">
                  <c:v>61.23</c:v>
                </c:pt>
                <c:pt idx="2">
                  <c:v>51.65</c:v>
                </c:pt>
                <c:pt idx="3">
                  <c:v>52.14</c:v>
                </c:pt>
                <c:pt idx="4">
                  <c:v>54.25</c:v>
                </c:pt>
                <c:pt idx="5">
                  <c:v>56.93</c:v>
                </c:pt>
                <c:pt idx="6">
                  <c:v>55.93</c:v>
                </c:pt>
                <c:pt idx="7">
                  <c:v>54.69</c:v>
                </c:pt>
                <c:pt idx="8">
                  <c:v>56.28</c:v>
                </c:pt>
                <c:pt idx="9">
                  <c:v>64.83</c:v>
                </c:pt>
                <c:pt idx="10">
                  <c:v>66.81</c:v>
                </c:pt>
                <c:pt idx="11">
                  <c:v>67.319999999999993</c:v>
                </c:pt>
                <c:pt idx="12">
                  <c:v>58.28</c:v>
                </c:pt>
                <c:pt idx="13">
                  <c:v>61.94</c:v>
                </c:pt>
                <c:pt idx="14">
                  <c:v>49.88</c:v>
                </c:pt>
                <c:pt idx="15">
                  <c:v>51.27</c:v>
                </c:pt>
                <c:pt idx="16">
                  <c:v>62.09</c:v>
                </c:pt>
                <c:pt idx="17">
                  <c:v>64.849999999999994</c:v>
                </c:pt>
                <c:pt idx="18">
                  <c:v>68.44</c:v>
                </c:pt>
                <c:pt idx="19">
                  <c:v>71.14</c:v>
                </c:pt>
                <c:pt idx="20">
                  <c:v>77.569999999999993</c:v>
                </c:pt>
                <c:pt idx="21">
                  <c:v>71.48</c:v>
                </c:pt>
                <c:pt idx="22">
                  <c:v>67.66</c:v>
                </c:pt>
                <c:pt idx="23">
                  <c:v>67.97</c:v>
                </c:pt>
                <c:pt idx="24">
                  <c:v>67.97</c:v>
                </c:pt>
                <c:pt idx="25">
                  <c:v>59.87</c:v>
                </c:pt>
                <c:pt idx="26">
                  <c:v>54.16</c:v>
                </c:pt>
                <c:pt idx="27">
                  <c:v>56.63</c:v>
                </c:pt>
                <c:pt idx="28">
                  <c:v>53.77</c:v>
                </c:pt>
                <c:pt idx="29">
                  <c:v>52.14</c:v>
                </c:pt>
                <c:pt idx="30">
                  <c:v>56.71</c:v>
                </c:pt>
                <c:pt idx="31">
                  <c:v>49.22</c:v>
                </c:pt>
                <c:pt idx="32">
                  <c:v>46.82</c:v>
                </c:pt>
                <c:pt idx="33">
                  <c:v>52.22</c:v>
                </c:pt>
                <c:pt idx="34">
                  <c:v>48.31</c:v>
                </c:pt>
                <c:pt idx="35">
                  <c:v>41.24</c:v>
                </c:pt>
                <c:pt idx="36">
                  <c:v>46.96</c:v>
                </c:pt>
                <c:pt idx="37">
                  <c:v>41.4</c:v>
                </c:pt>
                <c:pt idx="38">
                  <c:v>33.24</c:v>
                </c:pt>
                <c:pt idx="39">
                  <c:v>25.3</c:v>
                </c:pt>
                <c:pt idx="40">
                  <c:v>27.35</c:v>
                </c:pt>
                <c:pt idx="41">
                  <c:v>36.020000000000003</c:v>
                </c:pt>
                <c:pt idx="42">
                  <c:v>40.020000000000003</c:v>
                </c:pt>
                <c:pt idx="43">
                  <c:v>41.06</c:v>
                </c:pt>
                <c:pt idx="44">
                  <c:v>47.45</c:v>
                </c:pt>
                <c:pt idx="45">
                  <c:v>42.65</c:v>
                </c:pt>
                <c:pt idx="46">
                  <c:v>48.11</c:v>
                </c:pt>
                <c:pt idx="47">
                  <c:v>49.02</c:v>
                </c:pt>
                <c:pt idx="48">
                  <c:v>70.37</c:v>
                </c:pt>
                <c:pt idx="49">
                  <c:v>36.82</c:v>
                </c:pt>
                <c:pt idx="50">
                  <c:v>52.02</c:v>
                </c:pt>
                <c:pt idx="51">
                  <c:v>71.540000000000006</c:v>
                </c:pt>
                <c:pt idx="52">
                  <c:v>74.05</c:v>
                </c:pt>
                <c:pt idx="53">
                  <c:v>87.23</c:v>
                </c:pt>
                <c:pt idx="54">
                  <c:v>96.42</c:v>
                </c:pt>
                <c:pt idx="55">
                  <c:v>111.36</c:v>
                </c:pt>
                <c:pt idx="56">
                  <c:v>160.75</c:v>
                </c:pt>
                <c:pt idx="57">
                  <c:v>209.4</c:v>
                </c:pt>
                <c:pt idx="58">
                  <c:v>203.79</c:v>
                </c:pt>
                <c:pt idx="59">
                  <c:v>252.12</c:v>
                </c:pt>
              </c:numCache>
            </c:numRef>
          </c:val>
          <c:smooth val="0"/>
          <c:extLst>
            <c:ext xmlns:c16="http://schemas.microsoft.com/office/drawing/2014/chart" uri="{C3380CC4-5D6E-409C-BE32-E72D297353CC}">
              <c16:uniqueId val="{00000002-EB37-40F5-8435-7D85D336F2A6}"/>
            </c:ext>
          </c:extLst>
        </c:ser>
        <c:dLbls>
          <c:showLegendKey val="0"/>
          <c:showVal val="0"/>
          <c:showCatName val="0"/>
          <c:showSerName val="0"/>
          <c:showPercent val="0"/>
          <c:showBubbleSize val="0"/>
        </c:dLbls>
        <c:marker val="1"/>
        <c:smooth val="0"/>
        <c:axId val="328879904"/>
        <c:axId val="328880296"/>
      </c:lineChart>
      <c:catAx>
        <c:axId val="328879904"/>
        <c:scaling>
          <c:orientation val="minMax"/>
        </c:scaling>
        <c:delete val="0"/>
        <c:axPos val="b"/>
        <c:majorGridlines>
          <c:spPr>
            <a:ln w="3175">
              <a:pattFill prst="pct50">
                <a:fgClr>
                  <a:srgbClr val="969696"/>
                </a:fgClr>
                <a:bgClr>
                  <a:srgbClr val="FFFFFF"/>
                </a:bgClr>
              </a:pattFill>
              <a:prstDash val="solid"/>
            </a:ln>
          </c:spPr>
        </c:majorGridlines>
        <c:numFmt formatCode="General" sourceLinked="1"/>
        <c:majorTickMark val="out"/>
        <c:minorTickMark val="none"/>
        <c:tickLblPos val="nextTo"/>
        <c:spPr>
          <a:ln w="12700">
            <a:pattFill prst="pct50">
              <a:fgClr>
                <a:srgbClr val="969696"/>
              </a:fgClr>
              <a:bgClr>
                <a:srgbClr val="FFFFFF"/>
              </a:bgClr>
            </a:pattFill>
            <a:prstDash val="solid"/>
          </a:ln>
        </c:spPr>
        <c:txPr>
          <a:bodyPr rot="0" vert="horz"/>
          <a:lstStyle/>
          <a:p>
            <a:pPr>
              <a:defRPr sz="800" b="0" i="0" u="none" strike="noStrike" baseline="0">
                <a:solidFill>
                  <a:srgbClr val="004563"/>
                </a:solidFill>
                <a:latin typeface="Arial"/>
                <a:ea typeface="Arial"/>
                <a:cs typeface="Arial"/>
              </a:defRPr>
            </a:pPr>
            <a:endParaRPr lang="es-ES"/>
          </a:p>
        </c:txPr>
        <c:crossAx val="328880296"/>
        <c:crosses val="autoZero"/>
        <c:auto val="0"/>
        <c:lblAlgn val="ctr"/>
        <c:lblOffset val="100"/>
        <c:tickLblSkip val="6"/>
        <c:tickMarkSkip val="12"/>
        <c:noMultiLvlLbl val="0"/>
      </c:catAx>
      <c:valAx>
        <c:axId val="328880296"/>
        <c:scaling>
          <c:orientation val="minMax"/>
        </c:scaling>
        <c:delete val="0"/>
        <c:axPos val="l"/>
        <c:majorGridlines>
          <c:spPr>
            <a:ln w="12700">
              <a:pattFill prst="pct50">
                <a:fgClr>
                  <a:srgbClr val="969696"/>
                </a:fgClr>
                <a:bgClr>
                  <a:srgbClr val="FFFFFF"/>
                </a:bgClr>
              </a:pattFill>
              <a:prstDash val="solid"/>
            </a:ln>
          </c:spPr>
        </c:majorGridlines>
        <c:title>
          <c:tx>
            <c:rich>
              <a:bodyPr rot="0" vert="horz"/>
              <a:lstStyle/>
              <a:p>
                <a:pPr algn="ctr">
                  <a:defRPr sz="800" b="0" i="0" u="none" strike="noStrike" baseline="0">
                    <a:solidFill>
                      <a:srgbClr val="004563"/>
                    </a:solidFill>
                    <a:latin typeface="Arial"/>
                    <a:ea typeface="Arial"/>
                    <a:cs typeface="Arial"/>
                  </a:defRPr>
                </a:pPr>
                <a:r>
                  <a:rPr lang="es-ES"/>
                  <a:t>€/MWh</a:t>
                </a:r>
              </a:p>
            </c:rich>
          </c:tx>
          <c:layout>
            <c:manualLayout>
              <c:xMode val="edge"/>
              <c:yMode val="edge"/>
              <c:x val="7.8048780487804878E-2"/>
              <c:y val="2.7668399157615181E-2"/>
            </c:manualLayout>
          </c:layout>
          <c:overlay val="0"/>
          <c:spPr>
            <a:noFill/>
            <a:ln w="25400">
              <a:noFill/>
            </a:ln>
          </c:spPr>
        </c:title>
        <c:numFmt formatCode="#,##0_)" sourceLinked="0"/>
        <c:majorTickMark val="out"/>
        <c:minorTickMark val="none"/>
        <c:tickLblPos val="nextTo"/>
        <c:spPr>
          <a:ln w="9525">
            <a:noFill/>
          </a:ln>
        </c:spPr>
        <c:txPr>
          <a:bodyPr rot="0" vert="horz"/>
          <a:lstStyle/>
          <a:p>
            <a:pPr>
              <a:defRPr sz="800" b="0" i="0" u="none" strike="noStrike" baseline="0">
                <a:solidFill>
                  <a:srgbClr val="004563"/>
                </a:solidFill>
                <a:latin typeface="Arial"/>
                <a:ea typeface="Arial"/>
                <a:cs typeface="Arial"/>
              </a:defRPr>
            </a:pPr>
            <a:endParaRPr lang="es-ES"/>
          </a:p>
        </c:txPr>
        <c:crossAx val="328879904"/>
        <c:crosses val="autoZero"/>
        <c:crossBetween val="midCat"/>
      </c:valAx>
      <c:catAx>
        <c:axId val="328880688"/>
        <c:scaling>
          <c:orientation val="minMax"/>
        </c:scaling>
        <c:delete val="1"/>
        <c:axPos val="b"/>
        <c:numFmt formatCode="General" sourceLinked="1"/>
        <c:majorTickMark val="out"/>
        <c:minorTickMark val="none"/>
        <c:tickLblPos val="nextTo"/>
        <c:crossAx val="328881080"/>
        <c:crosses val="autoZero"/>
        <c:auto val="0"/>
        <c:lblAlgn val="ctr"/>
        <c:lblOffset val="100"/>
        <c:noMultiLvlLbl val="0"/>
      </c:catAx>
      <c:valAx>
        <c:axId val="328881080"/>
        <c:scaling>
          <c:orientation val="minMax"/>
          <c:max val="30000"/>
        </c:scaling>
        <c:delete val="0"/>
        <c:axPos val="r"/>
        <c:title>
          <c:tx>
            <c:rich>
              <a:bodyPr rot="0" vert="horz"/>
              <a:lstStyle/>
              <a:p>
                <a:pPr algn="ctr">
                  <a:defRPr sz="800" b="0" i="0" u="none" strike="noStrike" baseline="0">
                    <a:solidFill>
                      <a:srgbClr val="004563"/>
                    </a:solidFill>
                    <a:latin typeface="Arial"/>
                    <a:ea typeface="Arial"/>
                    <a:cs typeface="Arial"/>
                  </a:defRPr>
                </a:pPr>
                <a:r>
                  <a:rPr lang="es-ES"/>
                  <a:t>GWh</a:t>
                </a:r>
              </a:p>
            </c:rich>
          </c:tx>
          <c:layout>
            <c:manualLayout>
              <c:xMode val="edge"/>
              <c:yMode val="edge"/>
              <c:x val="0.79105691056910565"/>
              <c:y val="3.2938491384229142E-2"/>
            </c:manualLayout>
          </c:layout>
          <c:overlay val="0"/>
          <c:spPr>
            <a:noFill/>
            <a:ln w="25400">
              <a:noFill/>
            </a:ln>
          </c:spPr>
        </c:title>
        <c:numFmt formatCode="#,##0\ \ \ _)" sourceLinked="1"/>
        <c:majorTickMark val="none"/>
        <c:minorTickMark val="none"/>
        <c:tickLblPos val="nextTo"/>
        <c:spPr>
          <a:ln w="9525">
            <a:noFill/>
          </a:ln>
        </c:spPr>
        <c:txPr>
          <a:bodyPr rot="0" vert="horz"/>
          <a:lstStyle/>
          <a:p>
            <a:pPr>
              <a:defRPr sz="800" b="0" i="0" u="none" strike="noStrike" baseline="0">
                <a:solidFill>
                  <a:srgbClr val="004563"/>
                </a:solidFill>
                <a:latin typeface="Arial"/>
                <a:ea typeface="Arial"/>
                <a:cs typeface="Arial"/>
              </a:defRPr>
            </a:pPr>
            <a:endParaRPr lang="es-ES"/>
          </a:p>
        </c:txPr>
        <c:crossAx val="328880688"/>
        <c:crosses val="max"/>
        <c:crossBetween val="midCat"/>
        <c:majorUnit val="5000"/>
      </c:valAx>
      <c:spPr>
        <a:noFill/>
        <a:ln w="25400">
          <a:noFill/>
        </a:ln>
      </c:spPr>
    </c:plotArea>
    <c:legend>
      <c:legendPos val="r"/>
      <c:layout>
        <c:manualLayout>
          <c:xMode val="edge"/>
          <c:yMode val="edge"/>
          <c:x val="2.3577235772357725E-2"/>
          <c:y val="0.86824727936675905"/>
          <c:w val="0.97317073170731705"/>
          <c:h val="0.11594244395339912"/>
        </c:manualLayout>
      </c:layout>
      <c:overlay val="0"/>
      <c:spPr>
        <a:noFill/>
        <a:ln w="25400">
          <a:noFill/>
        </a:ln>
      </c:spPr>
      <c:txPr>
        <a:bodyPr/>
        <a:lstStyle/>
        <a:p>
          <a:pPr>
            <a:defRPr sz="700" b="0" i="0" u="none" strike="noStrike" baseline="0">
              <a:solidFill>
                <a:srgbClr val="004563"/>
              </a:solidFill>
              <a:latin typeface="Arial"/>
              <a:ea typeface="Arial"/>
              <a:cs typeface="Arial"/>
            </a:defRPr>
          </a:pPr>
          <a:endParaRPr lang="es-ES"/>
        </a:p>
      </c:txPr>
    </c:legend>
    <c:plotVisOnly val="0"/>
    <c:dispBlanksAs val="gap"/>
    <c:showDLblsOverMax val="0"/>
  </c:chart>
  <c:spPr>
    <a:noFill/>
    <a:ln w="9525">
      <a:noFill/>
    </a:ln>
  </c:spPr>
  <c:txPr>
    <a:bodyPr/>
    <a:lstStyle/>
    <a:p>
      <a:pPr>
        <a:defRPr sz="800" b="0" i="0" u="none" strike="noStrike" baseline="0">
          <a:solidFill>
            <a:srgbClr val="004563"/>
          </a:solidFill>
          <a:latin typeface="Arial"/>
          <a:ea typeface="Arial"/>
          <a:cs typeface="Arial"/>
        </a:defRPr>
      </a:pPr>
      <a:endParaRPr lang="es-ES"/>
    </a:p>
  </c:txPr>
  <c:printSettings>
    <c:headerFooter alignWithMargins="0">
      <c:oddHeader>&amp;N</c:oddHeader>
      <c:oddFooter>Page &amp;P</c:oddFooter>
    </c:headerFooter>
    <c:pageMargins b="1" l="0.75" r="0.75" t="1" header="0.511811024" footer="0.511811024"/>
    <c:pageSetup paperSize="9" orientation="portrait" horizontalDpi="-4" verticalDpi="-4"/>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7111449088424"/>
          <c:y val="9.5237206021184129E-2"/>
          <c:w val="0.83231334149326808"/>
          <c:h val="0.70092766072225177"/>
        </c:manualLayout>
      </c:layout>
      <c:barChart>
        <c:barDir val="col"/>
        <c:grouping val="stacked"/>
        <c:varyColors val="0"/>
        <c:ser>
          <c:idx val="0"/>
          <c:order val="0"/>
          <c:tx>
            <c:strRef>
              <c:f>'Data 2'!$C$74</c:f>
              <c:strCache>
                <c:ptCount val="1"/>
                <c:pt idx="0">
                  <c:v>Mercado diario e intradiario</c:v>
                </c:pt>
              </c:strCache>
            </c:strRef>
          </c:tx>
          <c:spPr>
            <a:solidFill>
              <a:srgbClr val="0070C0"/>
            </a:solidFill>
            <a:ln w="25400">
              <a:noFill/>
            </a:ln>
          </c:spPr>
          <c:invertIfNegative val="0"/>
          <c:dLbls>
            <c:spPr>
              <a:noFill/>
              <a:ln w="25400">
                <a:noFill/>
              </a:ln>
            </c:spPr>
            <c:txPr>
              <a:bodyPr wrap="square" lIns="38100" tIns="19050" rIns="38100" bIns="19050" anchor="ctr">
                <a:spAutoFit/>
              </a:bodyPr>
              <a:lstStyle/>
              <a:p>
                <a:pPr>
                  <a:defRPr sz="800" b="1" i="0" u="none" strike="noStrike" baseline="0">
                    <a:solidFill>
                      <a:srgbClr val="FFFFFF"/>
                    </a:solidFill>
                    <a:latin typeface="Arial"/>
                    <a:ea typeface="Arial"/>
                    <a:cs typeface="Arial"/>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'Data 2'!$D$73:$H$73</c:f>
              <c:numCache>
                <c:formatCode>General</c:formatCode>
                <c:ptCount val="5"/>
                <c:pt idx="0">
                  <c:v>2017</c:v>
                </c:pt>
                <c:pt idx="1">
                  <c:v>2018</c:v>
                </c:pt>
                <c:pt idx="2">
                  <c:v>2019</c:v>
                </c:pt>
                <c:pt idx="3">
                  <c:v>2020</c:v>
                </c:pt>
                <c:pt idx="4">
                  <c:v>2021</c:v>
                </c:pt>
              </c:numCache>
            </c:numRef>
          </c:cat>
          <c:val>
            <c:numRef>
              <c:f>'Data 2'!$D$74:$H$74</c:f>
              <c:numCache>
                <c:formatCode>0.00_)</c:formatCode>
                <c:ptCount val="5"/>
                <c:pt idx="0">
                  <c:v>53.41</c:v>
                </c:pt>
                <c:pt idx="1">
                  <c:v>58.089999999999996</c:v>
                </c:pt>
                <c:pt idx="2">
                  <c:v>48.559999999999995</c:v>
                </c:pt>
                <c:pt idx="3">
                  <c:v>35.19</c:v>
                </c:pt>
                <c:pt idx="4">
                  <c:v>113.09</c:v>
                </c:pt>
              </c:numCache>
            </c:numRef>
          </c:val>
          <c:extLst>
            <c:ext xmlns:c16="http://schemas.microsoft.com/office/drawing/2014/chart" uri="{C3380CC4-5D6E-409C-BE32-E72D297353CC}">
              <c16:uniqueId val="{00000000-8683-4515-A803-8503B02926A7}"/>
            </c:ext>
          </c:extLst>
        </c:ser>
        <c:ser>
          <c:idx val="2"/>
          <c:order val="1"/>
          <c:tx>
            <c:strRef>
              <c:f>'Data 2'!$C$75</c:f>
              <c:strCache>
                <c:ptCount val="1"/>
                <c:pt idx="0">
                  <c:v>Servicios de ajuste</c:v>
                </c:pt>
              </c:strCache>
            </c:strRef>
          </c:tx>
          <c:spPr>
            <a:solidFill>
              <a:srgbClr val="92D050"/>
            </a:solidFill>
            <a:ln w="25400">
              <a:noFill/>
            </a:ln>
          </c:spPr>
          <c:invertIfNegative val="0"/>
          <c:dLbls>
            <c:dLbl>
              <c:idx val="0"/>
              <c:layout>
                <c:manualLayout>
                  <c:x val="7.8239608801955962E-2"/>
                  <c:y val="8.4321475625823358E-2"/>
                </c:manualLayout>
              </c:layout>
              <c:spPr>
                <a:solidFill>
                  <a:srgbClr val="92D050"/>
                </a:solidFill>
                <a:ln w="25400">
                  <a:noFill/>
                </a:ln>
              </c:spPr>
              <c:txPr>
                <a:bodyPr/>
                <a:lstStyle/>
                <a:p>
                  <a:pPr>
                    <a:defRPr sz="800" b="1" i="0" u="none" strike="noStrike" baseline="0">
                      <a:solidFill>
                        <a:srgbClr val="FFFFFF"/>
                      </a:solidFill>
                      <a:latin typeface="Arial"/>
                      <a:ea typeface="Arial"/>
                      <a:cs typeface="Arial"/>
                    </a:defRPr>
                  </a:pPr>
                  <a:endParaRPr lang="es-E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683-4515-A803-8503B02926A7}"/>
                </c:ext>
              </c:extLst>
            </c:dLbl>
            <c:dLbl>
              <c:idx val="1"/>
              <c:layout>
                <c:manualLayout>
                  <c:x val="7.823960880195599E-2"/>
                  <c:y val="7.9051383399209488E-2"/>
                </c:manualLayout>
              </c:layout>
              <c:spPr>
                <a:solidFill>
                  <a:srgbClr val="92D050"/>
                </a:solidFill>
                <a:ln w="25400">
                  <a:noFill/>
                </a:ln>
              </c:spPr>
              <c:txPr>
                <a:bodyPr/>
                <a:lstStyle/>
                <a:p>
                  <a:pPr>
                    <a:defRPr sz="800" b="1" i="0" u="none" strike="noStrike" baseline="0">
                      <a:solidFill>
                        <a:srgbClr val="FFFFFF"/>
                      </a:solidFill>
                      <a:latin typeface="Arial"/>
                      <a:ea typeface="Arial"/>
                      <a:cs typeface="Arial"/>
                    </a:defRPr>
                  </a:pPr>
                  <a:endParaRPr lang="es-E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683-4515-A803-8503B02926A7}"/>
                </c:ext>
              </c:extLst>
            </c:dLbl>
            <c:dLbl>
              <c:idx val="2"/>
              <c:layout>
                <c:manualLayout>
                  <c:x val="7.4979625101874364E-2"/>
                  <c:y val="8.9591567852437423E-2"/>
                </c:manualLayout>
              </c:layout>
              <c:spPr>
                <a:solidFill>
                  <a:srgbClr val="92D050"/>
                </a:solidFill>
                <a:ln w="25400">
                  <a:noFill/>
                </a:ln>
              </c:spPr>
              <c:txPr>
                <a:bodyPr/>
                <a:lstStyle/>
                <a:p>
                  <a:pPr>
                    <a:defRPr sz="800" b="1" i="0" u="none" strike="noStrike" baseline="0">
                      <a:solidFill>
                        <a:srgbClr val="FFFFFF"/>
                      </a:solidFill>
                      <a:latin typeface="Arial"/>
                      <a:ea typeface="Arial"/>
                      <a:cs typeface="Arial"/>
                    </a:defRPr>
                  </a:pPr>
                  <a:endParaRPr lang="es-E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683-4515-A803-8503B02926A7}"/>
                </c:ext>
              </c:extLst>
            </c:dLbl>
            <c:dLbl>
              <c:idx val="3"/>
              <c:layout>
                <c:manualLayout>
                  <c:x val="7.823960880195599E-2"/>
                  <c:y val="7.9051383399209432E-2"/>
                </c:manualLayout>
              </c:layout>
              <c:spPr>
                <a:solidFill>
                  <a:srgbClr val="92D050"/>
                </a:solidFill>
                <a:ln w="25400">
                  <a:noFill/>
                </a:ln>
              </c:spPr>
              <c:txPr>
                <a:bodyPr/>
                <a:lstStyle/>
                <a:p>
                  <a:pPr>
                    <a:defRPr sz="800" b="1" i="0" u="none" strike="noStrike" baseline="0">
                      <a:solidFill>
                        <a:srgbClr val="FFFFFF"/>
                      </a:solidFill>
                      <a:latin typeface="Arial"/>
                      <a:ea typeface="Arial"/>
                      <a:cs typeface="Arial"/>
                    </a:defRPr>
                  </a:pPr>
                  <a:endParaRPr lang="es-E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683-4515-A803-8503B02926A7}"/>
                </c:ext>
              </c:extLst>
            </c:dLbl>
            <c:dLbl>
              <c:idx val="4"/>
              <c:layout>
                <c:manualLayout>
                  <c:x val="8.8019559902200603E-2"/>
                  <c:y val="4.743083003952564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734-4019-906E-943EC0B87CC4}"/>
                </c:ext>
              </c:extLst>
            </c:dLbl>
            <c:spPr>
              <a:solidFill>
                <a:srgbClr val="92D050"/>
              </a:solidFill>
              <a:ln w="25400">
                <a:noFill/>
              </a:ln>
            </c:spPr>
            <c:txPr>
              <a:bodyPr wrap="square" lIns="38100" tIns="19050" rIns="38100" bIns="19050" anchor="ctr">
                <a:spAutoFit/>
              </a:bodyPr>
              <a:lstStyle/>
              <a:p>
                <a:pPr>
                  <a:defRPr sz="800" b="1" i="0" u="none" strike="noStrike" baseline="0">
                    <a:solidFill>
                      <a:srgbClr val="FFFFFF"/>
                    </a:solidFill>
                    <a:latin typeface="Arial"/>
                    <a:ea typeface="Arial"/>
                    <a:cs typeface="Arial"/>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'Data 2'!$D$73:$H$73</c:f>
              <c:numCache>
                <c:formatCode>General</c:formatCode>
                <c:ptCount val="5"/>
                <c:pt idx="0">
                  <c:v>2017</c:v>
                </c:pt>
                <c:pt idx="1">
                  <c:v>2018</c:v>
                </c:pt>
                <c:pt idx="2">
                  <c:v>2019</c:v>
                </c:pt>
                <c:pt idx="3">
                  <c:v>2020</c:v>
                </c:pt>
                <c:pt idx="4">
                  <c:v>2021</c:v>
                </c:pt>
              </c:numCache>
            </c:numRef>
          </c:cat>
          <c:val>
            <c:numRef>
              <c:f>'Data 2'!$D$75:$H$75</c:f>
              <c:numCache>
                <c:formatCode>0.00_)</c:formatCode>
                <c:ptCount val="5"/>
                <c:pt idx="0">
                  <c:v>2.3799999999999994</c:v>
                </c:pt>
                <c:pt idx="1">
                  <c:v>2.35</c:v>
                </c:pt>
                <c:pt idx="2">
                  <c:v>1.47</c:v>
                </c:pt>
                <c:pt idx="3">
                  <c:v>2.54</c:v>
                </c:pt>
                <c:pt idx="4">
                  <c:v>4.26</c:v>
                </c:pt>
              </c:numCache>
            </c:numRef>
          </c:val>
          <c:extLst>
            <c:ext xmlns:c16="http://schemas.microsoft.com/office/drawing/2014/chart" uri="{C3380CC4-5D6E-409C-BE32-E72D297353CC}">
              <c16:uniqueId val="{00000005-8683-4515-A803-8503B02926A7}"/>
            </c:ext>
          </c:extLst>
        </c:ser>
        <c:ser>
          <c:idx val="3"/>
          <c:order val="2"/>
          <c:tx>
            <c:strRef>
              <c:f>'Data 2'!$C$76</c:f>
              <c:strCache>
                <c:ptCount val="1"/>
                <c:pt idx="0">
                  <c:v>Pagos por capacidad</c:v>
                </c:pt>
              </c:strCache>
            </c:strRef>
          </c:tx>
          <c:spPr>
            <a:solidFill>
              <a:srgbClr val="F79646"/>
            </a:solidFill>
            <a:ln w="25400">
              <a:noFill/>
            </a:ln>
          </c:spPr>
          <c:invertIfNegative val="0"/>
          <c:dLbls>
            <c:dLbl>
              <c:idx val="0"/>
              <c:layout>
                <c:manualLayout>
                  <c:x val="7.8239608801955962E-2"/>
                  <c:y val="3.16205533596836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734-4019-906E-943EC0B87CC4}"/>
                </c:ext>
              </c:extLst>
            </c:dLbl>
            <c:dLbl>
              <c:idx val="1"/>
              <c:layout>
                <c:manualLayout>
                  <c:x val="7.8239608801955934E-2"/>
                  <c:y val="2.10803689064558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734-4019-906E-943EC0B87CC4}"/>
                </c:ext>
              </c:extLst>
            </c:dLbl>
            <c:dLbl>
              <c:idx val="2"/>
              <c:layout>
                <c:manualLayout>
                  <c:x val="7.6777493277887937E-2"/>
                  <c:y val="3.2385754152272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683-4515-A803-8503B02926A7}"/>
                </c:ext>
              </c:extLst>
            </c:dLbl>
            <c:dLbl>
              <c:idx val="3"/>
              <c:layout>
                <c:manualLayout>
                  <c:x val="7.8239608801955865E-2"/>
                  <c:y val="3.6890645586297711E-2"/>
                </c:manualLayout>
              </c:layout>
              <c:spPr>
                <a:solidFill>
                  <a:schemeClr val="accent6"/>
                </a:solidFill>
                <a:ln w="25400">
                  <a:noFill/>
                </a:ln>
              </c:spPr>
              <c:txPr>
                <a:bodyPr anchorCtr="0"/>
                <a:lstStyle/>
                <a:p>
                  <a:pPr algn="ctr" rtl="0">
                    <a:defRPr lang="en-US" sz="800" b="1" i="0" u="none" strike="noStrike" kern="1200" baseline="0">
                      <a:solidFill>
                        <a:sysClr val="window" lastClr="FFFFFF"/>
                      </a:solidFill>
                      <a:latin typeface="Arial"/>
                      <a:ea typeface="Arial"/>
                      <a:cs typeface="Arial"/>
                    </a:defRPr>
                  </a:pPr>
                  <a:endParaRPr lang="es-E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683-4515-A803-8503B02926A7}"/>
                </c:ext>
              </c:extLst>
            </c:dLbl>
            <c:dLbl>
              <c:idx val="4"/>
              <c:layout>
                <c:manualLayout>
                  <c:x val="8.9005255761122656E-2"/>
                  <c:y val="5.546045874700396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683-4515-A803-8503B02926A7}"/>
                </c:ext>
              </c:extLst>
            </c:dLbl>
            <c:spPr>
              <a:solidFill>
                <a:schemeClr val="accent6"/>
              </a:solidFill>
              <a:ln w="25400">
                <a:noFill/>
              </a:ln>
            </c:spPr>
            <c:txPr>
              <a:bodyPr/>
              <a:lstStyle/>
              <a:p>
                <a:pPr>
                  <a:defRPr sz="800" b="1" i="0" u="none" strike="noStrike" baseline="0">
                    <a:solidFill>
                      <a:schemeClr val="bg1"/>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'Data 2'!$D$73:$H$73</c:f>
              <c:numCache>
                <c:formatCode>General</c:formatCode>
                <c:ptCount val="5"/>
                <c:pt idx="0">
                  <c:v>2017</c:v>
                </c:pt>
                <c:pt idx="1">
                  <c:v>2018</c:v>
                </c:pt>
                <c:pt idx="2">
                  <c:v>2019</c:v>
                </c:pt>
                <c:pt idx="3">
                  <c:v>2020</c:v>
                </c:pt>
                <c:pt idx="4">
                  <c:v>2021</c:v>
                </c:pt>
              </c:numCache>
            </c:numRef>
          </c:cat>
          <c:val>
            <c:numRef>
              <c:f>'Data 2'!$D$76:$H$76</c:f>
              <c:numCache>
                <c:formatCode>0.00_)</c:formatCode>
                <c:ptCount val="5"/>
                <c:pt idx="0">
                  <c:v>2.71</c:v>
                </c:pt>
                <c:pt idx="1">
                  <c:v>2.7</c:v>
                </c:pt>
                <c:pt idx="2">
                  <c:v>2.64</c:v>
                </c:pt>
                <c:pt idx="3">
                  <c:v>2.63</c:v>
                </c:pt>
                <c:pt idx="4">
                  <c:v>1.31</c:v>
                </c:pt>
              </c:numCache>
            </c:numRef>
          </c:val>
          <c:extLst>
            <c:ext xmlns:c16="http://schemas.microsoft.com/office/drawing/2014/chart" uri="{C3380CC4-5D6E-409C-BE32-E72D297353CC}">
              <c16:uniqueId val="{00000009-8683-4515-A803-8503B02926A7}"/>
            </c:ext>
          </c:extLst>
        </c:ser>
        <c:ser>
          <c:idx val="1"/>
          <c:order val="3"/>
          <c:tx>
            <c:strRef>
              <c:f>'Data 2'!$C$77</c:f>
              <c:strCache>
                <c:ptCount val="1"/>
                <c:pt idx="0">
                  <c:v>Servicio de interrumpibilidad</c:v>
                </c:pt>
              </c:strCache>
            </c:strRef>
          </c:tx>
          <c:invertIfNegative val="0"/>
          <c:dLbls>
            <c:dLbl>
              <c:idx val="0"/>
              <c:layout>
                <c:manualLayout>
                  <c:x val="8.1499592502037491E-2"/>
                  <c:y val="-2.10803689064558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683-4515-A803-8503B02926A7}"/>
                </c:ext>
              </c:extLst>
            </c:dLbl>
            <c:dLbl>
              <c:idx val="1"/>
              <c:layout>
                <c:manualLayout>
                  <c:x val="7.8239608801955934E-2"/>
                  <c:y val="-2.63504611330698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683-4515-A803-8503B02926A7}"/>
                </c:ext>
              </c:extLst>
            </c:dLbl>
            <c:dLbl>
              <c:idx val="2"/>
              <c:layout>
                <c:manualLayout>
                  <c:x val="7.823960880195599E-2"/>
                  <c:y val="-2.10803689064559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683-4515-A803-8503B02926A7}"/>
                </c:ext>
              </c:extLst>
            </c:dLbl>
            <c:dLbl>
              <c:idx val="3"/>
              <c:layout>
                <c:manualLayout>
                  <c:x val="7.823960880195599E-2"/>
                  <c:y val="-2.10803689064559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683-4515-A803-8503B02926A7}"/>
                </c:ext>
              </c:extLst>
            </c:dLbl>
            <c:dLbl>
              <c:idx val="4"/>
              <c:delete val="1"/>
              <c:extLst>
                <c:ext xmlns:c15="http://schemas.microsoft.com/office/drawing/2012/chart" uri="{CE6537A1-D6FC-4f65-9D91-7224C49458BB}"/>
                <c:ext xmlns:c16="http://schemas.microsoft.com/office/drawing/2014/chart" uri="{C3380CC4-5D6E-409C-BE32-E72D297353CC}">
                  <c16:uniqueId val="{0000000E-8683-4515-A803-8503B02926A7}"/>
                </c:ext>
              </c:extLst>
            </c:dLbl>
            <c:spPr>
              <a:solidFill>
                <a:schemeClr val="accent2"/>
              </a:solidFill>
              <a:ln>
                <a:noFill/>
              </a:ln>
              <a:effectLst/>
            </c:spPr>
            <c:txPr>
              <a:bodyPr wrap="square" lIns="38100" tIns="19050" rIns="38100" bIns="19050" anchor="ctr">
                <a:spAutoFit/>
              </a:bodyPr>
              <a:lstStyle/>
              <a:p>
                <a:pPr>
                  <a:defRPr b="1">
                    <a:solidFill>
                      <a:schemeClr val="bg1"/>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'Data 2'!$D$73:$H$73</c:f>
              <c:numCache>
                <c:formatCode>General</c:formatCode>
                <c:ptCount val="5"/>
                <c:pt idx="0">
                  <c:v>2017</c:v>
                </c:pt>
                <c:pt idx="1">
                  <c:v>2018</c:v>
                </c:pt>
                <c:pt idx="2">
                  <c:v>2019</c:v>
                </c:pt>
                <c:pt idx="3">
                  <c:v>2020</c:v>
                </c:pt>
                <c:pt idx="4">
                  <c:v>2021</c:v>
                </c:pt>
              </c:numCache>
            </c:numRef>
          </c:cat>
          <c:val>
            <c:numRef>
              <c:f>'Data 2'!$D$77:$H$77</c:f>
              <c:numCache>
                <c:formatCode>0.00_)</c:formatCode>
                <c:ptCount val="5"/>
                <c:pt idx="0">
                  <c:v>2.0499999999999998</c:v>
                </c:pt>
                <c:pt idx="1">
                  <c:v>1.23</c:v>
                </c:pt>
                <c:pt idx="2">
                  <c:v>0.74</c:v>
                </c:pt>
                <c:pt idx="3">
                  <c:v>0.02</c:v>
                </c:pt>
                <c:pt idx="4">
                  <c:v>0</c:v>
                </c:pt>
              </c:numCache>
            </c:numRef>
          </c:val>
          <c:extLst>
            <c:ext xmlns:c16="http://schemas.microsoft.com/office/drawing/2014/chart" uri="{C3380CC4-5D6E-409C-BE32-E72D297353CC}">
              <c16:uniqueId val="{0000000F-8683-4515-A803-8503B02926A7}"/>
            </c:ext>
          </c:extLst>
        </c:ser>
        <c:dLbls>
          <c:showLegendKey val="0"/>
          <c:showVal val="0"/>
          <c:showCatName val="0"/>
          <c:showSerName val="0"/>
          <c:showPercent val="0"/>
          <c:showBubbleSize val="0"/>
        </c:dLbls>
        <c:gapWidth val="90"/>
        <c:overlap val="100"/>
        <c:axId val="328881864"/>
        <c:axId val="328882256"/>
      </c:barChart>
      <c:catAx>
        <c:axId val="328881864"/>
        <c:scaling>
          <c:orientation val="minMax"/>
        </c:scaling>
        <c:delete val="0"/>
        <c:axPos val="b"/>
        <c:numFmt formatCode="General" sourceLinked="1"/>
        <c:majorTickMark val="none"/>
        <c:minorTickMark val="none"/>
        <c:tickLblPos val="low"/>
        <c:spPr>
          <a:ln w="12700">
            <a:pattFill prst="pct50">
              <a:fgClr>
                <a:srgbClr val="969696"/>
              </a:fgClr>
              <a:bgClr>
                <a:srgbClr val="FFFFFF"/>
              </a:bgClr>
            </a:pattFill>
            <a:prstDash val="solid"/>
          </a:ln>
        </c:spPr>
        <c:txPr>
          <a:bodyPr rot="0" vert="horz"/>
          <a:lstStyle/>
          <a:p>
            <a:pPr>
              <a:defRPr sz="800" b="0" i="0" u="none" strike="noStrike" baseline="0">
                <a:solidFill>
                  <a:srgbClr val="004563"/>
                </a:solidFill>
                <a:latin typeface="Arial"/>
                <a:ea typeface="Arial"/>
                <a:cs typeface="Arial"/>
              </a:defRPr>
            </a:pPr>
            <a:endParaRPr lang="es-ES"/>
          </a:p>
        </c:txPr>
        <c:crossAx val="328882256"/>
        <c:crosses val="autoZero"/>
        <c:auto val="0"/>
        <c:lblAlgn val="ctr"/>
        <c:lblOffset val="100"/>
        <c:tickLblSkip val="1"/>
        <c:tickMarkSkip val="1"/>
        <c:noMultiLvlLbl val="0"/>
      </c:catAx>
      <c:valAx>
        <c:axId val="328882256"/>
        <c:scaling>
          <c:orientation val="minMax"/>
        </c:scaling>
        <c:delete val="0"/>
        <c:axPos val="l"/>
        <c:majorGridlines>
          <c:spPr>
            <a:ln w="12700">
              <a:pattFill prst="pct50">
                <a:fgClr>
                  <a:srgbClr val="969696"/>
                </a:fgClr>
                <a:bgClr>
                  <a:srgbClr val="FFFFFF"/>
                </a:bgClr>
              </a:pattFill>
              <a:prstDash val="solid"/>
            </a:ln>
          </c:spPr>
        </c:majorGridlines>
        <c:numFmt formatCode="0" sourceLinked="0"/>
        <c:majorTickMark val="out"/>
        <c:minorTickMark val="none"/>
        <c:tickLblPos val="nextTo"/>
        <c:spPr>
          <a:ln w="9525">
            <a:noFill/>
          </a:ln>
        </c:spPr>
        <c:txPr>
          <a:bodyPr rot="0" vert="horz"/>
          <a:lstStyle/>
          <a:p>
            <a:pPr>
              <a:defRPr sz="800" b="0" i="0" u="none" strike="noStrike" baseline="0">
                <a:solidFill>
                  <a:srgbClr val="004563"/>
                </a:solidFill>
                <a:latin typeface="Arial"/>
                <a:ea typeface="Arial"/>
                <a:cs typeface="Arial"/>
              </a:defRPr>
            </a:pPr>
            <a:endParaRPr lang="es-ES"/>
          </a:p>
        </c:txPr>
        <c:crossAx val="328881864"/>
        <c:crosses val="autoZero"/>
        <c:crossBetween val="between"/>
      </c:valAx>
      <c:spPr>
        <a:noFill/>
        <a:ln w="25400">
          <a:noFill/>
        </a:ln>
      </c:spPr>
    </c:plotArea>
    <c:legend>
      <c:legendPos val="t"/>
      <c:layout>
        <c:manualLayout>
          <c:xMode val="edge"/>
          <c:yMode val="edge"/>
          <c:x val="6.5199674001629987E-2"/>
          <c:y val="0.88537549407114624"/>
          <c:w val="0.93480032599837004"/>
          <c:h val="0.11462450592885376"/>
        </c:manualLayout>
      </c:layout>
      <c:overlay val="0"/>
      <c:txPr>
        <a:bodyPr/>
        <a:lstStyle/>
        <a:p>
          <a:pPr>
            <a:defRPr sz="800" b="0" i="0" u="none" strike="noStrike" baseline="0">
              <a:solidFill>
                <a:srgbClr val="004563"/>
              </a:solidFill>
              <a:latin typeface="Arial"/>
              <a:ea typeface="Arial"/>
              <a:cs typeface="Arial"/>
            </a:defRPr>
          </a:pPr>
          <a:endParaRPr lang="es-ES"/>
        </a:p>
      </c:txPr>
    </c:legend>
    <c:plotVisOnly val="0"/>
    <c:dispBlanksAs val="gap"/>
    <c:showDLblsOverMax val="0"/>
  </c:chart>
  <c:spPr>
    <a:noFill/>
    <a:ln w="9525">
      <a:noFill/>
    </a:ln>
  </c:spPr>
  <c:txPr>
    <a:bodyPr/>
    <a:lstStyle/>
    <a:p>
      <a:pPr>
        <a:defRPr sz="800" b="0" i="0" u="none" strike="noStrike" baseline="0">
          <a:solidFill>
            <a:srgbClr val="004563"/>
          </a:solidFill>
          <a:latin typeface="Arial"/>
          <a:ea typeface="Arial"/>
          <a:cs typeface="Arial"/>
        </a:defRPr>
      </a:pPr>
      <a:endParaRPr lang="es-ES"/>
    </a:p>
  </c:txPr>
  <c:printSettings>
    <c:headerFooter alignWithMargins="0"/>
    <c:pageMargins b="1" l="0.75" r="0.75" t="1" header="0" footer="0"/>
    <c:pageSetup paperSize="9" orientation="landscape"/>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36455987011401"/>
          <c:y val="6.2500410104986859E-2"/>
          <c:w val="0.81662689179364178"/>
          <c:h val="0.73958456364829406"/>
        </c:manualLayout>
      </c:layout>
      <c:barChart>
        <c:barDir val="col"/>
        <c:grouping val="clustered"/>
        <c:varyColors val="0"/>
        <c:ser>
          <c:idx val="0"/>
          <c:order val="0"/>
          <c:tx>
            <c:strRef>
              <c:f>'Data 2'!$D$110</c:f>
              <c:strCache>
                <c:ptCount val="1"/>
                <c:pt idx="0">
                  <c:v>Francia</c:v>
                </c:pt>
              </c:strCache>
            </c:strRef>
          </c:tx>
          <c:spPr>
            <a:solidFill>
              <a:srgbClr val="0070C0"/>
            </a:solidFill>
            <a:ln w="25400">
              <a:noFill/>
            </a:ln>
          </c:spPr>
          <c:invertIfNegative val="0"/>
          <c:cat>
            <c:numRef>
              <c:f>'Data 2'!$C$111:$C$115</c:f>
              <c:numCache>
                <c:formatCode>General</c:formatCode>
                <c:ptCount val="5"/>
                <c:pt idx="0">
                  <c:v>2017</c:v>
                </c:pt>
                <c:pt idx="1">
                  <c:v>2018</c:v>
                </c:pt>
                <c:pt idx="2">
                  <c:v>2019</c:v>
                </c:pt>
                <c:pt idx="3">
                  <c:v>2020</c:v>
                </c:pt>
                <c:pt idx="4">
                  <c:v>2021</c:v>
                </c:pt>
              </c:numCache>
            </c:numRef>
          </c:cat>
          <c:val>
            <c:numRef>
              <c:f>'Data 2'!$D$111:$D$115</c:f>
              <c:numCache>
                <c:formatCode>#,##0\ _)</c:formatCode>
                <c:ptCount val="5"/>
                <c:pt idx="0">
                  <c:v>12465.120182000001</c:v>
                </c:pt>
                <c:pt idx="1">
                  <c:v>12046.637757999999</c:v>
                </c:pt>
                <c:pt idx="2">
                  <c:v>9696.8629279999986</c:v>
                </c:pt>
                <c:pt idx="3">
                  <c:v>5229.2523929999998</c:v>
                </c:pt>
                <c:pt idx="4">
                  <c:v>5632.4211790000008</c:v>
                </c:pt>
              </c:numCache>
            </c:numRef>
          </c:val>
          <c:extLst>
            <c:ext xmlns:c16="http://schemas.microsoft.com/office/drawing/2014/chart" uri="{C3380CC4-5D6E-409C-BE32-E72D297353CC}">
              <c16:uniqueId val="{00000000-D0F6-40D5-B941-F79B8E3296BB}"/>
            </c:ext>
          </c:extLst>
        </c:ser>
        <c:ser>
          <c:idx val="1"/>
          <c:order val="1"/>
          <c:tx>
            <c:strRef>
              <c:f>'Data 2'!$E$110</c:f>
              <c:strCache>
                <c:ptCount val="1"/>
                <c:pt idx="0">
                  <c:v>Portugal</c:v>
                </c:pt>
              </c:strCache>
            </c:strRef>
          </c:tx>
          <c:spPr>
            <a:solidFill>
              <a:srgbClr val="92D050"/>
            </a:solidFill>
            <a:ln w="25400">
              <a:noFill/>
            </a:ln>
          </c:spPr>
          <c:invertIfNegative val="0"/>
          <c:cat>
            <c:numRef>
              <c:f>'Data 2'!$C$111:$C$115</c:f>
              <c:numCache>
                <c:formatCode>General</c:formatCode>
                <c:ptCount val="5"/>
                <c:pt idx="0">
                  <c:v>2017</c:v>
                </c:pt>
                <c:pt idx="1">
                  <c:v>2018</c:v>
                </c:pt>
                <c:pt idx="2">
                  <c:v>2019</c:v>
                </c:pt>
                <c:pt idx="3">
                  <c:v>2020</c:v>
                </c:pt>
                <c:pt idx="4">
                  <c:v>2021</c:v>
                </c:pt>
              </c:numCache>
            </c:numRef>
          </c:cat>
          <c:val>
            <c:numRef>
              <c:f>'Data 2'!$E$111:$E$115</c:f>
              <c:numCache>
                <c:formatCode>#,##0\ _)</c:formatCode>
                <c:ptCount val="5"/>
                <c:pt idx="0">
                  <c:v>2685.075261</c:v>
                </c:pt>
                <c:pt idx="1">
                  <c:v>2655.1287179999995</c:v>
                </c:pt>
                <c:pt idx="2">
                  <c:v>-3399.073609</c:v>
                </c:pt>
                <c:pt idx="3">
                  <c:v>-1456.6833059999999</c:v>
                </c:pt>
                <c:pt idx="4">
                  <c:v>-4691.1003820000014</c:v>
                </c:pt>
              </c:numCache>
            </c:numRef>
          </c:val>
          <c:extLst>
            <c:ext xmlns:c16="http://schemas.microsoft.com/office/drawing/2014/chart" uri="{C3380CC4-5D6E-409C-BE32-E72D297353CC}">
              <c16:uniqueId val="{00000001-D0F6-40D5-B941-F79B8E3296BB}"/>
            </c:ext>
          </c:extLst>
        </c:ser>
        <c:ser>
          <c:idx val="2"/>
          <c:order val="2"/>
          <c:tx>
            <c:strRef>
              <c:f>'Data 2'!$F$110</c:f>
              <c:strCache>
                <c:ptCount val="1"/>
                <c:pt idx="0">
                  <c:v>Andorra</c:v>
                </c:pt>
              </c:strCache>
            </c:strRef>
          </c:tx>
          <c:spPr>
            <a:solidFill>
              <a:srgbClr val="F79646"/>
            </a:solidFill>
            <a:ln w="25400">
              <a:noFill/>
            </a:ln>
          </c:spPr>
          <c:invertIfNegative val="0"/>
          <c:cat>
            <c:numRef>
              <c:f>'Data 2'!$C$111:$C$115</c:f>
              <c:numCache>
                <c:formatCode>General</c:formatCode>
                <c:ptCount val="5"/>
                <c:pt idx="0">
                  <c:v>2017</c:v>
                </c:pt>
                <c:pt idx="1">
                  <c:v>2018</c:v>
                </c:pt>
                <c:pt idx="2">
                  <c:v>2019</c:v>
                </c:pt>
                <c:pt idx="3">
                  <c:v>2020</c:v>
                </c:pt>
                <c:pt idx="4">
                  <c:v>2021</c:v>
                </c:pt>
              </c:numCache>
            </c:numRef>
          </c:cat>
          <c:val>
            <c:numRef>
              <c:f>'Data 2'!$F$111:$F$115</c:f>
              <c:numCache>
                <c:formatCode>#,##0\ _)</c:formatCode>
                <c:ptCount val="5"/>
                <c:pt idx="0">
                  <c:v>-233.11396000000002</c:v>
                </c:pt>
                <c:pt idx="1">
                  <c:v>-210.43215000000001</c:v>
                </c:pt>
                <c:pt idx="2">
                  <c:v>-208.24746999999999</c:v>
                </c:pt>
                <c:pt idx="3">
                  <c:v>-196.12959999999998</c:v>
                </c:pt>
                <c:pt idx="4">
                  <c:v>-225.12293</c:v>
                </c:pt>
              </c:numCache>
            </c:numRef>
          </c:val>
          <c:extLst>
            <c:ext xmlns:c16="http://schemas.microsoft.com/office/drawing/2014/chart" uri="{C3380CC4-5D6E-409C-BE32-E72D297353CC}">
              <c16:uniqueId val="{00000002-D0F6-40D5-B941-F79B8E3296BB}"/>
            </c:ext>
          </c:extLst>
        </c:ser>
        <c:ser>
          <c:idx val="3"/>
          <c:order val="3"/>
          <c:tx>
            <c:strRef>
              <c:f>'Data 2'!$G$110</c:f>
              <c:strCache>
                <c:ptCount val="1"/>
                <c:pt idx="0">
                  <c:v>Marruecos</c:v>
                </c:pt>
              </c:strCache>
            </c:strRef>
          </c:tx>
          <c:spPr>
            <a:solidFill>
              <a:srgbClr val="7030A0"/>
            </a:solidFill>
            <a:ln w="25400">
              <a:noFill/>
            </a:ln>
          </c:spPr>
          <c:invertIfNegative val="0"/>
          <c:cat>
            <c:numRef>
              <c:f>'Data 2'!$C$111:$C$115</c:f>
              <c:numCache>
                <c:formatCode>General</c:formatCode>
                <c:ptCount val="5"/>
                <c:pt idx="0">
                  <c:v>2017</c:v>
                </c:pt>
                <c:pt idx="1">
                  <c:v>2018</c:v>
                </c:pt>
                <c:pt idx="2">
                  <c:v>2019</c:v>
                </c:pt>
                <c:pt idx="3">
                  <c:v>2020</c:v>
                </c:pt>
                <c:pt idx="4">
                  <c:v>2021</c:v>
                </c:pt>
              </c:numCache>
            </c:numRef>
          </c:cat>
          <c:val>
            <c:numRef>
              <c:f>'Data 2'!$G$111:$G$115</c:f>
              <c:numCache>
                <c:formatCode>#,##0\ _)</c:formatCode>
                <c:ptCount val="5"/>
                <c:pt idx="0">
                  <c:v>-5748.0879599999998</c:v>
                </c:pt>
                <c:pt idx="1">
                  <c:v>-3389.0231800000001</c:v>
                </c:pt>
                <c:pt idx="2">
                  <c:v>772.78319999999997</c:v>
                </c:pt>
                <c:pt idx="3">
                  <c:v>-296.8546</c:v>
                </c:pt>
                <c:pt idx="4">
                  <c:v>178.79333000000008</c:v>
                </c:pt>
              </c:numCache>
            </c:numRef>
          </c:val>
          <c:extLst>
            <c:ext xmlns:c16="http://schemas.microsoft.com/office/drawing/2014/chart" uri="{C3380CC4-5D6E-409C-BE32-E72D297353CC}">
              <c16:uniqueId val="{00000003-D0F6-40D5-B941-F79B8E3296BB}"/>
            </c:ext>
          </c:extLst>
        </c:ser>
        <c:dLbls>
          <c:showLegendKey val="0"/>
          <c:showVal val="0"/>
          <c:showCatName val="0"/>
          <c:showSerName val="0"/>
          <c:showPercent val="0"/>
          <c:showBubbleSize val="0"/>
        </c:dLbls>
        <c:gapWidth val="150"/>
        <c:axId val="328883432"/>
        <c:axId val="328685512"/>
      </c:barChart>
      <c:lineChart>
        <c:grouping val="standard"/>
        <c:varyColors val="0"/>
        <c:ser>
          <c:idx val="4"/>
          <c:order val="4"/>
          <c:tx>
            <c:strRef>
              <c:f>'Data 2'!$H$110</c:f>
              <c:strCache>
                <c:ptCount val="1"/>
                <c:pt idx="0">
                  <c:v>Saldo</c:v>
                </c:pt>
              </c:strCache>
            </c:strRef>
          </c:tx>
          <c:spPr>
            <a:ln w="25400">
              <a:solidFill>
                <a:srgbClr val="FF0000"/>
              </a:solidFill>
              <a:prstDash val="solid"/>
            </a:ln>
          </c:spPr>
          <c:marker>
            <c:symbol val="none"/>
          </c:marker>
          <c:cat>
            <c:numRef>
              <c:f>'Data 2'!$C$111:$C$115</c:f>
              <c:numCache>
                <c:formatCode>General</c:formatCode>
                <c:ptCount val="5"/>
                <c:pt idx="0">
                  <c:v>2017</c:v>
                </c:pt>
                <c:pt idx="1">
                  <c:v>2018</c:v>
                </c:pt>
                <c:pt idx="2">
                  <c:v>2019</c:v>
                </c:pt>
                <c:pt idx="3">
                  <c:v>2020</c:v>
                </c:pt>
                <c:pt idx="4">
                  <c:v>2021</c:v>
                </c:pt>
              </c:numCache>
            </c:numRef>
          </c:cat>
          <c:val>
            <c:numRef>
              <c:f>'Data 2'!$H$111:$H$115</c:f>
              <c:numCache>
                <c:formatCode>#,##0\ _)</c:formatCode>
                <c:ptCount val="5"/>
                <c:pt idx="0">
                  <c:v>9168.993523000001</c:v>
                </c:pt>
                <c:pt idx="1">
                  <c:v>11102.311145999998</c:v>
                </c:pt>
                <c:pt idx="2">
                  <c:v>6862.3250489999982</c:v>
                </c:pt>
                <c:pt idx="3">
                  <c:v>3279.5848869999995</c:v>
                </c:pt>
                <c:pt idx="4">
                  <c:v>894.99119699999949</c:v>
                </c:pt>
              </c:numCache>
            </c:numRef>
          </c:val>
          <c:smooth val="0"/>
          <c:extLst>
            <c:ext xmlns:c16="http://schemas.microsoft.com/office/drawing/2014/chart" uri="{C3380CC4-5D6E-409C-BE32-E72D297353CC}">
              <c16:uniqueId val="{00000004-D0F6-40D5-B941-F79B8E3296BB}"/>
            </c:ext>
          </c:extLst>
        </c:ser>
        <c:dLbls>
          <c:showLegendKey val="0"/>
          <c:showVal val="0"/>
          <c:showCatName val="0"/>
          <c:showSerName val="0"/>
          <c:showPercent val="0"/>
          <c:showBubbleSize val="0"/>
        </c:dLbls>
        <c:marker val="1"/>
        <c:smooth val="0"/>
        <c:axId val="328883432"/>
        <c:axId val="328685512"/>
      </c:lineChart>
      <c:catAx>
        <c:axId val="328883432"/>
        <c:scaling>
          <c:orientation val="minMax"/>
        </c:scaling>
        <c:delete val="0"/>
        <c:axPos val="b"/>
        <c:numFmt formatCode="General" sourceLinked="1"/>
        <c:majorTickMark val="none"/>
        <c:minorTickMark val="none"/>
        <c:tickLblPos val="low"/>
        <c:spPr>
          <a:ln w="12700">
            <a:pattFill prst="pct50">
              <a:fgClr>
                <a:srgbClr val="969696"/>
              </a:fgClr>
              <a:bgClr>
                <a:srgbClr val="FFFFFF"/>
              </a:bgClr>
            </a:pattFill>
            <a:prstDash val="solid"/>
          </a:ln>
        </c:spPr>
        <c:txPr>
          <a:bodyPr rot="0" vert="horz"/>
          <a:lstStyle/>
          <a:p>
            <a:pPr>
              <a:defRPr sz="800" b="0" i="0" u="none" strike="noStrike" baseline="0">
                <a:solidFill>
                  <a:srgbClr val="004563"/>
                </a:solidFill>
                <a:latin typeface="Arial"/>
                <a:ea typeface="Arial"/>
                <a:cs typeface="Arial"/>
              </a:defRPr>
            </a:pPr>
            <a:endParaRPr lang="es-ES"/>
          </a:p>
        </c:txPr>
        <c:crossAx val="328685512"/>
        <c:crosses val="autoZero"/>
        <c:auto val="0"/>
        <c:lblAlgn val="ctr"/>
        <c:lblOffset val="100"/>
        <c:tickLblSkip val="1"/>
        <c:tickMarkSkip val="1"/>
        <c:noMultiLvlLbl val="0"/>
      </c:catAx>
      <c:valAx>
        <c:axId val="328685512"/>
        <c:scaling>
          <c:orientation val="minMax"/>
          <c:max val="15000"/>
          <c:min val="-15000"/>
        </c:scaling>
        <c:delete val="0"/>
        <c:axPos val="l"/>
        <c:majorGridlines>
          <c:spPr>
            <a:ln w="12700">
              <a:pattFill prst="pct50">
                <a:fgClr>
                  <a:srgbClr val="969696"/>
                </a:fgClr>
                <a:bgClr>
                  <a:srgbClr val="FFFFFF"/>
                </a:bgClr>
              </a:pattFill>
              <a:prstDash val="solid"/>
            </a:ln>
          </c:spPr>
        </c:majorGridlines>
        <c:numFmt formatCode="#,##0" sourceLinked="0"/>
        <c:majorTickMark val="out"/>
        <c:minorTickMark val="none"/>
        <c:tickLblPos val="nextTo"/>
        <c:spPr>
          <a:ln w="9525">
            <a:noFill/>
          </a:ln>
        </c:spPr>
        <c:txPr>
          <a:bodyPr rot="0" vert="horz"/>
          <a:lstStyle/>
          <a:p>
            <a:pPr>
              <a:defRPr sz="800" b="0" i="0" u="none" strike="noStrike" baseline="0">
                <a:solidFill>
                  <a:srgbClr val="004563"/>
                </a:solidFill>
                <a:latin typeface="Arial"/>
                <a:ea typeface="Arial"/>
                <a:cs typeface="Arial"/>
              </a:defRPr>
            </a:pPr>
            <a:endParaRPr lang="es-ES"/>
          </a:p>
        </c:txPr>
        <c:crossAx val="328883432"/>
        <c:crosses val="autoZero"/>
        <c:crossBetween val="between"/>
        <c:majorUnit val="5000"/>
      </c:valAx>
      <c:spPr>
        <a:noFill/>
        <a:ln w="25400">
          <a:noFill/>
        </a:ln>
      </c:spPr>
    </c:plotArea>
    <c:legend>
      <c:legendPos val="t"/>
      <c:layout>
        <c:manualLayout>
          <c:xMode val="edge"/>
          <c:yMode val="edge"/>
          <c:x val="3.7490069242567176E-2"/>
          <c:y val="0.87369791666666663"/>
          <c:w val="0.95273100642370812"/>
          <c:h val="0.12500041010498689"/>
        </c:manualLayout>
      </c:layout>
      <c:overlay val="0"/>
      <c:spPr>
        <a:noFill/>
        <a:ln w="25400">
          <a:noFill/>
        </a:ln>
      </c:spPr>
      <c:txPr>
        <a:bodyPr/>
        <a:lstStyle/>
        <a:p>
          <a:pPr>
            <a:defRPr sz="700" b="0" i="0" u="none" strike="noStrike" baseline="0">
              <a:solidFill>
                <a:srgbClr val="004563"/>
              </a:solidFill>
              <a:latin typeface="Arial"/>
              <a:ea typeface="Arial"/>
              <a:cs typeface="Arial"/>
            </a:defRPr>
          </a:pPr>
          <a:endParaRPr lang="es-ES"/>
        </a:p>
      </c:txPr>
    </c:legend>
    <c:plotVisOnly val="0"/>
    <c:dispBlanksAs val="gap"/>
    <c:showDLblsOverMax val="0"/>
  </c:chart>
  <c:spPr>
    <a:noFill/>
    <a:ln w="9525">
      <a:noFill/>
    </a:ln>
  </c:spPr>
  <c:txPr>
    <a:bodyPr/>
    <a:lstStyle/>
    <a:p>
      <a:pPr>
        <a:defRPr sz="800" b="0" i="0" u="none" strike="noStrike" baseline="0">
          <a:solidFill>
            <a:srgbClr val="004563"/>
          </a:solidFill>
          <a:latin typeface="Arial"/>
          <a:ea typeface="Arial"/>
          <a:cs typeface="Arial"/>
        </a:defRPr>
      </a:pPr>
      <a:endParaRPr lang="es-ES"/>
    </a:p>
  </c:txPr>
  <c:printSettings>
    <c:headerFooter alignWithMargins="0">
      <c:oddHeader>&amp;N</c:oddHeader>
      <c:oddFooter>Page &amp;P</c:oddFooter>
    </c:headerFooter>
    <c:pageMargins b="0.98425196850393704" l="0.74803149606299213" r="0.74803149606299213" t="0.98425196850393704" header="0.51181102362204722" footer="0.51181102362204722"/>
    <c:pageSetup orientation="portrait" horizontalDpi="-4" verticalDpi="-4"/>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081230066290615"/>
          <c:y val="0.18565981335666376"/>
          <c:w val="0.81992440431498625"/>
          <c:h val="0.69836030912802571"/>
        </c:manualLayout>
      </c:layout>
      <c:barChart>
        <c:barDir val="col"/>
        <c:grouping val="stacked"/>
        <c:varyColors val="0"/>
        <c:ser>
          <c:idx val="0"/>
          <c:order val="0"/>
          <c:tx>
            <c:v>Península ≤ 220 kV</c:v>
          </c:tx>
          <c:spPr>
            <a:solidFill>
              <a:srgbClr val="92D050"/>
            </a:solidFill>
          </c:spPr>
          <c:invertIfNegative val="0"/>
          <c:cat>
            <c:strRef>
              <c:f>'Data 2'!$E$118:$I$118</c:f>
              <c:strCache>
                <c:ptCount val="5"/>
                <c:pt idx="0">
                  <c:v>2017</c:v>
                </c:pt>
                <c:pt idx="1">
                  <c:v>2018</c:v>
                </c:pt>
                <c:pt idx="2">
                  <c:v>2019</c:v>
                </c:pt>
                <c:pt idx="3">
                  <c:v>2020</c:v>
                </c:pt>
                <c:pt idx="4">
                  <c:v>2021 (1)</c:v>
                </c:pt>
              </c:strCache>
            </c:strRef>
          </c:cat>
          <c:val>
            <c:numRef>
              <c:f>'Data 2'!$E$121:$I$121</c:f>
              <c:numCache>
                <c:formatCode>#,##0</c:formatCode>
                <c:ptCount val="5"/>
                <c:pt idx="0">
                  <c:v>19116.264710000007</c:v>
                </c:pt>
                <c:pt idx="1">
                  <c:v>19191.767710000004</c:v>
                </c:pt>
                <c:pt idx="2">
                  <c:v>19275.902710000009</c:v>
                </c:pt>
                <c:pt idx="3">
                  <c:v>19309.409710000007</c:v>
                </c:pt>
                <c:pt idx="4">
                  <c:v>19493.404710000006</c:v>
                </c:pt>
              </c:numCache>
            </c:numRef>
          </c:val>
          <c:extLst>
            <c:ext xmlns:c16="http://schemas.microsoft.com/office/drawing/2014/chart" uri="{C3380CC4-5D6E-409C-BE32-E72D297353CC}">
              <c16:uniqueId val="{00000000-C6F7-4A5B-B49D-1F96B061718E}"/>
            </c:ext>
          </c:extLst>
        </c:ser>
        <c:ser>
          <c:idx val="1"/>
          <c:order val="1"/>
          <c:tx>
            <c:v>Baleares ≤ 220 kV</c:v>
          </c:tx>
          <c:spPr>
            <a:solidFill>
              <a:srgbClr val="FFC000"/>
            </a:solidFill>
          </c:spPr>
          <c:invertIfNegative val="0"/>
          <c:cat>
            <c:strRef>
              <c:f>'Data 2'!$E$118:$I$118</c:f>
              <c:strCache>
                <c:ptCount val="5"/>
                <c:pt idx="0">
                  <c:v>2017</c:v>
                </c:pt>
                <c:pt idx="1">
                  <c:v>2018</c:v>
                </c:pt>
                <c:pt idx="2">
                  <c:v>2019</c:v>
                </c:pt>
                <c:pt idx="3">
                  <c:v>2020</c:v>
                </c:pt>
                <c:pt idx="4">
                  <c:v>2021 (1)</c:v>
                </c:pt>
              </c:strCache>
            </c:strRef>
          </c:cat>
          <c:val>
            <c:numRef>
              <c:f>'Data 2'!$E$122:$I$122</c:f>
              <c:numCache>
                <c:formatCode>#,##0</c:formatCode>
                <c:ptCount val="5"/>
                <c:pt idx="0">
                  <c:v>1809.2189999999998</c:v>
                </c:pt>
                <c:pt idx="1">
                  <c:v>1853.9419999999998</c:v>
                </c:pt>
                <c:pt idx="2">
                  <c:v>1873.3209999999999</c:v>
                </c:pt>
                <c:pt idx="3">
                  <c:v>1928.78</c:v>
                </c:pt>
                <c:pt idx="4">
                  <c:v>1928.78</c:v>
                </c:pt>
              </c:numCache>
            </c:numRef>
          </c:val>
          <c:extLst>
            <c:ext xmlns:c16="http://schemas.microsoft.com/office/drawing/2014/chart" uri="{C3380CC4-5D6E-409C-BE32-E72D297353CC}">
              <c16:uniqueId val="{00000001-C6F7-4A5B-B49D-1F96B061718E}"/>
            </c:ext>
          </c:extLst>
        </c:ser>
        <c:ser>
          <c:idx val="2"/>
          <c:order val="2"/>
          <c:tx>
            <c:v>Canarias ≤ 220 kV</c:v>
          </c:tx>
          <c:spPr>
            <a:solidFill>
              <a:schemeClr val="accent3">
                <a:lumMod val="40000"/>
                <a:lumOff val="60000"/>
              </a:schemeClr>
            </a:solidFill>
          </c:spPr>
          <c:invertIfNegative val="0"/>
          <c:cat>
            <c:strRef>
              <c:f>'Data 2'!$E$118:$I$118</c:f>
              <c:strCache>
                <c:ptCount val="5"/>
                <c:pt idx="0">
                  <c:v>2017</c:v>
                </c:pt>
                <c:pt idx="1">
                  <c:v>2018</c:v>
                </c:pt>
                <c:pt idx="2">
                  <c:v>2019</c:v>
                </c:pt>
                <c:pt idx="3">
                  <c:v>2020</c:v>
                </c:pt>
                <c:pt idx="4">
                  <c:v>2021 (1)</c:v>
                </c:pt>
              </c:strCache>
            </c:strRef>
          </c:cat>
          <c:val>
            <c:numRef>
              <c:f>'Data 2'!$E$123:$I$123</c:f>
              <c:numCache>
                <c:formatCode>#,##0</c:formatCode>
                <c:ptCount val="5"/>
                <c:pt idx="0">
                  <c:v>1355.0969999999998</c:v>
                </c:pt>
                <c:pt idx="1">
                  <c:v>1481.8359999999998</c:v>
                </c:pt>
                <c:pt idx="2">
                  <c:v>1549.192</c:v>
                </c:pt>
                <c:pt idx="3">
                  <c:v>1560.9869999999999</c:v>
                </c:pt>
                <c:pt idx="4">
                  <c:v>1578.259</c:v>
                </c:pt>
              </c:numCache>
            </c:numRef>
          </c:val>
          <c:extLst>
            <c:ext xmlns:c16="http://schemas.microsoft.com/office/drawing/2014/chart" uri="{C3380CC4-5D6E-409C-BE32-E72D297353CC}">
              <c16:uniqueId val="{00000002-C6F7-4A5B-B49D-1F96B061718E}"/>
            </c:ext>
          </c:extLst>
        </c:ser>
        <c:dLbls>
          <c:showLegendKey val="0"/>
          <c:showVal val="0"/>
          <c:showCatName val="0"/>
          <c:showSerName val="0"/>
          <c:showPercent val="0"/>
          <c:showBubbleSize val="0"/>
        </c:dLbls>
        <c:gapWidth val="250"/>
        <c:overlap val="100"/>
        <c:axId val="328686296"/>
        <c:axId val="328686688"/>
      </c:barChart>
      <c:catAx>
        <c:axId val="328686296"/>
        <c:scaling>
          <c:orientation val="minMax"/>
        </c:scaling>
        <c:delete val="0"/>
        <c:axPos val="b"/>
        <c:numFmt formatCode="General" sourceLinked="1"/>
        <c:majorTickMark val="none"/>
        <c:minorTickMark val="none"/>
        <c:tickLblPos val="nextTo"/>
        <c:spPr>
          <a:ln>
            <a:solidFill>
              <a:srgbClr val="004563"/>
            </a:solidFill>
            <a:prstDash val="sysDot"/>
          </a:ln>
        </c:spPr>
        <c:txPr>
          <a:bodyPr rot="0" vert="horz"/>
          <a:lstStyle/>
          <a:p>
            <a:pPr>
              <a:defRPr sz="800" b="0" i="0" u="none" strike="noStrike" baseline="0">
                <a:solidFill>
                  <a:srgbClr val="004563"/>
                </a:solidFill>
                <a:latin typeface="Arial"/>
                <a:ea typeface="Arial"/>
                <a:cs typeface="Arial"/>
              </a:defRPr>
            </a:pPr>
            <a:endParaRPr lang="es-ES"/>
          </a:p>
        </c:txPr>
        <c:crossAx val="328686688"/>
        <c:crosses val="autoZero"/>
        <c:auto val="1"/>
        <c:lblAlgn val="ctr"/>
        <c:lblOffset val="100"/>
        <c:noMultiLvlLbl val="0"/>
      </c:catAx>
      <c:valAx>
        <c:axId val="328686688"/>
        <c:scaling>
          <c:orientation val="minMax"/>
          <c:min val="0"/>
        </c:scaling>
        <c:delete val="0"/>
        <c:axPos val="l"/>
        <c:majorGridlines>
          <c:spPr>
            <a:ln>
              <a:prstDash val="sysDot"/>
            </a:ln>
          </c:spPr>
        </c:majorGridlines>
        <c:numFmt formatCode="#,##0" sourceLinked="1"/>
        <c:majorTickMark val="out"/>
        <c:minorTickMark val="none"/>
        <c:tickLblPos val="nextTo"/>
        <c:spPr>
          <a:ln>
            <a:noFill/>
            <a:prstDash val="sysDot"/>
          </a:ln>
        </c:spPr>
        <c:txPr>
          <a:bodyPr rot="0" vert="horz"/>
          <a:lstStyle/>
          <a:p>
            <a:pPr>
              <a:defRPr sz="800" b="0" i="0" u="none" strike="noStrike" baseline="0">
                <a:solidFill>
                  <a:srgbClr val="004563"/>
                </a:solidFill>
                <a:latin typeface="Arial"/>
                <a:ea typeface="Arial"/>
                <a:cs typeface="Arial"/>
              </a:defRPr>
            </a:pPr>
            <a:endParaRPr lang="es-ES"/>
          </a:p>
        </c:txPr>
        <c:crossAx val="328686296"/>
        <c:crosses val="autoZero"/>
        <c:crossBetween val="between"/>
      </c:valAx>
      <c:spPr>
        <a:noFill/>
        <a:ln w="25400">
          <a:noFill/>
        </a:ln>
      </c:spPr>
    </c:plotArea>
    <c:legend>
      <c:legendPos val="t"/>
      <c:layout>
        <c:manualLayout>
          <c:xMode val="edge"/>
          <c:yMode val="edge"/>
          <c:x val="1.4258963350852525E-2"/>
          <c:y val="3.0690616797900264E-2"/>
          <c:w val="0.75632289240128603"/>
          <c:h val="6.5882545931758532E-2"/>
        </c:manualLayout>
      </c:layout>
      <c:overlay val="0"/>
      <c:txPr>
        <a:bodyPr/>
        <a:lstStyle/>
        <a:p>
          <a:pPr>
            <a:defRPr sz="700" b="0" i="0" u="none" strike="noStrike" baseline="0">
              <a:solidFill>
                <a:srgbClr val="004563"/>
              </a:solidFill>
              <a:latin typeface="Arial"/>
              <a:ea typeface="Arial"/>
              <a:cs typeface="Arial"/>
            </a:defRPr>
          </a:pPr>
          <a:endParaRPr lang="es-ES"/>
        </a:p>
      </c:txPr>
    </c:legend>
    <c:plotVisOnly val="1"/>
    <c:dispBlanksAs val="gap"/>
    <c:showDLblsOverMax val="0"/>
  </c:chart>
  <c:spPr>
    <a:noFill/>
    <a:ln>
      <a:noFill/>
    </a:ln>
  </c:spPr>
  <c:txPr>
    <a:bodyPr/>
    <a:lstStyle/>
    <a:p>
      <a:pPr>
        <a:defRPr sz="1000" b="0" i="0" u="none" strike="noStrike" baseline="0">
          <a:solidFill>
            <a:srgbClr val="808080"/>
          </a:solidFill>
          <a:latin typeface="Calibri"/>
          <a:ea typeface="Calibri"/>
          <a:cs typeface="Calibri"/>
        </a:defRPr>
      </a:pPr>
      <a:endParaRPr lang="es-E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081230066290623"/>
          <c:y val="0.18565981335666376"/>
          <c:w val="0.81992440431498659"/>
          <c:h val="0.69836030912802549"/>
        </c:manualLayout>
      </c:layout>
      <c:barChart>
        <c:barDir val="col"/>
        <c:grouping val="stacked"/>
        <c:varyColors val="0"/>
        <c:ser>
          <c:idx val="0"/>
          <c:order val="0"/>
          <c:tx>
            <c:v>Península 400 kV</c:v>
          </c:tx>
          <c:spPr>
            <a:solidFill>
              <a:schemeClr val="accent6"/>
            </a:solidFill>
          </c:spPr>
          <c:invertIfNegative val="0"/>
          <c:cat>
            <c:strRef>
              <c:f>'Data 2'!$E$118:$I$118</c:f>
              <c:strCache>
                <c:ptCount val="5"/>
                <c:pt idx="0">
                  <c:v>2017</c:v>
                </c:pt>
                <c:pt idx="1">
                  <c:v>2018</c:v>
                </c:pt>
                <c:pt idx="2">
                  <c:v>2019</c:v>
                </c:pt>
                <c:pt idx="3">
                  <c:v>2020</c:v>
                </c:pt>
                <c:pt idx="4">
                  <c:v>2021 (1)</c:v>
                </c:pt>
              </c:strCache>
            </c:strRef>
          </c:cat>
          <c:val>
            <c:numRef>
              <c:f>'Data 2'!$E$119:$I$119</c:f>
              <c:numCache>
                <c:formatCode>#,##0</c:formatCode>
                <c:ptCount val="5"/>
                <c:pt idx="0">
                  <c:v>21734.85</c:v>
                </c:pt>
                <c:pt idx="1">
                  <c:v>21736.609999999997</c:v>
                </c:pt>
                <c:pt idx="2">
                  <c:v>21748.015999999996</c:v>
                </c:pt>
                <c:pt idx="3">
                  <c:v>21763.901999999995</c:v>
                </c:pt>
                <c:pt idx="4">
                  <c:v>21768.381999999994</c:v>
                </c:pt>
              </c:numCache>
            </c:numRef>
          </c:val>
          <c:extLst>
            <c:ext xmlns:c16="http://schemas.microsoft.com/office/drawing/2014/chart" uri="{C3380CC4-5D6E-409C-BE32-E72D297353CC}">
              <c16:uniqueId val="{00000000-C091-4EFA-85E3-FDADA0130101}"/>
            </c:ext>
          </c:extLst>
        </c:ser>
        <c:dLbls>
          <c:showLegendKey val="0"/>
          <c:showVal val="0"/>
          <c:showCatName val="0"/>
          <c:showSerName val="0"/>
          <c:showPercent val="0"/>
          <c:showBubbleSize val="0"/>
        </c:dLbls>
        <c:gapWidth val="250"/>
        <c:overlap val="100"/>
        <c:axId val="328687472"/>
        <c:axId val="328687864"/>
      </c:barChart>
      <c:catAx>
        <c:axId val="328687472"/>
        <c:scaling>
          <c:orientation val="minMax"/>
        </c:scaling>
        <c:delete val="0"/>
        <c:axPos val="b"/>
        <c:numFmt formatCode="General" sourceLinked="1"/>
        <c:majorTickMark val="none"/>
        <c:minorTickMark val="none"/>
        <c:tickLblPos val="none"/>
        <c:spPr>
          <a:noFill/>
          <a:ln>
            <a:noFill/>
            <a:prstDash val="sysDot"/>
          </a:ln>
        </c:spPr>
        <c:crossAx val="328687864"/>
        <c:crosses val="autoZero"/>
        <c:auto val="1"/>
        <c:lblAlgn val="ctr"/>
        <c:lblOffset val="100"/>
        <c:noMultiLvlLbl val="0"/>
      </c:catAx>
      <c:valAx>
        <c:axId val="328687864"/>
        <c:scaling>
          <c:orientation val="minMax"/>
          <c:max val="25000"/>
          <c:min val="0"/>
        </c:scaling>
        <c:delete val="0"/>
        <c:axPos val="l"/>
        <c:numFmt formatCode="#,##0" sourceLinked="1"/>
        <c:majorTickMark val="none"/>
        <c:minorTickMark val="none"/>
        <c:tickLblPos val="none"/>
        <c:spPr>
          <a:ln>
            <a:noFill/>
            <a:prstDash val="sysDot"/>
          </a:ln>
        </c:spPr>
        <c:crossAx val="328687472"/>
        <c:crosses val="autoZero"/>
        <c:crossBetween val="between"/>
        <c:majorUnit val="5000"/>
      </c:valAx>
      <c:spPr>
        <a:noFill/>
        <a:ln w="25400">
          <a:noFill/>
        </a:ln>
      </c:spPr>
    </c:plotArea>
    <c:legend>
      <c:legendPos val="t"/>
      <c:layout>
        <c:manualLayout>
          <c:xMode val="edge"/>
          <c:yMode val="edge"/>
          <c:x val="0.68581560556764143"/>
          <c:y val="3.0690616797900264E-2"/>
          <c:w val="0.23472550038824608"/>
          <c:h val="6.5335055774278214E-2"/>
        </c:manualLayout>
      </c:layout>
      <c:overlay val="0"/>
      <c:txPr>
        <a:bodyPr/>
        <a:lstStyle/>
        <a:p>
          <a:pPr>
            <a:defRPr sz="700" b="0" i="0" u="none" strike="noStrike" baseline="0">
              <a:solidFill>
                <a:srgbClr val="004563"/>
              </a:solidFill>
              <a:latin typeface="Arial"/>
              <a:ea typeface="Arial"/>
              <a:cs typeface="Arial"/>
            </a:defRPr>
          </a:pPr>
          <a:endParaRPr lang="es-ES"/>
        </a:p>
      </c:txPr>
    </c:legend>
    <c:plotVisOnly val="1"/>
    <c:dispBlanksAs val="gap"/>
    <c:showDLblsOverMax val="0"/>
  </c:chart>
  <c:spPr>
    <a:noFill/>
    <a:ln>
      <a:noFill/>
    </a:ln>
  </c:spPr>
  <c:txPr>
    <a:bodyPr/>
    <a:lstStyle/>
    <a:p>
      <a:pPr>
        <a:defRPr sz="1000" b="0" i="0" u="none" strike="noStrike" baseline="0">
          <a:solidFill>
            <a:srgbClr val="80808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353586913252485E-2"/>
          <c:y val="0.14285714285714293"/>
          <c:w val="0.87148765273526263"/>
          <c:h val="0.5505226480836235"/>
        </c:manualLayout>
      </c:layout>
      <c:barChart>
        <c:barDir val="col"/>
        <c:grouping val="stacked"/>
        <c:varyColors val="0"/>
        <c:ser>
          <c:idx val="0"/>
          <c:order val="0"/>
          <c:tx>
            <c:v>'Data 1'!#REF!</c:v>
          </c:tx>
          <c:spPr>
            <a:solidFill>
              <a:srgbClr val="00B0F0"/>
            </a:solidFill>
            <a:ln w="25400">
              <a:noFill/>
            </a:ln>
          </c:spPr>
          <c:invertIfNegative val="0"/>
          <c:val>
            <c:numRef>
              <c:f>'Data 1'!#REF!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'Data 1'!#REF!</c15:sqref>
                        </c15:formulaRef>
                      </c:ext>
                    </c:extLst>
                  </c:multiLvlStrRef>
                </c15:cat>
              </c15:filteredCategoryTitle>
            </c:ext>
            <c:ext xmlns:c16="http://schemas.microsoft.com/office/drawing/2014/chart" uri="{C3380CC4-5D6E-409C-BE32-E72D297353CC}">
              <c16:uniqueId val="{00000000-5A93-44D8-B7AF-CF48DF26D336}"/>
            </c:ext>
          </c:extLst>
        </c:ser>
        <c:ser>
          <c:idx val="1"/>
          <c:order val="1"/>
          <c:tx>
            <c:v>'Data 1'!#REF!</c:v>
          </c:tx>
          <c:spPr>
            <a:solidFill>
              <a:srgbClr val="8064A2"/>
            </a:solidFill>
            <a:ln w="25400">
              <a:noFill/>
            </a:ln>
          </c:spPr>
          <c:invertIfNegative val="0"/>
          <c:val>
            <c:numRef>
              <c:f>'Data 1'!#REF!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'Data 1'!#REF!</c15:sqref>
                        </c15:formulaRef>
                      </c:ext>
                    </c:extLst>
                  </c:multiLvlStrRef>
                </c15:cat>
              </c15:filteredCategoryTitle>
            </c:ext>
            <c:ext xmlns:c16="http://schemas.microsoft.com/office/drawing/2014/chart" uri="{C3380CC4-5D6E-409C-BE32-E72D297353CC}">
              <c16:uniqueId val="{00000001-5A93-44D8-B7AF-CF48DF26D336}"/>
            </c:ext>
          </c:extLst>
        </c:ser>
        <c:ser>
          <c:idx val="2"/>
          <c:order val="2"/>
          <c:tx>
            <c:v>'Data 1'!#REF!</c:v>
          </c:tx>
          <c:spPr>
            <a:solidFill>
              <a:srgbClr val="DB0705"/>
            </a:solidFill>
            <a:ln w="25400">
              <a:noFill/>
            </a:ln>
          </c:spPr>
          <c:invertIfNegative val="0"/>
          <c:val>
            <c:numRef>
              <c:f>'Data 1'!#REF!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'Data 1'!#REF!</c15:sqref>
                        </c15:formulaRef>
                      </c:ext>
                    </c:extLst>
                  </c:multiLvlStrRef>
                </c15:cat>
              </c15:filteredCategoryTitle>
            </c:ext>
            <c:ext xmlns:c16="http://schemas.microsoft.com/office/drawing/2014/chart" uri="{C3380CC4-5D6E-409C-BE32-E72D297353CC}">
              <c16:uniqueId val="{00000002-5A93-44D8-B7AF-CF48DF26D336}"/>
            </c:ext>
          </c:extLst>
        </c:ser>
        <c:ser>
          <c:idx val="3"/>
          <c:order val="3"/>
          <c:tx>
            <c:v>'Data 1'!#REF!</c:v>
          </c:tx>
          <c:spPr>
            <a:solidFill>
              <a:schemeClr val="accent6"/>
            </a:solidFill>
            <a:ln w="25400">
              <a:noFill/>
            </a:ln>
          </c:spPr>
          <c:invertIfNegative val="0"/>
          <c:val>
            <c:numRef>
              <c:f>'Data 1'!#REF!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'Data 1'!#REF!</c15:sqref>
                        </c15:formulaRef>
                      </c:ext>
                    </c:extLst>
                  </c:multiLvlStrRef>
                </c15:cat>
              </c15:filteredCategoryTitle>
            </c:ext>
            <c:ext xmlns:c16="http://schemas.microsoft.com/office/drawing/2014/chart" uri="{C3380CC4-5D6E-409C-BE32-E72D297353CC}">
              <c16:uniqueId val="{00000003-5A93-44D8-B7AF-CF48DF26D336}"/>
            </c:ext>
          </c:extLst>
        </c:ser>
        <c:ser>
          <c:idx val="4"/>
          <c:order val="4"/>
          <c:tx>
            <c:v>'Data 1'!#REF!</c:v>
          </c:tx>
          <c:spPr>
            <a:solidFill>
              <a:schemeClr val="accent3"/>
            </a:solidFill>
            <a:ln w="25400">
              <a:noFill/>
            </a:ln>
          </c:spPr>
          <c:invertIfNegative val="0"/>
          <c:val>
            <c:numRef>
              <c:f>'Data 1'!#REF!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'Data 1'!#REF!</c15:sqref>
                        </c15:formulaRef>
                      </c:ext>
                    </c:extLst>
                  </c:multiLvlStrRef>
                </c15:cat>
              </c15:filteredCategoryTitle>
            </c:ext>
            <c:ext xmlns:c16="http://schemas.microsoft.com/office/drawing/2014/chart" uri="{C3380CC4-5D6E-409C-BE32-E72D297353CC}">
              <c16:uniqueId val="{00000004-5A93-44D8-B7AF-CF48DF26D336}"/>
            </c:ext>
          </c:extLst>
        </c:ser>
        <c:dLbls>
          <c:showLegendKey val="0"/>
          <c:showVal val="0"/>
          <c:showCatName val="0"/>
          <c:showSerName val="0"/>
          <c:showPercent val="0"/>
          <c:showBubbleSize val="0"/>
        </c:dLbls>
        <c:gapWidth val="60"/>
        <c:overlap val="100"/>
        <c:axId val="323518288"/>
        <c:axId val="326174264"/>
      </c:barChart>
      <c:catAx>
        <c:axId val="323518288"/>
        <c:scaling>
          <c:orientation val="minMax"/>
        </c:scaling>
        <c:delete val="0"/>
        <c:axPos val="b"/>
        <c:numFmt formatCode="General" sourceLinked="1"/>
        <c:majorTickMark val="none"/>
        <c:minorTickMark val="none"/>
        <c:tickLblPos val="nextTo"/>
        <c:spPr>
          <a:ln w="12700">
            <a:pattFill prst="pct50">
              <a:fgClr>
                <a:srgbClr val="969696"/>
              </a:fgClr>
              <a:bgClr>
                <a:srgbClr val="FFFFFF"/>
              </a:bgClr>
            </a:pattFill>
            <a:prstDash val="solid"/>
          </a:ln>
        </c:spPr>
        <c:txPr>
          <a:bodyPr rot="-2700000" vert="horz"/>
          <a:lstStyle/>
          <a:p>
            <a:pPr>
              <a:defRPr sz="800" b="0" i="0" u="none" strike="noStrike" baseline="0">
                <a:solidFill>
                  <a:srgbClr val="004563"/>
                </a:solidFill>
                <a:latin typeface="Arial"/>
                <a:ea typeface="Arial"/>
                <a:cs typeface="Arial"/>
              </a:defRPr>
            </a:pPr>
            <a:endParaRPr lang="es-ES"/>
          </a:p>
        </c:txPr>
        <c:crossAx val="326174264"/>
        <c:crosses val="autoZero"/>
        <c:auto val="1"/>
        <c:lblAlgn val="ctr"/>
        <c:lblOffset val="0"/>
        <c:tickLblSkip val="1"/>
        <c:tickMarkSkip val="1"/>
        <c:noMultiLvlLbl val="0"/>
      </c:catAx>
      <c:valAx>
        <c:axId val="326174264"/>
        <c:scaling>
          <c:orientation val="minMax"/>
          <c:max val="100"/>
        </c:scaling>
        <c:delete val="0"/>
        <c:axPos val="l"/>
        <c:majorGridlines>
          <c:spPr>
            <a:ln w="12700">
              <a:pattFill prst="pct50">
                <a:fgClr>
                  <a:srgbClr val="969696"/>
                </a:fgClr>
                <a:bgClr>
                  <a:srgbClr val="FFFFFF"/>
                </a:bgClr>
              </a:pattFill>
              <a:prstDash val="solid"/>
            </a:ln>
          </c:spPr>
        </c:majorGridlines>
        <c:numFmt formatCode="General" sourceLinked="1"/>
        <c:majorTickMark val="out"/>
        <c:minorTickMark val="none"/>
        <c:tickLblPos val="nextTo"/>
        <c:spPr>
          <a:ln w="9525">
            <a:noFill/>
          </a:ln>
        </c:spPr>
        <c:txPr>
          <a:bodyPr rot="0" vert="horz"/>
          <a:lstStyle/>
          <a:p>
            <a:pPr>
              <a:defRPr sz="800" b="0" i="0" u="none" strike="noStrike" baseline="0">
                <a:solidFill>
                  <a:srgbClr val="004563"/>
                </a:solidFill>
                <a:latin typeface="Arial"/>
                <a:ea typeface="Arial"/>
                <a:cs typeface="Arial"/>
              </a:defRPr>
            </a:pPr>
            <a:endParaRPr lang="es-ES"/>
          </a:p>
        </c:txPr>
        <c:crossAx val="323518288"/>
        <c:crosses val="autoZero"/>
        <c:crossBetween val="between"/>
        <c:majorUnit val="10"/>
      </c:valAx>
      <c:spPr>
        <a:noFill/>
        <a:ln w="25400">
          <a:noFill/>
        </a:ln>
      </c:spPr>
    </c:plotArea>
    <c:legend>
      <c:legendPos val="t"/>
      <c:overlay val="0"/>
      <c:txPr>
        <a:bodyPr/>
        <a:lstStyle/>
        <a:p>
          <a:pPr>
            <a:defRPr sz="540" b="0" i="0" u="none" strike="noStrike" baseline="0">
              <a:solidFill>
                <a:srgbClr val="004563"/>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808080"/>
          </a:solidFill>
          <a:latin typeface="Arial"/>
          <a:ea typeface="Arial"/>
          <a:cs typeface="Arial"/>
        </a:defRPr>
      </a:pPr>
      <a:endParaRPr lang="es-ES"/>
    </a:p>
  </c:txPr>
  <c:printSettings>
    <c:headerFooter alignWithMargins="0"/>
    <c:pageMargins b="1" l="0.75000000000000022" r="0.75000000000000022" t="1" header="0" footer="0"/>
    <c:pageSetup paperSize="9" orientation="landscape" verticalDpi="355"/>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29002320185612"/>
          <c:y val="9.8040039112757965E-2"/>
          <c:w val="0.83062645011600955"/>
          <c:h val="0.7098063918480777"/>
        </c:manualLayout>
      </c:layout>
      <c:lineChart>
        <c:grouping val="standard"/>
        <c:varyColors val="0"/>
        <c:ser>
          <c:idx val="0"/>
          <c:order val="0"/>
          <c:tx>
            <c:strRef>
              <c:f>'Data 2'!$D$128</c:f>
              <c:strCache>
                <c:ptCount val="1"/>
                <c:pt idx="0">
                  <c:v>400 kV</c:v>
                </c:pt>
              </c:strCache>
            </c:strRef>
          </c:tx>
          <c:spPr>
            <a:ln w="25400">
              <a:solidFill>
                <a:srgbClr val="0070C0"/>
              </a:solidFill>
              <a:prstDash val="solid"/>
            </a:ln>
          </c:spPr>
          <c:marker>
            <c:symbol val="none"/>
          </c:marker>
          <c:cat>
            <c:strRef>
              <c:f>'Data 2'!$C$129:$C$168</c:f>
              <c:strCache>
                <c:ptCount val="40"/>
                <c:pt idx="0">
                  <c:v>1982</c:v>
                </c:pt>
                <c:pt idx="1">
                  <c:v>1983</c:v>
                </c:pt>
                <c:pt idx="2">
                  <c:v>1984</c:v>
                </c:pt>
                <c:pt idx="3">
                  <c:v>1985</c:v>
                </c:pt>
                <c:pt idx="4">
                  <c:v>1986</c:v>
                </c:pt>
                <c:pt idx="5">
                  <c:v>1987</c:v>
                </c:pt>
                <c:pt idx="6">
                  <c:v>1988</c:v>
                </c:pt>
                <c:pt idx="7">
                  <c:v>1989</c:v>
                </c:pt>
                <c:pt idx="8">
                  <c:v>1990</c:v>
                </c:pt>
                <c:pt idx="9">
                  <c:v>1991</c:v>
                </c:pt>
                <c:pt idx="10">
                  <c:v>1992</c:v>
                </c:pt>
                <c:pt idx="11">
                  <c:v>1993</c:v>
                </c:pt>
                <c:pt idx="12">
                  <c:v>1994</c:v>
                </c:pt>
                <c:pt idx="13">
                  <c:v>1995</c:v>
                </c:pt>
                <c:pt idx="14">
                  <c:v>1996</c:v>
                </c:pt>
                <c:pt idx="15">
                  <c:v>1997</c:v>
                </c:pt>
                <c:pt idx="16">
                  <c:v>1998</c:v>
                </c:pt>
                <c:pt idx="17">
                  <c:v>1999</c:v>
                </c:pt>
                <c:pt idx="18">
                  <c:v>2000</c:v>
                </c:pt>
                <c:pt idx="19">
                  <c:v>2001</c:v>
                </c:pt>
                <c:pt idx="20">
                  <c:v>2002</c:v>
                </c:pt>
                <c:pt idx="21">
                  <c:v>2003</c:v>
                </c:pt>
                <c:pt idx="22">
                  <c:v>2004</c:v>
                </c:pt>
                <c:pt idx="23">
                  <c:v>2005</c:v>
                </c:pt>
                <c:pt idx="24">
                  <c:v>2006</c:v>
                </c:pt>
                <c:pt idx="25">
                  <c:v>2007</c:v>
                </c:pt>
                <c:pt idx="26">
                  <c:v>2008</c:v>
                </c:pt>
                <c:pt idx="27">
                  <c:v>2009</c:v>
                </c:pt>
                <c:pt idx="28">
                  <c:v>2010</c:v>
                </c:pt>
                <c:pt idx="29">
                  <c:v>2011</c:v>
                </c:pt>
                <c:pt idx="30">
                  <c:v>2012</c:v>
                </c:pt>
                <c:pt idx="31">
                  <c:v>2013</c:v>
                </c:pt>
                <c:pt idx="32">
                  <c:v>2014</c:v>
                </c:pt>
                <c:pt idx="33">
                  <c:v>2015</c:v>
                </c:pt>
                <c:pt idx="34">
                  <c:v>2016</c:v>
                </c:pt>
                <c:pt idx="35">
                  <c:v>2017</c:v>
                </c:pt>
                <c:pt idx="36">
                  <c:v>2018</c:v>
                </c:pt>
                <c:pt idx="37">
                  <c:v>2019</c:v>
                </c:pt>
                <c:pt idx="38">
                  <c:v>2020</c:v>
                </c:pt>
                <c:pt idx="39">
                  <c:v>2021 (1)</c:v>
                </c:pt>
              </c:strCache>
            </c:strRef>
          </c:cat>
          <c:val>
            <c:numRef>
              <c:f>'Data 2'!$D$129:$D$168</c:f>
              <c:numCache>
                <c:formatCode>#,##0</c:formatCode>
                <c:ptCount val="40"/>
                <c:pt idx="0">
                  <c:v>8975</c:v>
                </c:pt>
                <c:pt idx="1">
                  <c:v>9563</c:v>
                </c:pt>
                <c:pt idx="2">
                  <c:v>9998</c:v>
                </c:pt>
                <c:pt idx="3">
                  <c:v>10781</c:v>
                </c:pt>
                <c:pt idx="4">
                  <c:v>10978</c:v>
                </c:pt>
                <c:pt idx="5">
                  <c:v>11147</c:v>
                </c:pt>
                <c:pt idx="6">
                  <c:v>12194</c:v>
                </c:pt>
                <c:pt idx="7">
                  <c:v>12533</c:v>
                </c:pt>
                <c:pt idx="8">
                  <c:v>12686</c:v>
                </c:pt>
                <c:pt idx="9">
                  <c:v>12883</c:v>
                </c:pt>
                <c:pt idx="10">
                  <c:v>13222</c:v>
                </c:pt>
                <c:pt idx="11">
                  <c:v>13611.17</c:v>
                </c:pt>
                <c:pt idx="12">
                  <c:v>13737.17</c:v>
                </c:pt>
                <c:pt idx="13">
                  <c:v>13969.73</c:v>
                </c:pt>
                <c:pt idx="14">
                  <c:v>14083.63</c:v>
                </c:pt>
                <c:pt idx="15">
                  <c:v>14243.65</c:v>
                </c:pt>
                <c:pt idx="16">
                  <c:v>14538.47</c:v>
                </c:pt>
                <c:pt idx="17">
                  <c:v>14538.47</c:v>
                </c:pt>
                <c:pt idx="18">
                  <c:v>14918</c:v>
                </c:pt>
                <c:pt idx="19">
                  <c:v>15365.737999999998</c:v>
                </c:pt>
                <c:pt idx="20">
                  <c:v>16068.212</c:v>
                </c:pt>
                <c:pt idx="21">
                  <c:v>16598.936000000002</c:v>
                </c:pt>
                <c:pt idx="22">
                  <c:v>16847.116000000002</c:v>
                </c:pt>
                <c:pt idx="23">
                  <c:v>16853.11</c:v>
                </c:pt>
                <c:pt idx="24">
                  <c:v>17058.811399999999</c:v>
                </c:pt>
                <c:pt idx="25">
                  <c:v>17197.474399999999</c:v>
                </c:pt>
                <c:pt idx="26">
                  <c:v>17771.504999999997</c:v>
                </c:pt>
                <c:pt idx="27">
                  <c:v>18062.905000000002</c:v>
                </c:pt>
                <c:pt idx="28">
                  <c:v>18799.34</c:v>
                </c:pt>
                <c:pt idx="29">
                  <c:v>19678.271000000001</c:v>
                </c:pt>
                <c:pt idx="30">
                  <c:v>20115.767</c:v>
                </c:pt>
                <c:pt idx="31">
                  <c:v>20646.399000000001</c:v>
                </c:pt>
                <c:pt idx="32">
                  <c:v>21100.433000000001</c:v>
                </c:pt>
                <c:pt idx="33">
                  <c:v>21190.746999999999</c:v>
                </c:pt>
                <c:pt idx="34">
                  <c:v>21625.888999999999</c:v>
                </c:pt>
                <c:pt idx="35">
                  <c:v>21734.85</c:v>
                </c:pt>
                <c:pt idx="36">
                  <c:v>21736.609999999997</c:v>
                </c:pt>
                <c:pt idx="37">
                  <c:v>21748.015999999996</c:v>
                </c:pt>
                <c:pt idx="38">
                  <c:v>21763.901999999995</c:v>
                </c:pt>
                <c:pt idx="39">
                  <c:v>21768.381999999994</c:v>
                </c:pt>
              </c:numCache>
            </c:numRef>
          </c:val>
          <c:smooth val="0"/>
          <c:extLst>
            <c:ext xmlns:c16="http://schemas.microsoft.com/office/drawing/2014/chart" uri="{C3380CC4-5D6E-409C-BE32-E72D297353CC}">
              <c16:uniqueId val="{00000000-128C-4E17-8207-33505E6F63A2}"/>
            </c:ext>
          </c:extLst>
        </c:ser>
        <c:ser>
          <c:idx val="1"/>
          <c:order val="1"/>
          <c:tx>
            <c:strRef>
              <c:f>'Data 2'!$E$128</c:f>
              <c:strCache>
                <c:ptCount val="1"/>
                <c:pt idx="0">
                  <c:v>≤ 220 kV</c:v>
                </c:pt>
              </c:strCache>
            </c:strRef>
          </c:tx>
          <c:spPr>
            <a:ln w="25400">
              <a:solidFill>
                <a:srgbClr val="00B050"/>
              </a:solidFill>
              <a:prstDash val="solid"/>
            </a:ln>
          </c:spPr>
          <c:marker>
            <c:symbol val="none"/>
          </c:marker>
          <c:cat>
            <c:strRef>
              <c:f>'Data 2'!$C$129:$C$168</c:f>
              <c:strCache>
                <c:ptCount val="40"/>
                <c:pt idx="0">
                  <c:v>1982</c:v>
                </c:pt>
                <c:pt idx="1">
                  <c:v>1983</c:v>
                </c:pt>
                <c:pt idx="2">
                  <c:v>1984</c:v>
                </c:pt>
                <c:pt idx="3">
                  <c:v>1985</c:v>
                </c:pt>
                <c:pt idx="4">
                  <c:v>1986</c:v>
                </c:pt>
                <c:pt idx="5">
                  <c:v>1987</c:v>
                </c:pt>
                <c:pt idx="6">
                  <c:v>1988</c:v>
                </c:pt>
                <c:pt idx="7">
                  <c:v>1989</c:v>
                </c:pt>
                <c:pt idx="8">
                  <c:v>1990</c:v>
                </c:pt>
                <c:pt idx="9">
                  <c:v>1991</c:v>
                </c:pt>
                <c:pt idx="10">
                  <c:v>1992</c:v>
                </c:pt>
                <c:pt idx="11">
                  <c:v>1993</c:v>
                </c:pt>
                <c:pt idx="12">
                  <c:v>1994</c:v>
                </c:pt>
                <c:pt idx="13">
                  <c:v>1995</c:v>
                </c:pt>
                <c:pt idx="14">
                  <c:v>1996</c:v>
                </c:pt>
                <c:pt idx="15">
                  <c:v>1997</c:v>
                </c:pt>
                <c:pt idx="16">
                  <c:v>1998</c:v>
                </c:pt>
                <c:pt idx="17">
                  <c:v>1999</c:v>
                </c:pt>
                <c:pt idx="18">
                  <c:v>2000</c:v>
                </c:pt>
                <c:pt idx="19">
                  <c:v>2001</c:v>
                </c:pt>
                <c:pt idx="20">
                  <c:v>2002</c:v>
                </c:pt>
                <c:pt idx="21">
                  <c:v>2003</c:v>
                </c:pt>
                <c:pt idx="22">
                  <c:v>2004</c:v>
                </c:pt>
                <c:pt idx="23">
                  <c:v>2005</c:v>
                </c:pt>
                <c:pt idx="24">
                  <c:v>2006</c:v>
                </c:pt>
                <c:pt idx="25">
                  <c:v>2007</c:v>
                </c:pt>
                <c:pt idx="26">
                  <c:v>2008</c:v>
                </c:pt>
                <c:pt idx="27">
                  <c:v>2009</c:v>
                </c:pt>
                <c:pt idx="28">
                  <c:v>2010</c:v>
                </c:pt>
                <c:pt idx="29">
                  <c:v>2011</c:v>
                </c:pt>
                <c:pt idx="30">
                  <c:v>2012</c:v>
                </c:pt>
                <c:pt idx="31">
                  <c:v>2013</c:v>
                </c:pt>
                <c:pt idx="32">
                  <c:v>2014</c:v>
                </c:pt>
                <c:pt idx="33">
                  <c:v>2015</c:v>
                </c:pt>
                <c:pt idx="34">
                  <c:v>2016</c:v>
                </c:pt>
                <c:pt idx="35">
                  <c:v>2017</c:v>
                </c:pt>
                <c:pt idx="36">
                  <c:v>2018</c:v>
                </c:pt>
                <c:pt idx="37">
                  <c:v>2019</c:v>
                </c:pt>
                <c:pt idx="38">
                  <c:v>2020</c:v>
                </c:pt>
                <c:pt idx="39">
                  <c:v>2021 (1)</c:v>
                </c:pt>
              </c:strCache>
            </c:strRef>
          </c:cat>
          <c:val>
            <c:numRef>
              <c:f>'Data 2'!$E$129:$E$168</c:f>
              <c:numCache>
                <c:formatCode>#,##0</c:formatCode>
                <c:ptCount val="40"/>
                <c:pt idx="0">
                  <c:v>14466</c:v>
                </c:pt>
                <c:pt idx="1">
                  <c:v>14491</c:v>
                </c:pt>
                <c:pt idx="2">
                  <c:v>14598.3</c:v>
                </c:pt>
                <c:pt idx="3">
                  <c:v>14652.3</c:v>
                </c:pt>
                <c:pt idx="4">
                  <c:v>14746.3</c:v>
                </c:pt>
                <c:pt idx="5">
                  <c:v>14849.3</c:v>
                </c:pt>
                <c:pt idx="6">
                  <c:v>14938.3</c:v>
                </c:pt>
                <c:pt idx="7">
                  <c:v>14964.3</c:v>
                </c:pt>
                <c:pt idx="8">
                  <c:v>15034.5</c:v>
                </c:pt>
                <c:pt idx="9">
                  <c:v>15108.94</c:v>
                </c:pt>
                <c:pt idx="10">
                  <c:v>15356.14</c:v>
                </c:pt>
                <c:pt idx="11">
                  <c:v>15441.94</c:v>
                </c:pt>
                <c:pt idx="12">
                  <c:v>15585.94</c:v>
                </c:pt>
                <c:pt idx="13">
                  <c:v>15628.94</c:v>
                </c:pt>
                <c:pt idx="14">
                  <c:v>15733.539999999999</c:v>
                </c:pt>
                <c:pt idx="15">
                  <c:v>15776.14</c:v>
                </c:pt>
                <c:pt idx="16">
                  <c:v>15875.92</c:v>
                </c:pt>
                <c:pt idx="17">
                  <c:v>15974.92</c:v>
                </c:pt>
                <c:pt idx="18">
                  <c:v>16077.74</c:v>
                </c:pt>
                <c:pt idx="19">
                  <c:v>16216.089</c:v>
                </c:pt>
                <c:pt idx="20">
                  <c:v>16398.353999999999</c:v>
                </c:pt>
                <c:pt idx="21">
                  <c:v>16457.772000000001</c:v>
                </c:pt>
                <c:pt idx="22">
                  <c:v>16570.460999999999</c:v>
                </c:pt>
                <c:pt idx="23">
                  <c:v>16679.125</c:v>
                </c:pt>
                <c:pt idx="24">
                  <c:v>16816.645</c:v>
                </c:pt>
                <c:pt idx="25">
                  <c:v>16876.537</c:v>
                </c:pt>
                <c:pt idx="26">
                  <c:v>17199.370999999999</c:v>
                </c:pt>
                <c:pt idx="27">
                  <c:v>17331.695</c:v>
                </c:pt>
                <c:pt idx="28">
                  <c:v>17481.268000000004</c:v>
                </c:pt>
                <c:pt idx="29">
                  <c:v>18081.532000000003</c:v>
                </c:pt>
                <c:pt idx="30">
                  <c:v>18450.405000000006</c:v>
                </c:pt>
                <c:pt idx="31">
                  <c:v>18723.705000000005</c:v>
                </c:pt>
                <c:pt idx="32">
                  <c:v>18862.822000000004</c:v>
                </c:pt>
                <c:pt idx="33">
                  <c:v>19003.125000000007</c:v>
                </c:pt>
                <c:pt idx="34">
                  <c:v>19091.102000000006</c:v>
                </c:pt>
                <c:pt idx="35">
                  <c:v>19116.264710000007</c:v>
                </c:pt>
                <c:pt idx="36">
                  <c:v>19191.767710000004</c:v>
                </c:pt>
                <c:pt idx="37">
                  <c:v>19275.902710000009</c:v>
                </c:pt>
                <c:pt idx="38">
                  <c:v>19309.409710000007</c:v>
                </c:pt>
                <c:pt idx="39">
                  <c:v>19493.404710000006</c:v>
                </c:pt>
              </c:numCache>
            </c:numRef>
          </c:val>
          <c:smooth val="0"/>
          <c:extLst>
            <c:ext xmlns:c16="http://schemas.microsoft.com/office/drawing/2014/chart" uri="{C3380CC4-5D6E-409C-BE32-E72D297353CC}">
              <c16:uniqueId val="{00000001-128C-4E17-8207-33505E6F63A2}"/>
            </c:ext>
          </c:extLst>
        </c:ser>
        <c:dLbls>
          <c:showLegendKey val="0"/>
          <c:showVal val="0"/>
          <c:showCatName val="0"/>
          <c:showSerName val="0"/>
          <c:showPercent val="0"/>
          <c:showBubbleSize val="0"/>
        </c:dLbls>
        <c:smooth val="0"/>
        <c:axId val="328688648"/>
        <c:axId val="328689040"/>
      </c:lineChart>
      <c:catAx>
        <c:axId val="328688648"/>
        <c:scaling>
          <c:orientation val="minMax"/>
        </c:scaling>
        <c:delete val="0"/>
        <c:axPos val="b"/>
        <c:numFmt formatCode="0\ " sourceLinked="0"/>
        <c:majorTickMark val="none"/>
        <c:minorTickMark val="none"/>
        <c:tickLblPos val="nextTo"/>
        <c:spPr>
          <a:ln w="9525">
            <a:noFill/>
          </a:ln>
        </c:spPr>
        <c:txPr>
          <a:bodyPr rot="-5400000" vert="horz"/>
          <a:lstStyle/>
          <a:p>
            <a:pPr>
              <a:defRPr sz="800" b="0" i="0" u="none" strike="noStrike" baseline="0">
                <a:solidFill>
                  <a:srgbClr val="004563"/>
                </a:solidFill>
                <a:latin typeface="Arial"/>
                <a:ea typeface="Arial"/>
                <a:cs typeface="Arial"/>
              </a:defRPr>
            </a:pPr>
            <a:endParaRPr lang="es-ES"/>
          </a:p>
        </c:txPr>
        <c:crossAx val="328689040"/>
        <c:crosses val="autoZero"/>
        <c:auto val="0"/>
        <c:lblAlgn val="ctr"/>
        <c:lblOffset val="0"/>
        <c:tickLblSkip val="3"/>
        <c:tickMarkSkip val="1"/>
        <c:noMultiLvlLbl val="0"/>
      </c:catAx>
      <c:valAx>
        <c:axId val="328689040"/>
        <c:scaling>
          <c:orientation val="minMax"/>
        </c:scaling>
        <c:delete val="0"/>
        <c:axPos val="l"/>
        <c:majorGridlines>
          <c:spPr>
            <a:ln w="3175">
              <a:pattFill prst="pct50">
                <a:fgClr>
                  <a:srgbClr val="969696"/>
                </a:fgClr>
                <a:bgClr>
                  <a:srgbClr val="FFFFFF"/>
                </a:bgClr>
              </a:patt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4563"/>
                </a:solidFill>
                <a:latin typeface="Arial"/>
                <a:ea typeface="Arial"/>
                <a:cs typeface="Arial"/>
              </a:defRPr>
            </a:pPr>
            <a:endParaRPr lang="es-ES"/>
          </a:p>
        </c:txPr>
        <c:crossAx val="328688648"/>
        <c:crosses val="autoZero"/>
        <c:crossBetween val="midCat"/>
        <c:majorUnit val="4000"/>
      </c:valAx>
      <c:spPr>
        <a:noFill/>
        <a:ln w="25400">
          <a:noFill/>
        </a:ln>
      </c:spPr>
    </c:plotArea>
    <c:legend>
      <c:legendPos val="t"/>
      <c:layout>
        <c:manualLayout>
          <c:xMode val="edge"/>
          <c:yMode val="edge"/>
          <c:x val="0.58700696055684454"/>
          <c:y val="1.0457928053111009E-2"/>
          <c:w val="0.37664346481051819"/>
          <c:h val="7.0588647007359381E-2"/>
        </c:manualLayout>
      </c:layout>
      <c:overlay val="0"/>
      <c:spPr>
        <a:noFill/>
        <a:ln w="25400">
          <a:noFill/>
        </a:ln>
      </c:spPr>
      <c:txPr>
        <a:bodyPr/>
        <a:lstStyle/>
        <a:p>
          <a:pPr>
            <a:defRPr sz="800" b="0" i="0" u="none" strike="noStrike" baseline="0">
              <a:solidFill>
                <a:srgbClr val="004563"/>
              </a:solidFill>
              <a:latin typeface="Arial"/>
              <a:ea typeface="Arial"/>
              <a:cs typeface="Arial"/>
            </a:defRPr>
          </a:pPr>
          <a:endParaRPr lang="es-ES"/>
        </a:p>
      </c:txPr>
    </c:legend>
    <c:plotVisOnly val="1"/>
    <c:dispBlanksAs val="gap"/>
    <c:showDLblsOverMax val="0"/>
  </c:chart>
  <c:spPr>
    <a:noFill/>
    <a:ln w="9525">
      <a:noFill/>
    </a:ln>
  </c:spPr>
  <c:txPr>
    <a:bodyPr/>
    <a:lstStyle/>
    <a:p>
      <a:pPr>
        <a:defRPr sz="800" b="0" i="0" u="none" strike="noStrike" baseline="0">
          <a:solidFill>
            <a:srgbClr val="004563"/>
          </a:solidFill>
          <a:latin typeface="Arial"/>
          <a:ea typeface="Arial"/>
          <a:cs typeface="Arial"/>
        </a:defRPr>
      </a:pPr>
      <a:endParaRPr lang="es-ES"/>
    </a:p>
  </c:txPr>
  <c:printSettings>
    <c:headerFooter alignWithMargins="0">
      <c:oddHeader>&amp;A</c:oddHeader>
      <c:oddFooter>Página &amp;P</c:oddFooter>
    </c:headerFooter>
    <c:pageMargins b="1" l="0.75000000000000022" r="0.75000000000000022" t="1" header="0.511811024" footer="0.511811024"/>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78859866512381"/>
          <c:y val="0.20603674540682415"/>
          <c:w val="0.82968566968348367"/>
          <c:h val="0.65616797900262469"/>
        </c:manualLayout>
      </c:layout>
      <c:barChart>
        <c:barDir val="col"/>
        <c:grouping val="stacked"/>
        <c:varyColors val="0"/>
        <c:ser>
          <c:idx val="1"/>
          <c:order val="0"/>
          <c:tx>
            <c:strRef>
              <c:f>'Data 2'!$D$171</c:f>
              <c:strCache>
                <c:ptCount val="1"/>
                <c:pt idx="0">
                  <c:v>Programada por mantenimiento preventivo y predictivo</c:v>
                </c:pt>
              </c:strCache>
            </c:strRef>
          </c:tx>
          <c:spPr>
            <a:solidFill>
              <a:srgbClr val="0070C0"/>
            </a:solidFill>
            <a:ln w="25400">
              <a:noFill/>
            </a:ln>
          </c:spPr>
          <c:invertIfNegative val="0"/>
          <c:cat>
            <c:strRef>
              <c:f>'Data 2'!$C$172:$C$176</c:f>
              <c:strCache>
                <c:ptCount val="5"/>
                <c:pt idx="0">
                  <c:v>2017</c:v>
                </c:pt>
                <c:pt idx="1">
                  <c:v>2018</c:v>
                </c:pt>
                <c:pt idx="2">
                  <c:v>2019</c:v>
                </c:pt>
                <c:pt idx="3">
                  <c:v>2020</c:v>
                </c:pt>
                <c:pt idx="4">
                  <c:v>2021 (1)</c:v>
                </c:pt>
              </c:strCache>
            </c:strRef>
          </c:cat>
          <c:val>
            <c:numRef>
              <c:f>'Data 2'!$D$172:$D$176</c:f>
              <c:numCache>
                <c:formatCode>0.00</c:formatCode>
                <c:ptCount val="5"/>
                <c:pt idx="0">
                  <c:v>0.76</c:v>
                </c:pt>
                <c:pt idx="1">
                  <c:v>0.74</c:v>
                </c:pt>
                <c:pt idx="2">
                  <c:v>0.69</c:v>
                </c:pt>
                <c:pt idx="3">
                  <c:v>0.64</c:v>
                </c:pt>
                <c:pt idx="4">
                  <c:v>0.81</c:v>
                </c:pt>
              </c:numCache>
            </c:numRef>
          </c:val>
          <c:extLst>
            <c:ext xmlns:c16="http://schemas.microsoft.com/office/drawing/2014/chart" uri="{C3380CC4-5D6E-409C-BE32-E72D297353CC}">
              <c16:uniqueId val="{00000000-793F-4BA4-837F-DA145CEEBBC3}"/>
            </c:ext>
          </c:extLst>
        </c:ser>
        <c:ser>
          <c:idx val="0"/>
          <c:order val="1"/>
          <c:tx>
            <c:strRef>
              <c:f>'Data 2'!$E$171</c:f>
              <c:strCache>
                <c:ptCount val="1"/>
                <c:pt idx="0">
                  <c:v>Programada por causas ajenas al mantenimiento </c:v>
                </c:pt>
              </c:strCache>
            </c:strRef>
          </c:tx>
          <c:spPr>
            <a:solidFill>
              <a:srgbClr val="00B050"/>
            </a:solidFill>
            <a:ln w="25400">
              <a:noFill/>
            </a:ln>
          </c:spPr>
          <c:invertIfNegative val="0"/>
          <c:cat>
            <c:strRef>
              <c:f>'Data 2'!$C$172:$C$176</c:f>
              <c:strCache>
                <c:ptCount val="5"/>
                <c:pt idx="0">
                  <c:v>2017</c:v>
                </c:pt>
                <c:pt idx="1">
                  <c:v>2018</c:v>
                </c:pt>
                <c:pt idx="2">
                  <c:v>2019</c:v>
                </c:pt>
                <c:pt idx="3">
                  <c:v>2020</c:v>
                </c:pt>
                <c:pt idx="4">
                  <c:v>2021 (1)</c:v>
                </c:pt>
              </c:strCache>
            </c:strRef>
          </c:cat>
          <c:val>
            <c:numRef>
              <c:f>'Data 2'!$E$172:$E$176</c:f>
              <c:numCache>
                <c:formatCode>0.00</c:formatCode>
                <c:ptCount val="5"/>
                <c:pt idx="0">
                  <c:v>0.82</c:v>
                </c:pt>
                <c:pt idx="1">
                  <c:v>0.99</c:v>
                </c:pt>
                <c:pt idx="2">
                  <c:v>0.9</c:v>
                </c:pt>
                <c:pt idx="3">
                  <c:v>0.68</c:v>
                </c:pt>
                <c:pt idx="4">
                  <c:v>0.54</c:v>
                </c:pt>
              </c:numCache>
            </c:numRef>
          </c:val>
          <c:extLst>
            <c:ext xmlns:c16="http://schemas.microsoft.com/office/drawing/2014/chart" uri="{C3380CC4-5D6E-409C-BE32-E72D297353CC}">
              <c16:uniqueId val="{00000001-793F-4BA4-837F-DA145CEEBBC3}"/>
            </c:ext>
          </c:extLst>
        </c:ser>
        <c:ser>
          <c:idx val="2"/>
          <c:order val="2"/>
          <c:tx>
            <c:strRef>
              <c:f>'Data 2'!$F$171</c:f>
              <c:strCache>
                <c:ptCount val="1"/>
                <c:pt idx="0">
                  <c:v>No programada debida a mantenimiento correctivo </c:v>
                </c:pt>
              </c:strCache>
            </c:strRef>
          </c:tx>
          <c:spPr>
            <a:solidFill>
              <a:srgbClr val="7030A0"/>
            </a:solidFill>
            <a:ln w="25400">
              <a:noFill/>
            </a:ln>
          </c:spPr>
          <c:invertIfNegative val="0"/>
          <c:cat>
            <c:strRef>
              <c:f>'Data 2'!$C$172:$C$176</c:f>
              <c:strCache>
                <c:ptCount val="5"/>
                <c:pt idx="0">
                  <c:v>2017</c:v>
                </c:pt>
                <c:pt idx="1">
                  <c:v>2018</c:v>
                </c:pt>
                <c:pt idx="2">
                  <c:v>2019</c:v>
                </c:pt>
                <c:pt idx="3">
                  <c:v>2020</c:v>
                </c:pt>
                <c:pt idx="4">
                  <c:v>2021 (1)</c:v>
                </c:pt>
              </c:strCache>
            </c:strRef>
          </c:cat>
          <c:val>
            <c:numRef>
              <c:f>'Data 2'!$F$172:$F$176</c:f>
              <c:numCache>
                <c:formatCode>0.00</c:formatCode>
                <c:ptCount val="5"/>
                <c:pt idx="0">
                  <c:v>0.12</c:v>
                </c:pt>
                <c:pt idx="1">
                  <c:v>0.12</c:v>
                </c:pt>
                <c:pt idx="2">
                  <c:v>0.16</c:v>
                </c:pt>
                <c:pt idx="3">
                  <c:v>0.1</c:v>
                </c:pt>
                <c:pt idx="4">
                  <c:v>0.14000000000000001</c:v>
                </c:pt>
              </c:numCache>
            </c:numRef>
          </c:val>
          <c:extLst>
            <c:ext xmlns:c16="http://schemas.microsoft.com/office/drawing/2014/chart" uri="{C3380CC4-5D6E-409C-BE32-E72D297353CC}">
              <c16:uniqueId val="{00000002-793F-4BA4-837F-DA145CEEBBC3}"/>
            </c:ext>
          </c:extLst>
        </c:ser>
        <c:ser>
          <c:idx val="3"/>
          <c:order val="3"/>
          <c:tx>
            <c:strRef>
              <c:f>'Data 2'!$G$171</c:f>
              <c:strCache>
                <c:ptCount val="1"/>
                <c:pt idx="0">
                  <c:v>No programada debida a circunstancias fortuitas </c:v>
                </c:pt>
              </c:strCache>
            </c:strRef>
          </c:tx>
          <c:spPr>
            <a:solidFill>
              <a:srgbClr val="F79646"/>
            </a:solidFill>
            <a:ln w="25400">
              <a:noFill/>
            </a:ln>
          </c:spPr>
          <c:invertIfNegative val="0"/>
          <c:cat>
            <c:strRef>
              <c:f>'Data 2'!$C$172:$C$176</c:f>
              <c:strCache>
                <c:ptCount val="5"/>
                <c:pt idx="0">
                  <c:v>2017</c:v>
                </c:pt>
                <c:pt idx="1">
                  <c:v>2018</c:v>
                </c:pt>
                <c:pt idx="2">
                  <c:v>2019</c:v>
                </c:pt>
                <c:pt idx="3">
                  <c:v>2020</c:v>
                </c:pt>
                <c:pt idx="4">
                  <c:v>2021 (1)</c:v>
                </c:pt>
              </c:strCache>
            </c:strRef>
          </c:cat>
          <c:val>
            <c:numRef>
              <c:f>'Data 2'!$G$172:$G$176</c:f>
              <c:numCache>
                <c:formatCode>0.00</c:formatCode>
                <c:ptCount val="5"/>
                <c:pt idx="0">
                  <c:v>0.01</c:v>
                </c:pt>
                <c:pt idx="1">
                  <c:v>0.01</c:v>
                </c:pt>
                <c:pt idx="2">
                  <c:v>0.01</c:v>
                </c:pt>
                <c:pt idx="3">
                  <c:v>0.01</c:v>
                </c:pt>
                <c:pt idx="4">
                  <c:v>0.01</c:v>
                </c:pt>
              </c:numCache>
            </c:numRef>
          </c:val>
          <c:extLst>
            <c:ext xmlns:c16="http://schemas.microsoft.com/office/drawing/2014/chart" uri="{C3380CC4-5D6E-409C-BE32-E72D297353CC}">
              <c16:uniqueId val="{00000003-793F-4BA4-837F-DA145CEEBBC3}"/>
            </c:ext>
          </c:extLst>
        </c:ser>
        <c:dLbls>
          <c:showLegendKey val="0"/>
          <c:showVal val="0"/>
          <c:showCatName val="0"/>
          <c:showSerName val="0"/>
          <c:showPercent val="0"/>
          <c:showBubbleSize val="0"/>
        </c:dLbls>
        <c:gapWidth val="150"/>
        <c:overlap val="100"/>
        <c:axId val="329025040"/>
        <c:axId val="329025432"/>
      </c:barChart>
      <c:lineChart>
        <c:grouping val="standard"/>
        <c:varyColors val="0"/>
        <c:ser>
          <c:idx val="4"/>
          <c:order val="4"/>
          <c:tx>
            <c:strRef>
              <c:f>'Data 2'!$J$171</c:f>
              <c:strCache>
                <c:ptCount val="1"/>
                <c:pt idx="0">
                  <c:v>TOTAL</c:v>
                </c:pt>
              </c:strCache>
            </c:strRef>
          </c:tx>
          <c:spPr>
            <a:ln w="28575">
              <a:noFill/>
            </a:ln>
          </c:spPr>
          <c:marker>
            <c:symbol val="none"/>
          </c:marker>
          <c:dLbls>
            <c:dLbl>
              <c:idx val="0"/>
              <c:layout>
                <c:manualLayout>
                  <c:x val="-5.9544418261585942E-2"/>
                  <c:y val="-5.7590675181350318E-2"/>
                </c:manualLayout>
              </c:layout>
              <c:spPr>
                <a:noFill/>
                <a:ln w="25400">
                  <a:noFill/>
                </a:ln>
              </c:spPr>
              <c:txPr>
                <a:bodyPr rot="-60000" vert="horz"/>
                <a:lstStyle/>
                <a:p>
                  <a:pPr algn="ctr">
                    <a:defRPr sz="1000" b="1" i="0" u="none" strike="noStrike" baseline="0">
                      <a:solidFill>
                        <a:srgbClr val="004563"/>
                      </a:solidFill>
                      <a:latin typeface="Arial"/>
                      <a:ea typeface="Arial"/>
                      <a:cs typeface="Arial"/>
                    </a:defRPr>
                  </a:pPr>
                  <a:endParaRPr lang="es-E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93F-4BA4-837F-DA145CEEBBC3}"/>
                </c:ext>
              </c:extLst>
            </c:dLbl>
            <c:dLbl>
              <c:idx val="1"/>
              <c:layout>
                <c:manualLayout>
                  <c:x val="-5.9544418261585859E-2"/>
                  <c:y val="-5.2341331349329362E-2"/>
                </c:manualLayout>
              </c:layout>
              <c:spPr>
                <a:noFill/>
                <a:ln w="25400">
                  <a:noFill/>
                </a:ln>
              </c:spPr>
              <c:txPr>
                <a:bodyPr rot="-60000" vert="horz"/>
                <a:lstStyle/>
                <a:p>
                  <a:pPr algn="ctr">
                    <a:defRPr sz="1000" b="1" i="0" u="none" strike="noStrike" baseline="0">
                      <a:solidFill>
                        <a:srgbClr val="004563"/>
                      </a:solidFill>
                      <a:latin typeface="Arial"/>
                      <a:ea typeface="Arial"/>
                      <a:cs typeface="Arial"/>
                    </a:defRPr>
                  </a:pPr>
                  <a:endParaRPr lang="es-E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93F-4BA4-837F-DA145CEEBBC3}"/>
                </c:ext>
              </c:extLst>
            </c:dLbl>
            <c:dLbl>
              <c:idx val="2"/>
              <c:layout>
                <c:manualLayout>
                  <c:x val="-5.9544418261585859E-2"/>
                  <c:y val="-3.659329985326637E-2"/>
                </c:manualLayout>
              </c:layout>
              <c:spPr>
                <a:noFill/>
                <a:ln w="25400">
                  <a:noFill/>
                </a:ln>
              </c:spPr>
              <c:txPr>
                <a:bodyPr rot="-60000" vert="horz"/>
                <a:lstStyle/>
                <a:p>
                  <a:pPr algn="ctr">
                    <a:defRPr sz="1000" b="1" i="0" u="none" strike="noStrike" baseline="0">
                      <a:solidFill>
                        <a:srgbClr val="004563"/>
                      </a:solidFill>
                      <a:latin typeface="Arial"/>
                      <a:ea typeface="Arial"/>
                      <a:cs typeface="Arial"/>
                    </a:defRPr>
                  </a:pPr>
                  <a:endParaRPr lang="es-E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93F-4BA4-837F-DA145CEEBBC3}"/>
                </c:ext>
              </c:extLst>
            </c:dLbl>
            <c:dLbl>
              <c:idx val="3"/>
              <c:layout>
                <c:manualLayout>
                  <c:x val="-5.9544418261585914E-2"/>
                  <c:y val="-3.1343956021245373E-2"/>
                </c:manualLayout>
              </c:layout>
              <c:spPr>
                <a:noFill/>
                <a:ln w="25400">
                  <a:noFill/>
                </a:ln>
              </c:spPr>
              <c:txPr>
                <a:bodyPr rot="-60000" vert="horz"/>
                <a:lstStyle/>
                <a:p>
                  <a:pPr algn="ctr">
                    <a:defRPr sz="1000" b="1" i="0" u="none" strike="noStrike" baseline="0">
                      <a:solidFill>
                        <a:srgbClr val="004563"/>
                      </a:solidFill>
                      <a:latin typeface="Arial"/>
                      <a:ea typeface="Arial"/>
                      <a:cs typeface="Arial"/>
                    </a:defRPr>
                  </a:pPr>
                  <a:endParaRPr lang="es-E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93F-4BA4-837F-DA145CEEBBC3}"/>
                </c:ext>
              </c:extLst>
            </c:dLbl>
            <c:dLbl>
              <c:idx val="4"/>
              <c:layout>
                <c:manualLayout>
                  <c:x val="-5.7339949294659333E-2"/>
                  <c:y val="-5.3170066340132729E-2"/>
                </c:manualLayout>
              </c:layout>
              <c:spPr>
                <a:noFill/>
                <a:ln w="25400">
                  <a:noFill/>
                </a:ln>
              </c:spPr>
              <c:txPr>
                <a:bodyPr rot="-60000" vert="horz"/>
                <a:lstStyle/>
                <a:p>
                  <a:pPr algn="ctr">
                    <a:defRPr sz="1000" b="1" i="0" u="none" strike="noStrike" baseline="0">
                      <a:solidFill>
                        <a:srgbClr val="004563"/>
                      </a:solidFill>
                      <a:latin typeface="Arial"/>
                      <a:ea typeface="Arial"/>
                      <a:cs typeface="Arial"/>
                    </a:defRPr>
                  </a:pPr>
                  <a:endParaRPr lang="es-E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93F-4BA4-837F-DA145CEEBBC3}"/>
                </c:ext>
              </c:extLst>
            </c:dLbl>
            <c:spPr>
              <a:noFill/>
              <a:ln w="25400">
                <a:noFill/>
              </a:ln>
            </c:spPr>
            <c:txPr>
              <a:bodyPr rot="-60000" vert="horz" wrap="square" lIns="38100" tIns="19050" rIns="38100" bIns="19050" anchor="ctr">
                <a:spAutoFit/>
              </a:bodyPr>
              <a:lstStyle/>
              <a:p>
                <a:pPr algn="ctr">
                  <a:defRPr sz="1000" b="1" i="0" u="none" strike="noStrike" baseline="0">
                    <a:solidFill>
                      <a:srgbClr val="004563"/>
                    </a:solidFill>
                    <a:latin typeface="Arial"/>
                    <a:ea typeface="Arial"/>
                    <a:cs typeface="Arial"/>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2'!$C$172:$C$176</c:f>
              <c:strCache>
                <c:ptCount val="5"/>
                <c:pt idx="0">
                  <c:v>2017</c:v>
                </c:pt>
                <c:pt idx="1">
                  <c:v>2018</c:v>
                </c:pt>
                <c:pt idx="2">
                  <c:v>2019</c:v>
                </c:pt>
                <c:pt idx="3">
                  <c:v>2020</c:v>
                </c:pt>
                <c:pt idx="4">
                  <c:v>2021 (1)</c:v>
                </c:pt>
              </c:strCache>
            </c:strRef>
          </c:cat>
          <c:val>
            <c:numRef>
              <c:f>'Data 2'!$J$172:$J$176</c:f>
              <c:numCache>
                <c:formatCode>0.00</c:formatCode>
                <c:ptCount val="5"/>
                <c:pt idx="0">
                  <c:v>1.71</c:v>
                </c:pt>
                <c:pt idx="1">
                  <c:v>1.86</c:v>
                </c:pt>
                <c:pt idx="2">
                  <c:v>1.76</c:v>
                </c:pt>
                <c:pt idx="3">
                  <c:v>1.43</c:v>
                </c:pt>
                <c:pt idx="4">
                  <c:v>1.5</c:v>
                </c:pt>
              </c:numCache>
            </c:numRef>
          </c:val>
          <c:smooth val="0"/>
          <c:extLst>
            <c:ext xmlns:c16="http://schemas.microsoft.com/office/drawing/2014/chart" uri="{C3380CC4-5D6E-409C-BE32-E72D297353CC}">
              <c16:uniqueId val="{00000009-793F-4BA4-837F-DA145CEEBBC3}"/>
            </c:ext>
          </c:extLst>
        </c:ser>
        <c:dLbls>
          <c:showLegendKey val="0"/>
          <c:showVal val="0"/>
          <c:showCatName val="0"/>
          <c:showSerName val="0"/>
          <c:showPercent val="0"/>
          <c:showBubbleSize val="0"/>
        </c:dLbls>
        <c:marker val="1"/>
        <c:smooth val="0"/>
        <c:axId val="329025040"/>
        <c:axId val="329025432"/>
      </c:lineChart>
      <c:catAx>
        <c:axId val="329025040"/>
        <c:scaling>
          <c:orientation val="minMax"/>
        </c:scaling>
        <c:delete val="0"/>
        <c:axPos val="b"/>
        <c:numFmt formatCode="General" sourceLinked="1"/>
        <c:majorTickMark val="out"/>
        <c:minorTickMark val="none"/>
        <c:tickLblPos val="nextTo"/>
        <c:spPr>
          <a:ln w="12700">
            <a:pattFill prst="pct50">
              <a:fgClr>
                <a:srgbClr val="969696"/>
              </a:fgClr>
              <a:bgClr>
                <a:srgbClr val="FFFFFF"/>
              </a:bgClr>
            </a:pattFill>
            <a:prstDash val="solid"/>
          </a:ln>
        </c:spPr>
        <c:txPr>
          <a:bodyPr rot="0" vert="horz"/>
          <a:lstStyle/>
          <a:p>
            <a:pPr>
              <a:defRPr sz="800" b="0" i="0" u="none" strike="noStrike" baseline="0">
                <a:solidFill>
                  <a:srgbClr val="004563"/>
                </a:solidFill>
                <a:latin typeface="Arial"/>
                <a:ea typeface="Arial"/>
                <a:cs typeface="Arial"/>
              </a:defRPr>
            </a:pPr>
            <a:endParaRPr lang="es-ES"/>
          </a:p>
        </c:txPr>
        <c:crossAx val="329025432"/>
        <c:crosses val="autoZero"/>
        <c:auto val="0"/>
        <c:lblAlgn val="ctr"/>
        <c:lblOffset val="100"/>
        <c:tickLblSkip val="1"/>
        <c:tickMarkSkip val="1"/>
        <c:noMultiLvlLbl val="0"/>
      </c:catAx>
      <c:valAx>
        <c:axId val="329025432"/>
        <c:scaling>
          <c:orientation val="minMax"/>
          <c:max val="4"/>
          <c:min val="0"/>
        </c:scaling>
        <c:delete val="0"/>
        <c:axPos val="l"/>
        <c:majorGridlines>
          <c:spPr>
            <a:ln w="12700">
              <a:pattFill prst="pct50">
                <a:fgClr>
                  <a:srgbClr val="969696"/>
                </a:fgClr>
                <a:bgClr>
                  <a:srgbClr val="FFFFFF"/>
                </a:bgClr>
              </a:pattFill>
              <a:prstDash val="solid"/>
            </a:ln>
          </c:spPr>
        </c:majorGridlines>
        <c:numFmt formatCode="0.0" sourceLinked="0"/>
        <c:majorTickMark val="out"/>
        <c:minorTickMark val="none"/>
        <c:tickLblPos val="nextTo"/>
        <c:spPr>
          <a:ln w="9525">
            <a:noFill/>
          </a:ln>
        </c:spPr>
        <c:txPr>
          <a:bodyPr rot="0" vert="horz"/>
          <a:lstStyle/>
          <a:p>
            <a:pPr>
              <a:defRPr sz="800" b="0" i="0" u="none" strike="noStrike" baseline="0">
                <a:solidFill>
                  <a:srgbClr val="004563"/>
                </a:solidFill>
                <a:latin typeface="Arial"/>
                <a:ea typeface="Arial"/>
                <a:cs typeface="Arial"/>
              </a:defRPr>
            </a:pPr>
            <a:endParaRPr lang="es-ES"/>
          </a:p>
        </c:txPr>
        <c:crossAx val="329025040"/>
        <c:crosses val="autoZero"/>
        <c:crossBetween val="between"/>
        <c:majorUnit val="0.5"/>
        <c:minorUnit val="0.5"/>
      </c:valAx>
      <c:spPr>
        <a:noFill/>
        <a:ln w="25400">
          <a:noFill/>
        </a:ln>
      </c:spPr>
    </c:plotArea>
    <c:legend>
      <c:legendPos val="t"/>
      <c:legendEntry>
        <c:idx val="4"/>
        <c:delete val="1"/>
      </c:legendEntry>
      <c:layout>
        <c:manualLayout>
          <c:xMode val="edge"/>
          <c:yMode val="edge"/>
          <c:x val="0"/>
          <c:y val="3.1496062992125984E-2"/>
          <c:w val="1"/>
          <c:h val="0.12030090726848119"/>
        </c:manualLayout>
      </c:layout>
      <c:overlay val="0"/>
      <c:txPr>
        <a:bodyPr/>
        <a:lstStyle/>
        <a:p>
          <a:pPr>
            <a:defRPr sz="600" b="0" i="0" u="none" strike="noStrike" baseline="0">
              <a:solidFill>
                <a:srgbClr val="004563"/>
              </a:solidFill>
              <a:latin typeface="Arial"/>
              <a:ea typeface="Arial"/>
              <a:cs typeface="Arial"/>
            </a:defRPr>
          </a:pPr>
          <a:endParaRPr lang="es-ES"/>
        </a:p>
      </c:txPr>
    </c:legend>
    <c:plotVisOnly val="1"/>
    <c:dispBlanksAs val="gap"/>
    <c:showDLblsOverMax val="0"/>
  </c:chart>
  <c:spPr>
    <a:noFill/>
    <a:ln w="9525">
      <a:noFill/>
    </a:ln>
  </c:spPr>
  <c:txPr>
    <a:bodyPr/>
    <a:lstStyle/>
    <a:p>
      <a:pPr>
        <a:defRPr sz="800" b="0" i="0" u="none" strike="noStrike" baseline="0">
          <a:solidFill>
            <a:srgbClr val="004563"/>
          </a:solidFill>
          <a:latin typeface="Arial"/>
          <a:ea typeface="Arial"/>
          <a:cs typeface="Arial"/>
        </a:defRPr>
      </a:pPr>
      <a:endParaRPr lang="es-ES"/>
    </a:p>
  </c:txPr>
  <c:printSettings>
    <c:headerFooter alignWithMargins="0"/>
    <c:pageMargins b="1" l="0.75000000000000044" r="0.75000000000000044" t="1" header="0" footer="0"/>
    <c:pageSetup paperSize="9" orientation="landscape"/>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78859866512381"/>
          <c:y val="0.22178477690288714"/>
          <c:w val="0.82968566968348412"/>
          <c:h val="0.64041994750656173"/>
        </c:manualLayout>
      </c:layout>
      <c:barChart>
        <c:barDir val="col"/>
        <c:grouping val="stacked"/>
        <c:varyColors val="0"/>
        <c:ser>
          <c:idx val="1"/>
          <c:order val="0"/>
          <c:tx>
            <c:strRef>
              <c:f>'Data 2'!$D$180</c:f>
              <c:strCache>
                <c:ptCount val="1"/>
                <c:pt idx="0">
                  <c:v>Programada por mantenimiento preventivo y predictivo</c:v>
                </c:pt>
              </c:strCache>
            </c:strRef>
          </c:tx>
          <c:spPr>
            <a:solidFill>
              <a:srgbClr val="0070C0"/>
            </a:solidFill>
            <a:ln w="25400">
              <a:noFill/>
            </a:ln>
          </c:spPr>
          <c:invertIfNegative val="0"/>
          <c:cat>
            <c:strRef>
              <c:f>'Data 2'!$C$181:$C$185</c:f>
              <c:strCache>
                <c:ptCount val="5"/>
                <c:pt idx="0">
                  <c:v>2017</c:v>
                </c:pt>
                <c:pt idx="1">
                  <c:v>2018</c:v>
                </c:pt>
                <c:pt idx="2">
                  <c:v>2019</c:v>
                </c:pt>
                <c:pt idx="3">
                  <c:v>2020</c:v>
                </c:pt>
                <c:pt idx="4">
                  <c:v>2021 (1)</c:v>
                </c:pt>
              </c:strCache>
            </c:strRef>
          </c:cat>
          <c:val>
            <c:numRef>
              <c:f>'Data 2'!$D$181:$D$185</c:f>
              <c:numCache>
                <c:formatCode>0.00</c:formatCode>
                <c:ptCount val="5"/>
                <c:pt idx="0">
                  <c:v>0.8</c:v>
                </c:pt>
                <c:pt idx="1">
                  <c:v>0.88</c:v>
                </c:pt>
                <c:pt idx="2">
                  <c:v>0.79</c:v>
                </c:pt>
                <c:pt idx="3">
                  <c:v>0.33</c:v>
                </c:pt>
                <c:pt idx="4" formatCode="#,##0.00">
                  <c:v>0.75</c:v>
                </c:pt>
              </c:numCache>
            </c:numRef>
          </c:val>
          <c:extLst>
            <c:ext xmlns:c16="http://schemas.microsoft.com/office/drawing/2014/chart" uri="{C3380CC4-5D6E-409C-BE32-E72D297353CC}">
              <c16:uniqueId val="{00000000-45DD-43EA-A553-ACB24FCA86FD}"/>
            </c:ext>
          </c:extLst>
        </c:ser>
        <c:ser>
          <c:idx val="0"/>
          <c:order val="1"/>
          <c:tx>
            <c:strRef>
              <c:f>'Data 2'!$E$180</c:f>
              <c:strCache>
                <c:ptCount val="1"/>
                <c:pt idx="0">
                  <c:v>Programada por causas ajenas al mantenimiento </c:v>
                </c:pt>
              </c:strCache>
            </c:strRef>
          </c:tx>
          <c:spPr>
            <a:solidFill>
              <a:srgbClr val="00B050"/>
            </a:solidFill>
            <a:ln w="25400">
              <a:noFill/>
            </a:ln>
          </c:spPr>
          <c:invertIfNegative val="0"/>
          <c:cat>
            <c:strRef>
              <c:f>'Data 2'!$C$181:$C$185</c:f>
              <c:strCache>
                <c:ptCount val="5"/>
                <c:pt idx="0">
                  <c:v>2017</c:v>
                </c:pt>
                <c:pt idx="1">
                  <c:v>2018</c:v>
                </c:pt>
                <c:pt idx="2">
                  <c:v>2019</c:v>
                </c:pt>
                <c:pt idx="3">
                  <c:v>2020</c:v>
                </c:pt>
                <c:pt idx="4">
                  <c:v>2021 (1)</c:v>
                </c:pt>
              </c:strCache>
            </c:strRef>
          </c:cat>
          <c:val>
            <c:numRef>
              <c:f>'Data 2'!$E$181:$E$185</c:f>
              <c:numCache>
                <c:formatCode>0.00</c:formatCode>
                <c:ptCount val="5"/>
                <c:pt idx="0">
                  <c:v>1.29</c:v>
                </c:pt>
                <c:pt idx="1">
                  <c:v>1.72</c:v>
                </c:pt>
                <c:pt idx="2">
                  <c:v>1.6</c:v>
                </c:pt>
                <c:pt idx="3">
                  <c:v>0.99</c:v>
                </c:pt>
                <c:pt idx="4" formatCode="#,##0.00">
                  <c:v>0.61</c:v>
                </c:pt>
              </c:numCache>
            </c:numRef>
          </c:val>
          <c:extLst>
            <c:ext xmlns:c16="http://schemas.microsoft.com/office/drawing/2014/chart" uri="{C3380CC4-5D6E-409C-BE32-E72D297353CC}">
              <c16:uniqueId val="{00000001-45DD-43EA-A553-ACB24FCA86FD}"/>
            </c:ext>
          </c:extLst>
        </c:ser>
        <c:ser>
          <c:idx val="2"/>
          <c:order val="2"/>
          <c:tx>
            <c:strRef>
              <c:f>'Data 2'!$F$180</c:f>
              <c:strCache>
                <c:ptCount val="1"/>
                <c:pt idx="0">
                  <c:v>No programada debida a mantenimiento correctivo </c:v>
                </c:pt>
              </c:strCache>
            </c:strRef>
          </c:tx>
          <c:spPr>
            <a:solidFill>
              <a:srgbClr val="7030A0"/>
            </a:solidFill>
            <a:ln w="25400">
              <a:noFill/>
            </a:ln>
          </c:spPr>
          <c:invertIfNegative val="0"/>
          <c:cat>
            <c:strRef>
              <c:f>'Data 2'!$C$181:$C$185</c:f>
              <c:strCache>
                <c:ptCount val="5"/>
                <c:pt idx="0">
                  <c:v>2017</c:v>
                </c:pt>
                <c:pt idx="1">
                  <c:v>2018</c:v>
                </c:pt>
                <c:pt idx="2">
                  <c:v>2019</c:v>
                </c:pt>
                <c:pt idx="3">
                  <c:v>2020</c:v>
                </c:pt>
                <c:pt idx="4">
                  <c:v>2021 (1)</c:v>
                </c:pt>
              </c:strCache>
            </c:strRef>
          </c:cat>
          <c:val>
            <c:numRef>
              <c:f>'Data 2'!$F$181:$F$185</c:f>
              <c:numCache>
                <c:formatCode>0.00</c:formatCode>
                <c:ptCount val="5"/>
                <c:pt idx="0">
                  <c:v>0.06</c:v>
                </c:pt>
                <c:pt idx="1">
                  <c:v>0.56999999999999995</c:v>
                </c:pt>
                <c:pt idx="2">
                  <c:v>0.26</c:v>
                </c:pt>
                <c:pt idx="3">
                  <c:v>0.02</c:v>
                </c:pt>
                <c:pt idx="4" formatCode="#,##0.00">
                  <c:v>0.03</c:v>
                </c:pt>
              </c:numCache>
            </c:numRef>
          </c:val>
          <c:extLst>
            <c:ext xmlns:c16="http://schemas.microsoft.com/office/drawing/2014/chart" uri="{C3380CC4-5D6E-409C-BE32-E72D297353CC}">
              <c16:uniqueId val="{00000002-45DD-43EA-A553-ACB24FCA86FD}"/>
            </c:ext>
          </c:extLst>
        </c:ser>
        <c:ser>
          <c:idx val="3"/>
          <c:order val="3"/>
          <c:tx>
            <c:strRef>
              <c:f>'Data 2'!$G$180</c:f>
              <c:strCache>
                <c:ptCount val="1"/>
                <c:pt idx="0">
                  <c:v>No programada debida a circunstancias fortuitas </c:v>
                </c:pt>
              </c:strCache>
            </c:strRef>
          </c:tx>
          <c:spPr>
            <a:solidFill>
              <a:schemeClr val="accent6"/>
            </a:solidFill>
            <a:ln w="25400">
              <a:noFill/>
            </a:ln>
          </c:spPr>
          <c:invertIfNegative val="0"/>
          <c:cat>
            <c:strRef>
              <c:f>'Data 2'!$C$181:$C$185</c:f>
              <c:strCache>
                <c:ptCount val="5"/>
                <c:pt idx="0">
                  <c:v>2017</c:v>
                </c:pt>
                <c:pt idx="1">
                  <c:v>2018</c:v>
                </c:pt>
                <c:pt idx="2">
                  <c:v>2019</c:v>
                </c:pt>
                <c:pt idx="3">
                  <c:v>2020</c:v>
                </c:pt>
                <c:pt idx="4">
                  <c:v>2021 (1)</c:v>
                </c:pt>
              </c:strCache>
            </c:strRef>
          </c:cat>
          <c:val>
            <c:numRef>
              <c:f>'Data 2'!$G$181:$G$185</c:f>
              <c:numCache>
                <c:formatCode>0.00</c:formatCode>
                <c:ptCount val="5"/>
                <c:pt idx="0">
                  <c:v>0</c:v>
                </c:pt>
                <c:pt idx="1">
                  <c:v>0.01</c:v>
                </c:pt>
                <c:pt idx="2">
                  <c:v>0</c:v>
                </c:pt>
                <c:pt idx="3">
                  <c:v>0</c:v>
                </c:pt>
                <c:pt idx="4" formatCode="#,##0.00">
                  <c:v>0</c:v>
                </c:pt>
              </c:numCache>
            </c:numRef>
          </c:val>
          <c:extLst>
            <c:ext xmlns:c16="http://schemas.microsoft.com/office/drawing/2014/chart" uri="{C3380CC4-5D6E-409C-BE32-E72D297353CC}">
              <c16:uniqueId val="{00000003-45DD-43EA-A553-ACB24FCA86FD}"/>
            </c:ext>
          </c:extLst>
        </c:ser>
        <c:dLbls>
          <c:showLegendKey val="0"/>
          <c:showVal val="0"/>
          <c:showCatName val="0"/>
          <c:showSerName val="0"/>
          <c:showPercent val="0"/>
          <c:showBubbleSize val="0"/>
        </c:dLbls>
        <c:gapWidth val="150"/>
        <c:overlap val="100"/>
        <c:axId val="329026216"/>
        <c:axId val="329026608"/>
      </c:barChart>
      <c:lineChart>
        <c:grouping val="standard"/>
        <c:varyColors val="0"/>
        <c:ser>
          <c:idx val="4"/>
          <c:order val="4"/>
          <c:tx>
            <c:strRef>
              <c:f>'Data 2'!$J$180</c:f>
              <c:strCache>
                <c:ptCount val="1"/>
                <c:pt idx="0">
                  <c:v>TOTAL</c:v>
                </c:pt>
              </c:strCache>
            </c:strRef>
          </c:tx>
          <c:spPr>
            <a:ln w="28575">
              <a:noFill/>
            </a:ln>
          </c:spPr>
          <c:marker>
            <c:symbol val="none"/>
          </c:marker>
          <c:dLbls>
            <c:dLbl>
              <c:idx val="0"/>
              <c:layout>
                <c:manualLayout>
                  <c:x val="-5.9544418261585914E-2"/>
                  <c:y val="-3.1343956021245373E-2"/>
                </c:manualLayout>
              </c:layout>
              <c:spPr>
                <a:noFill/>
                <a:ln w="25400">
                  <a:noFill/>
                </a:ln>
              </c:spPr>
              <c:txPr>
                <a:bodyPr rot="-60000" vert="horz"/>
                <a:lstStyle/>
                <a:p>
                  <a:pPr algn="ctr">
                    <a:defRPr sz="1000" b="1" i="0" u="none" strike="noStrike" baseline="0">
                      <a:solidFill>
                        <a:srgbClr val="004563"/>
                      </a:solidFill>
                      <a:latin typeface="Arial"/>
                      <a:ea typeface="Arial"/>
                      <a:cs typeface="Arial"/>
                    </a:defRPr>
                  </a:pPr>
                  <a:endParaRPr lang="es-E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5DD-43EA-A553-ACB24FCA86FD}"/>
                </c:ext>
              </c:extLst>
            </c:dLbl>
            <c:dLbl>
              <c:idx val="1"/>
              <c:layout>
                <c:manualLayout>
                  <c:x val="-5.9544418261585914E-2"/>
                  <c:y val="-4.1842643685287367E-2"/>
                </c:manualLayout>
              </c:layout>
              <c:spPr>
                <a:noFill/>
                <a:ln w="25400">
                  <a:noFill/>
                </a:ln>
              </c:spPr>
              <c:txPr>
                <a:bodyPr rot="-60000" vert="horz"/>
                <a:lstStyle/>
                <a:p>
                  <a:pPr algn="ctr">
                    <a:defRPr sz="1000" b="1" i="0" u="none" strike="noStrike" baseline="0">
                      <a:solidFill>
                        <a:srgbClr val="004563"/>
                      </a:solidFill>
                      <a:latin typeface="Arial"/>
                      <a:ea typeface="Arial"/>
                      <a:cs typeface="Arial"/>
                    </a:defRPr>
                  </a:pPr>
                  <a:endParaRPr lang="es-E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5DD-43EA-A553-ACB24FCA86FD}"/>
                </c:ext>
              </c:extLst>
            </c:dLbl>
            <c:dLbl>
              <c:idx val="2"/>
              <c:layout>
                <c:manualLayout>
                  <c:x val="-5.9544418261585914E-2"/>
                  <c:y val="-4.1842643685287367E-2"/>
                </c:manualLayout>
              </c:layout>
              <c:spPr>
                <a:noFill/>
                <a:ln w="25400">
                  <a:noFill/>
                </a:ln>
              </c:spPr>
              <c:txPr>
                <a:bodyPr rot="-60000" vert="horz"/>
                <a:lstStyle/>
                <a:p>
                  <a:pPr algn="ctr">
                    <a:defRPr sz="1000" b="1" i="0" u="none" strike="noStrike" baseline="0">
                      <a:solidFill>
                        <a:srgbClr val="004563"/>
                      </a:solidFill>
                      <a:latin typeface="Arial"/>
                      <a:ea typeface="Arial"/>
                      <a:cs typeface="Arial"/>
                    </a:defRPr>
                  </a:pPr>
                  <a:endParaRPr lang="es-E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5DD-43EA-A553-ACB24FCA86FD}"/>
                </c:ext>
              </c:extLst>
            </c:dLbl>
            <c:dLbl>
              <c:idx val="3"/>
              <c:layout>
                <c:manualLayout>
                  <c:x val="-6.2788538294027113E-2"/>
                  <c:y val="-4.1842643685287367E-2"/>
                </c:manualLayout>
              </c:layout>
              <c:spPr>
                <a:noFill/>
                <a:ln w="25400">
                  <a:noFill/>
                </a:ln>
              </c:spPr>
              <c:txPr>
                <a:bodyPr rot="-60000" vert="horz"/>
                <a:lstStyle/>
                <a:p>
                  <a:pPr algn="ctr">
                    <a:defRPr sz="1000" b="1" i="0" u="none" strike="noStrike" baseline="0">
                      <a:solidFill>
                        <a:srgbClr val="004563"/>
                      </a:solidFill>
                      <a:latin typeface="Arial"/>
                      <a:ea typeface="Arial"/>
                      <a:cs typeface="Arial"/>
                    </a:defRPr>
                  </a:pPr>
                  <a:endParaRPr lang="es-E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5DD-43EA-A553-ACB24FCA86FD}"/>
                </c:ext>
              </c:extLst>
            </c:dLbl>
            <c:dLbl>
              <c:idx val="4"/>
              <c:layout>
                <c:manualLayout>
                  <c:x val="-6.0584069327100538E-2"/>
                  <c:y val="-3.2172691012048713E-2"/>
                </c:manualLayout>
              </c:layout>
              <c:spPr>
                <a:noFill/>
                <a:ln w="25400">
                  <a:noFill/>
                </a:ln>
              </c:spPr>
              <c:txPr>
                <a:bodyPr rot="-60000" vert="horz"/>
                <a:lstStyle/>
                <a:p>
                  <a:pPr algn="ctr">
                    <a:defRPr sz="1000" b="1" i="0" u="none" strike="noStrike" baseline="0">
                      <a:solidFill>
                        <a:srgbClr val="004563"/>
                      </a:solidFill>
                      <a:latin typeface="Arial"/>
                      <a:ea typeface="Arial"/>
                      <a:cs typeface="Arial"/>
                    </a:defRPr>
                  </a:pPr>
                  <a:endParaRPr lang="es-E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5DD-43EA-A553-ACB24FCA86FD}"/>
                </c:ext>
              </c:extLst>
            </c:dLbl>
            <c:spPr>
              <a:noFill/>
              <a:ln w="25400">
                <a:noFill/>
              </a:ln>
            </c:spPr>
            <c:txPr>
              <a:bodyPr rot="-60000" vert="horz" wrap="square" lIns="38100" tIns="19050" rIns="38100" bIns="19050" anchor="ctr">
                <a:spAutoFit/>
              </a:bodyPr>
              <a:lstStyle/>
              <a:p>
                <a:pPr algn="ctr">
                  <a:defRPr sz="1000" b="1" i="0" u="none" strike="noStrike" baseline="0">
                    <a:solidFill>
                      <a:srgbClr val="004563"/>
                    </a:solidFill>
                    <a:latin typeface="Arial"/>
                    <a:ea typeface="Arial"/>
                    <a:cs typeface="Arial"/>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2'!$C$181:$C$185</c:f>
              <c:strCache>
                <c:ptCount val="5"/>
                <c:pt idx="0">
                  <c:v>2017</c:v>
                </c:pt>
                <c:pt idx="1">
                  <c:v>2018</c:v>
                </c:pt>
                <c:pt idx="2">
                  <c:v>2019</c:v>
                </c:pt>
                <c:pt idx="3">
                  <c:v>2020</c:v>
                </c:pt>
                <c:pt idx="4">
                  <c:v>2021 (1)</c:v>
                </c:pt>
              </c:strCache>
            </c:strRef>
          </c:cat>
          <c:val>
            <c:numRef>
              <c:f>'Data 2'!$J$181:$J$185</c:f>
              <c:numCache>
                <c:formatCode>0.00</c:formatCode>
                <c:ptCount val="5"/>
                <c:pt idx="0">
                  <c:v>2.15</c:v>
                </c:pt>
                <c:pt idx="1">
                  <c:v>3.18</c:v>
                </c:pt>
                <c:pt idx="2">
                  <c:v>2.65</c:v>
                </c:pt>
                <c:pt idx="3">
                  <c:v>1.34</c:v>
                </c:pt>
                <c:pt idx="4" formatCode="#,##0.00">
                  <c:v>1.39</c:v>
                </c:pt>
              </c:numCache>
            </c:numRef>
          </c:val>
          <c:smooth val="0"/>
          <c:extLst>
            <c:ext xmlns:c16="http://schemas.microsoft.com/office/drawing/2014/chart" uri="{C3380CC4-5D6E-409C-BE32-E72D297353CC}">
              <c16:uniqueId val="{00000009-45DD-43EA-A553-ACB24FCA86FD}"/>
            </c:ext>
          </c:extLst>
        </c:ser>
        <c:dLbls>
          <c:showLegendKey val="0"/>
          <c:showVal val="0"/>
          <c:showCatName val="0"/>
          <c:showSerName val="0"/>
          <c:showPercent val="0"/>
          <c:showBubbleSize val="0"/>
        </c:dLbls>
        <c:marker val="1"/>
        <c:smooth val="0"/>
        <c:axId val="329026216"/>
        <c:axId val="329026608"/>
      </c:lineChart>
      <c:catAx>
        <c:axId val="329026216"/>
        <c:scaling>
          <c:orientation val="minMax"/>
        </c:scaling>
        <c:delete val="0"/>
        <c:axPos val="b"/>
        <c:numFmt formatCode="General" sourceLinked="1"/>
        <c:majorTickMark val="out"/>
        <c:minorTickMark val="none"/>
        <c:tickLblPos val="nextTo"/>
        <c:spPr>
          <a:ln w="12700">
            <a:pattFill prst="pct50">
              <a:fgClr>
                <a:srgbClr val="969696"/>
              </a:fgClr>
              <a:bgClr>
                <a:srgbClr val="FFFFFF"/>
              </a:bgClr>
            </a:pattFill>
            <a:prstDash val="solid"/>
          </a:ln>
        </c:spPr>
        <c:txPr>
          <a:bodyPr rot="0" vert="horz"/>
          <a:lstStyle/>
          <a:p>
            <a:pPr>
              <a:defRPr sz="800" b="0" i="0" u="none" strike="noStrike" baseline="0">
                <a:solidFill>
                  <a:srgbClr val="004563"/>
                </a:solidFill>
                <a:latin typeface="Arial"/>
                <a:ea typeface="Arial"/>
                <a:cs typeface="Arial"/>
              </a:defRPr>
            </a:pPr>
            <a:endParaRPr lang="es-ES"/>
          </a:p>
        </c:txPr>
        <c:crossAx val="329026608"/>
        <c:crosses val="autoZero"/>
        <c:auto val="0"/>
        <c:lblAlgn val="ctr"/>
        <c:lblOffset val="100"/>
        <c:tickLblSkip val="1"/>
        <c:tickMarkSkip val="1"/>
        <c:noMultiLvlLbl val="0"/>
      </c:catAx>
      <c:valAx>
        <c:axId val="329026608"/>
        <c:scaling>
          <c:orientation val="minMax"/>
          <c:max val="4"/>
          <c:min val="0"/>
        </c:scaling>
        <c:delete val="0"/>
        <c:axPos val="l"/>
        <c:majorGridlines>
          <c:spPr>
            <a:ln w="12700">
              <a:pattFill prst="pct50">
                <a:fgClr>
                  <a:srgbClr val="969696"/>
                </a:fgClr>
                <a:bgClr>
                  <a:srgbClr val="FFFFFF"/>
                </a:bgClr>
              </a:pattFill>
              <a:prstDash val="solid"/>
            </a:ln>
          </c:spPr>
        </c:majorGridlines>
        <c:numFmt formatCode="0.0" sourceLinked="0"/>
        <c:majorTickMark val="out"/>
        <c:minorTickMark val="none"/>
        <c:tickLblPos val="nextTo"/>
        <c:spPr>
          <a:ln w="9525">
            <a:noFill/>
          </a:ln>
        </c:spPr>
        <c:txPr>
          <a:bodyPr rot="0" vert="horz"/>
          <a:lstStyle/>
          <a:p>
            <a:pPr>
              <a:defRPr sz="800" b="0" i="0" u="none" strike="noStrike" baseline="0">
                <a:solidFill>
                  <a:srgbClr val="004563"/>
                </a:solidFill>
                <a:latin typeface="Arial"/>
                <a:ea typeface="Arial"/>
                <a:cs typeface="Arial"/>
              </a:defRPr>
            </a:pPr>
            <a:endParaRPr lang="es-ES"/>
          </a:p>
        </c:txPr>
        <c:crossAx val="329026216"/>
        <c:crosses val="autoZero"/>
        <c:crossBetween val="between"/>
        <c:majorUnit val="0.5"/>
        <c:minorUnit val="0.5"/>
      </c:valAx>
      <c:spPr>
        <a:noFill/>
        <a:ln w="25400">
          <a:noFill/>
        </a:ln>
      </c:spPr>
    </c:plotArea>
    <c:legend>
      <c:legendPos val="t"/>
      <c:legendEntry>
        <c:idx val="4"/>
        <c:delete val="1"/>
      </c:legendEntry>
      <c:layout>
        <c:manualLayout>
          <c:xMode val="edge"/>
          <c:yMode val="edge"/>
          <c:x val="0"/>
          <c:y val="3.1496062992125984E-2"/>
          <c:w val="1"/>
          <c:h val="0.13472420278173891"/>
        </c:manualLayout>
      </c:layout>
      <c:overlay val="0"/>
      <c:txPr>
        <a:bodyPr/>
        <a:lstStyle/>
        <a:p>
          <a:pPr>
            <a:defRPr sz="600" b="0" i="0" u="none" strike="noStrike" baseline="0">
              <a:solidFill>
                <a:srgbClr val="004563"/>
              </a:solidFill>
              <a:latin typeface="Arial"/>
              <a:ea typeface="Arial"/>
              <a:cs typeface="Arial"/>
            </a:defRPr>
          </a:pPr>
          <a:endParaRPr lang="es-ES"/>
        </a:p>
      </c:txPr>
    </c:legend>
    <c:plotVisOnly val="1"/>
    <c:dispBlanksAs val="gap"/>
    <c:showDLblsOverMax val="0"/>
  </c:chart>
  <c:spPr>
    <a:noFill/>
    <a:ln w="9525">
      <a:noFill/>
    </a:ln>
  </c:spPr>
  <c:txPr>
    <a:bodyPr/>
    <a:lstStyle/>
    <a:p>
      <a:pPr>
        <a:defRPr sz="800" b="0" i="0" u="none" strike="noStrike" baseline="0">
          <a:solidFill>
            <a:srgbClr val="004563"/>
          </a:solidFill>
          <a:latin typeface="Arial"/>
          <a:ea typeface="Arial"/>
          <a:cs typeface="Arial"/>
        </a:defRPr>
      </a:pPr>
      <a:endParaRPr lang="es-ES"/>
    </a:p>
  </c:txPr>
  <c:printSettings>
    <c:headerFooter alignWithMargins="0"/>
    <c:pageMargins b="1" l="0.75000000000000078" r="0.75000000000000078" t="1" header="0" footer="0"/>
    <c:pageSetup paperSize="9" orientation="landscape"/>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78859866512381"/>
          <c:y val="0.23753280839895013"/>
          <c:w val="0.82968566968348456"/>
          <c:h val="0.62467191601049865"/>
        </c:manualLayout>
      </c:layout>
      <c:barChart>
        <c:barDir val="col"/>
        <c:grouping val="stacked"/>
        <c:varyColors val="0"/>
        <c:ser>
          <c:idx val="1"/>
          <c:order val="0"/>
          <c:tx>
            <c:strRef>
              <c:f>'Data 2'!$D$189</c:f>
              <c:strCache>
                <c:ptCount val="1"/>
                <c:pt idx="0">
                  <c:v>Programada por mantenimiento preventivo y predictivo</c:v>
                </c:pt>
              </c:strCache>
            </c:strRef>
          </c:tx>
          <c:spPr>
            <a:solidFill>
              <a:srgbClr val="0070C0"/>
            </a:solidFill>
            <a:ln w="25400">
              <a:noFill/>
            </a:ln>
          </c:spPr>
          <c:invertIfNegative val="0"/>
          <c:cat>
            <c:strRef>
              <c:f>'Data 2'!$C$190:$C$194</c:f>
              <c:strCache>
                <c:ptCount val="5"/>
                <c:pt idx="0">
                  <c:v>2017</c:v>
                </c:pt>
                <c:pt idx="1">
                  <c:v>2018</c:v>
                </c:pt>
                <c:pt idx="2">
                  <c:v>2019</c:v>
                </c:pt>
                <c:pt idx="3">
                  <c:v>2020</c:v>
                </c:pt>
                <c:pt idx="4">
                  <c:v>2021 (1)</c:v>
                </c:pt>
              </c:strCache>
            </c:strRef>
          </c:cat>
          <c:val>
            <c:numRef>
              <c:f>'Data 2'!$D$190:$D$194</c:f>
              <c:numCache>
                <c:formatCode>0.00</c:formatCode>
                <c:ptCount val="5"/>
                <c:pt idx="0">
                  <c:v>0.78</c:v>
                </c:pt>
                <c:pt idx="1">
                  <c:v>0.36</c:v>
                </c:pt>
                <c:pt idx="2">
                  <c:v>0.6</c:v>
                </c:pt>
                <c:pt idx="3">
                  <c:v>0.6</c:v>
                </c:pt>
                <c:pt idx="4" formatCode="#,##0.00">
                  <c:v>0.55000000000000004</c:v>
                </c:pt>
              </c:numCache>
            </c:numRef>
          </c:val>
          <c:extLst>
            <c:ext xmlns:c16="http://schemas.microsoft.com/office/drawing/2014/chart" uri="{C3380CC4-5D6E-409C-BE32-E72D297353CC}">
              <c16:uniqueId val="{00000000-5D48-40E2-9848-874F9B285393}"/>
            </c:ext>
          </c:extLst>
        </c:ser>
        <c:ser>
          <c:idx val="0"/>
          <c:order val="1"/>
          <c:tx>
            <c:strRef>
              <c:f>'Data 2'!$E$189</c:f>
              <c:strCache>
                <c:ptCount val="1"/>
                <c:pt idx="0">
                  <c:v>Programada por causas ajenas al mantenimiento </c:v>
                </c:pt>
              </c:strCache>
            </c:strRef>
          </c:tx>
          <c:spPr>
            <a:solidFill>
              <a:srgbClr val="00B050"/>
            </a:solidFill>
            <a:ln w="25400">
              <a:noFill/>
            </a:ln>
          </c:spPr>
          <c:invertIfNegative val="0"/>
          <c:cat>
            <c:strRef>
              <c:f>'Data 2'!$C$190:$C$194</c:f>
              <c:strCache>
                <c:ptCount val="5"/>
                <c:pt idx="0">
                  <c:v>2017</c:v>
                </c:pt>
                <c:pt idx="1">
                  <c:v>2018</c:v>
                </c:pt>
                <c:pt idx="2">
                  <c:v>2019</c:v>
                </c:pt>
                <c:pt idx="3">
                  <c:v>2020</c:v>
                </c:pt>
                <c:pt idx="4">
                  <c:v>2021 (1)</c:v>
                </c:pt>
              </c:strCache>
            </c:strRef>
          </c:cat>
          <c:val>
            <c:numRef>
              <c:f>'Data 2'!$E$190:$E$194</c:f>
              <c:numCache>
                <c:formatCode>0.00</c:formatCode>
                <c:ptCount val="5"/>
                <c:pt idx="0">
                  <c:v>1.03</c:v>
                </c:pt>
                <c:pt idx="1">
                  <c:v>0.77</c:v>
                </c:pt>
                <c:pt idx="2">
                  <c:v>0.45</c:v>
                </c:pt>
                <c:pt idx="3">
                  <c:v>0.28000000000000003</c:v>
                </c:pt>
                <c:pt idx="4" formatCode="#,##0.00">
                  <c:v>0.19</c:v>
                </c:pt>
              </c:numCache>
            </c:numRef>
          </c:val>
          <c:extLst>
            <c:ext xmlns:c16="http://schemas.microsoft.com/office/drawing/2014/chart" uri="{C3380CC4-5D6E-409C-BE32-E72D297353CC}">
              <c16:uniqueId val="{00000001-5D48-40E2-9848-874F9B285393}"/>
            </c:ext>
          </c:extLst>
        </c:ser>
        <c:ser>
          <c:idx val="2"/>
          <c:order val="2"/>
          <c:tx>
            <c:strRef>
              <c:f>'Data 2'!$F$189</c:f>
              <c:strCache>
                <c:ptCount val="1"/>
                <c:pt idx="0">
                  <c:v>No programada debida a mantenimiento correctivo </c:v>
                </c:pt>
              </c:strCache>
            </c:strRef>
          </c:tx>
          <c:spPr>
            <a:solidFill>
              <a:srgbClr val="7030A0"/>
            </a:solidFill>
            <a:ln w="25400">
              <a:noFill/>
            </a:ln>
          </c:spPr>
          <c:invertIfNegative val="0"/>
          <c:cat>
            <c:strRef>
              <c:f>'Data 2'!$C$190:$C$194</c:f>
              <c:strCache>
                <c:ptCount val="5"/>
                <c:pt idx="0">
                  <c:v>2017</c:v>
                </c:pt>
                <c:pt idx="1">
                  <c:v>2018</c:v>
                </c:pt>
                <c:pt idx="2">
                  <c:v>2019</c:v>
                </c:pt>
                <c:pt idx="3">
                  <c:v>2020</c:v>
                </c:pt>
                <c:pt idx="4">
                  <c:v>2021 (1)</c:v>
                </c:pt>
              </c:strCache>
            </c:strRef>
          </c:cat>
          <c:val>
            <c:numRef>
              <c:f>'Data 2'!$F$190:$F$194</c:f>
              <c:numCache>
                <c:formatCode>0.00</c:formatCode>
                <c:ptCount val="5"/>
                <c:pt idx="0">
                  <c:v>7.0000000000000007E-2</c:v>
                </c:pt>
                <c:pt idx="1">
                  <c:v>0.08</c:v>
                </c:pt>
                <c:pt idx="2">
                  <c:v>0.03</c:v>
                </c:pt>
                <c:pt idx="3">
                  <c:v>0.05</c:v>
                </c:pt>
                <c:pt idx="4" formatCode="#,##0.00">
                  <c:v>0.05</c:v>
                </c:pt>
              </c:numCache>
            </c:numRef>
          </c:val>
          <c:extLst>
            <c:ext xmlns:c16="http://schemas.microsoft.com/office/drawing/2014/chart" uri="{C3380CC4-5D6E-409C-BE32-E72D297353CC}">
              <c16:uniqueId val="{00000002-5D48-40E2-9848-874F9B285393}"/>
            </c:ext>
          </c:extLst>
        </c:ser>
        <c:ser>
          <c:idx val="3"/>
          <c:order val="3"/>
          <c:tx>
            <c:strRef>
              <c:f>'Data 2'!$G$189</c:f>
              <c:strCache>
                <c:ptCount val="1"/>
                <c:pt idx="0">
                  <c:v>No programada debida a circunstancias fortuitas </c:v>
                </c:pt>
              </c:strCache>
            </c:strRef>
          </c:tx>
          <c:spPr>
            <a:solidFill>
              <a:schemeClr val="accent6"/>
            </a:solidFill>
            <a:ln w="25400">
              <a:noFill/>
            </a:ln>
          </c:spPr>
          <c:invertIfNegative val="0"/>
          <c:cat>
            <c:strRef>
              <c:f>'Data 2'!$C$190:$C$194</c:f>
              <c:strCache>
                <c:ptCount val="5"/>
                <c:pt idx="0">
                  <c:v>2017</c:v>
                </c:pt>
                <c:pt idx="1">
                  <c:v>2018</c:v>
                </c:pt>
                <c:pt idx="2">
                  <c:v>2019</c:v>
                </c:pt>
                <c:pt idx="3">
                  <c:v>2020</c:v>
                </c:pt>
                <c:pt idx="4">
                  <c:v>2021 (1)</c:v>
                </c:pt>
              </c:strCache>
            </c:strRef>
          </c:cat>
          <c:val>
            <c:numRef>
              <c:f>'Data 2'!$G$190:$G$194</c:f>
              <c:numCache>
                <c:formatCode>0.00</c:formatCode>
                <c:ptCount val="5"/>
                <c:pt idx="0">
                  <c:v>0</c:v>
                </c:pt>
                <c:pt idx="1">
                  <c:v>0</c:v>
                </c:pt>
                <c:pt idx="2">
                  <c:v>0.02</c:v>
                </c:pt>
                <c:pt idx="3">
                  <c:v>0</c:v>
                </c:pt>
                <c:pt idx="4" formatCode="#,##0.00">
                  <c:v>0.01</c:v>
                </c:pt>
              </c:numCache>
            </c:numRef>
          </c:val>
          <c:extLst>
            <c:ext xmlns:c16="http://schemas.microsoft.com/office/drawing/2014/chart" uri="{C3380CC4-5D6E-409C-BE32-E72D297353CC}">
              <c16:uniqueId val="{00000003-5D48-40E2-9848-874F9B285393}"/>
            </c:ext>
          </c:extLst>
        </c:ser>
        <c:dLbls>
          <c:showLegendKey val="0"/>
          <c:showVal val="0"/>
          <c:showCatName val="0"/>
          <c:showSerName val="0"/>
          <c:showPercent val="0"/>
          <c:showBubbleSize val="0"/>
        </c:dLbls>
        <c:gapWidth val="150"/>
        <c:overlap val="100"/>
        <c:axId val="329027392"/>
        <c:axId val="329027784"/>
      </c:barChart>
      <c:lineChart>
        <c:grouping val="standard"/>
        <c:varyColors val="0"/>
        <c:ser>
          <c:idx val="4"/>
          <c:order val="4"/>
          <c:tx>
            <c:strRef>
              <c:f>'Data 2'!$J$189</c:f>
              <c:strCache>
                <c:ptCount val="1"/>
                <c:pt idx="0">
                  <c:v>TOTAL</c:v>
                </c:pt>
              </c:strCache>
            </c:strRef>
          </c:tx>
          <c:spPr>
            <a:ln w="28575">
              <a:noFill/>
            </a:ln>
          </c:spPr>
          <c:marker>
            <c:symbol val="none"/>
          </c:marker>
          <c:dLbls>
            <c:dLbl>
              <c:idx val="0"/>
              <c:layout>
                <c:manualLayout>
                  <c:x val="-5.9544418261585914E-2"/>
                  <c:y val="-4.1842643685287416E-2"/>
                </c:manualLayout>
              </c:layout>
              <c:spPr>
                <a:noFill/>
                <a:ln w="25400">
                  <a:noFill/>
                </a:ln>
              </c:spPr>
              <c:txPr>
                <a:bodyPr rot="-60000" vert="horz"/>
                <a:lstStyle/>
                <a:p>
                  <a:pPr algn="ctr">
                    <a:defRPr sz="1000" b="1" i="0" u="none" strike="noStrike" baseline="0">
                      <a:solidFill>
                        <a:srgbClr val="004563"/>
                      </a:solidFill>
                      <a:latin typeface="Arial"/>
                      <a:ea typeface="Arial"/>
                      <a:cs typeface="Arial"/>
                    </a:defRPr>
                  </a:pPr>
                  <a:endParaRPr lang="es-E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D48-40E2-9848-874F9B285393}"/>
                </c:ext>
              </c:extLst>
            </c:dLbl>
            <c:dLbl>
              <c:idx val="1"/>
              <c:layout>
                <c:manualLayout>
                  <c:x val="-5.9544418261585914E-2"/>
                  <c:y val="-4.1842643685287367E-2"/>
                </c:manualLayout>
              </c:layout>
              <c:spPr>
                <a:noFill/>
                <a:ln w="25400">
                  <a:noFill/>
                </a:ln>
              </c:spPr>
              <c:txPr>
                <a:bodyPr rot="-60000" vert="horz"/>
                <a:lstStyle/>
                <a:p>
                  <a:pPr algn="ctr">
                    <a:defRPr sz="1000" b="1" i="0" u="none" strike="noStrike" baseline="0">
                      <a:solidFill>
                        <a:srgbClr val="004563"/>
                      </a:solidFill>
                      <a:latin typeface="Arial"/>
                      <a:ea typeface="Arial"/>
                      <a:cs typeface="Arial"/>
                    </a:defRPr>
                  </a:pPr>
                  <a:endParaRPr lang="es-E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D48-40E2-9848-874F9B285393}"/>
                </c:ext>
              </c:extLst>
            </c:dLbl>
            <c:dLbl>
              <c:idx val="2"/>
              <c:layout>
                <c:manualLayout>
                  <c:x val="-5.9544418261585859E-2"/>
                  <c:y val="-4.0138053609440554E-2"/>
                </c:manualLayout>
              </c:layout>
              <c:spPr>
                <a:noFill/>
                <a:ln w="25400">
                  <a:noFill/>
                </a:ln>
              </c:spPr>
              <c:txPr>
                <a:bodyPr rot="-60000" vert="horz"/>
                <a:lstStyle/>
                <a:p>
                  <a:pPr algn="ctr">
                    <a:defRPr sz="1000" b="1" i="0" u="none" strike="noStrike" baseline="0">
                      <a:solidFill>
                        <a:srgbClr val="004563"/>
                      </a:solidFill>
                      <a:latin typeface="Arial"/>
                      <a:ea typeface="Arial"/>
                      <a:cs typeface="Arial"/>
                    </a:defRPr>
                  </a:pPr>
                  <a:endParaRPr lang="es-E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D48-40E2-9848-874F9B285393}"/>
                </c:ext>
              </c:extLst>
            </c:dLbl>
            <c:dLbl>
              <c:idx val="3"/>
              <c:layout>
                <c:manualLayout>
                  <c:x val="-5.6300298229144716E-2"/>
                  <c:y val="-5.2341744683489365E-2"/>
                </c:manualLayout>
              </c:layout>
              <c:spPr>
                <a:noFill/>
                <a:ln w="25400">
                  <a:noFill/>
                </a:ln>
              </c:spPr>
              <c:txPr>
                <a:bodyPr rot="-60000" vert="horz"/>
                <a:lstStyle/>
                <a:p>
                  <a:pPr algn="ctr">
                    <a:defRPr sz="1000" b="1" i="0" u="none" strike="noStrike" baseline="0">
                      <a:solidFill>
                        <a:srgbClr val="004563"/>
                      </a:solidFill>
                      <a:latin typeface="Arial"/>
                      <a:ea typeface="Arial"/>
                      <a:cs typeface="Arial"/>
                    </a:defRPr>
                  </a:pPr>
                  <a:endParaRPr lang="es-E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D48-40E2-9848-874F9B285393}"/>
                </c:ext>
              </c:extLst>
            </c:dLbl>
            <c:dLbl>
              <c:idx val="4"/>
              <c:layout>
                <c:manualLayout>
                  <c:x val="-6.0584069327100538E-2"/>
                  <c:y val="-2.6923347180027743E-2"/>
                </c:manualLayout>
              </c:layout>
              <c:spPr>
                <a:noFill/>
                <a:ln w="25400">
                  <a:noFill/>
                </a:ln>
              </c:spPr>
              <c:txPr>
                <a:bodyPr rot="-60000" vert="horz"/>
                <a:lstStyle/>
                <a:p>
                  <a:pPr algn="ctr">
                    <a:defRPr sz="1000" b="1" i="0" u="none" strike="noStrike" baseline="0">
                      <a:solidFill>
                        <a:srgbClr val="004563"/>
                      </a:solidFill>
                      <a:latin typeface="Arial"/>
                      <a:ea typeface="Arial"/>
                      <a:cs typeface="Arial"/>
                    </a:defRPr>
                  </a:pPr>
                  <a:endParaRPr lang="es-E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D48-40E2-9848-874F9B285393}"/>
                </c:ext>
              </c:extLst>
            </c:dLbl>
            <c:spPr>
              <a:noFill/>
              <a:ln w="25400">
                <a:noFill/>
              </a:ln>
            </c:spPr>
            <c:txPr>
              <a:bodyPr rot="-60000" vert="horz" wrap="square" lIns="38100" tIns="19050" rIns="38100" bIns="19050" anchor="ctr">
                <a:spAutoFit/>
              </a:bodyPr>
              <a:lstStyle/>
              <a:p>
                <a:pPr algn="ctr">
                  <a:defRPr sz="1000" b="1" i="0" u="none" strike="noStrike" baseline="0">
                    <a:solidFill>
                      <a:srgbClr val="004563"/>
                    </a:solidFill>
                    <a:latin typeface="Arial"/>
                    <a:ea typeface="Arial"/>
                    <a:cs typeface="Arial"/>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2'!$C$190:$C$194</c:f>
              <c:strCache>
                <c:ptCount val="5"/>
                <c:pt idx="0">
                  <c:v>2017</c:v>
                </c:pt>
                <c:pt idx="1">
                  <c:v>2018</c:v>
                </c:pt>
                <c:pt idx="2">
                  <c:v>2019</c:v>
                </c:pt>
                <c:pt idx="3">
                  <c:v>2020</c:v>
                </c:pt>
                <c:pt idx="4">
                  <c:v>2021 (1)</c:v>
                </c:pt>
              </c:strCache>
            </c:strRef>
          </c:cat>
          <c:val>
            <c:numRef>
              <c:f>'Data 2'!$J$190:$J$194</c:f>
              <c:numCache>
                <c:formatCode>0.00</c:formatCode>
                <c:ptCount val="5"/>
                <c:pt idx="0">
                  <c:v>1.88</c:v>
                </c:pt>
                <c:pt idx="1">
                  <c:v>1.21</c:v>
                </c:pt>
                <c:pt idx="2">
                  <c:v>1.1000000000000001</c:v>
                </c:pt>
                <c:pt idx="3">
                  <c:v>0.93</c:v>
                </c:pt>
                <c:pt idx="4" formatCode="#,##0.00">
                  <c:v>0.8</c:v>
                </c:pt>
              </c:numCache>
            </c:numRef>
          </c:val>
          <c:smooth val="0"/>
          <c:extLst>
            <c:ext xmlns:c16="http://schemas.microsoft.com/office/drawing/2014/chart" uri="{C3380CC4-5D6E-409C-BE32-E72D297353CC}">
              <c16:uniqueId val="{00000009-5D48-40E2-9848-874F9B285393}"/>
            </c:ext>
          </c:extLst>
        </c:ser>
        <c:dLbls>
          <c:showLegendKey val="0"/>
          <c:showVal val="0"/>
          <c:showCatName val="0"/>
          <c:showSerName val="0"/>
          <c:showPercent val="0"/>
          <c:showBubbleSize val="0"/>
        </c:dLbls>
        <c:marker val="1"/>
        <c:smooth val="0"/>
        <c:axId val="329027392"/>
        <c:axId val="329027784"/>
      </c:lineChart>
      <c:catAx>
        <c:axId val="329027392"/>
        <c:scaling>
          <c:orientation val="minMax"/>
        </c:scaling>
        <c:delete val="0"/>
        <c:axPos val="b"/>
        <c:numFmt formatCode="General" sourceLinked="1"/>
        <c:majorTickMark val="out"/>
        <c:minorTickMark val="none"/>
        <c:tickLblPos val="nextTo"/>
        <c:spPr>
          <a:ln w="12700">
            <a:pattFill prst="pct50">
              <a:fgClr>
                <a:srgbClr val="969696"/>
              </a:fgClr>
              <a:bgClr>
                <a:srgbClr val="FFFFFF"/>
              </a:bgClr>
            </a:pattFill>
            <a:prstDash val="solid"/>
          </a:ln>
        </c:spPr>
        <c:txPr>
          <a:bodyPr rot="0" vert="horz"/>
          <a:lstStyle/>
          <a:p>
            <a:pPr>
              <a:defRPr sz="800" b="0" i="0" u="none" strike="noStrike" baseline="0">
                <a:solidFill>
                  <a:srgbClr val="004563"/>
                </a:solidFill>
                <a:latin typeface="Arial"/>
                <a:ea typeface="Arial"/>
                <a:cs typeface="Arial"/>
              </a:defRPr>
            </a:pPr>
            <a:endParaRPr lang="es-ES"/>
          </a:p>
        </c:txPr>
        <c:crossAx val="329027784"/>
        <c:crosses val="autoZero"/>
        <c:auto val="0"/>
        <c:lblAlgn val="ctr"/>
        <c:lblOffset val="100"/>
        <c:tickLblSkip val="1"/>
        <c:tickMarkSkip val="1"/>
        <c:noMultiLvlLbl val="0"/>
      </c:catAx>
      <c:valAx>
        <c:axId val="329027784"/>
        <c:scaling>
          <c:orientation val="minMax"/>
          <c:max val="4"/>
          <c:min val="0"/>
        </c:scaling>
        <c:delete val="0"/>
        <c:axPos val="l"/>
        <c:majorGridlines>
          <c:spPr>
            <a:ln w="12700">
              <a:pattFill prst="pct50">
                <a:fgClr>
                  <a:srgbClr val="969696"/>
                </a:fgClr>
                <a:bgClr>
                  <a:srgbClr val="FFFFFF"/>
                </a:bgClr>
              </a:pattFill>
              <a:prstDash val="solid"/>
            </a:ln>
          </c:spPr>
        </c:majorGridlines>
        <c:numFmt formatCode="0.0" sourceLinked="0"/>
        <c:majorTickMark val="out"/>
        <c:minorTickMark val="none"/>
        <c:tickLblPos val="nextTo"/>
        <c:spPr>
          <a:ln w="9525">
            <a:noFill/>
          </a:ln>
        </c:spPr>
        <c:txPr>
          <a:bodyPr rot="0" vert="horz"/>
          <a:lstStyle/>
          <a:p>
            <a:pPr>
              <a:defRPr sz="800" b="0" i="0" u="none" strike="noStrike" baseline="0">
                <a:solidFill>
                  <a:srgbClr val="004563"/>
                </a:solidFill>
                <a:latin typeface="Arial"/>
                <a:ea typeface="Arial"/>
                <a:cs typeface="Arial"/>
              </a:defRPr>
            </a:pPr>
            <a:endParaRPr lang="es-ES"/>
          </a:p>
        </c:txPr>
        <c:crossAx val="329027392"/>
        <c:crosses val="autoZero"/>
        <c:crossBetween val="between"/>
        <c:majorUnit val="0.5"/>
        <c:minorUnit val="0.5"/>
      </c:valAx>
      <c:spPr>
        <a:noFill/>
        <a:ln w="25400">
          <a:noFill/>
        </a:ln>
      </c:spPr>
    </c:plotArea>
    <c:legend>
      <c:legendPos val="t"/>
      <c:legendEntry>
        <c:idx val="4"/>
        <c:delete val="1"/>
      </c:legendEntry>
      <c:layout>
        <c:manualLayout>
          <c:xMode val="edge"/>
          <c:yMode val="edge"/>
          <c:x val="0"/>
          <c:y val="3.1496062992125984E-2"/>
          <c:w val="1"/>
          <c:h val="0.14522289044578091"/>
        </c:manualLayout>
      </c:layout>
      <c:overlay val="0"/>
      <c:txPr>
        <a:bodyPr/>
        <a:lstStyle/>
        <a:p>
          <a:pPr>
            <a:defRPr sz="600" b="0" i="0" u="none" strike="noStrike" baseline="0">
              <a:solidFill>
                <a:srgbClr val="004563"/>
              </a:solidFill>
              <a:latin typeface="Arial"/>
              <a:ea typeface="Arial"/>
              <a:cs typeface="Arial"/>
            </a:defRPr>
          </a:pPr>
          <a:endParaRPr lang="es-ES"/>
        </a:p>
      </c:txPr>
    </c:legend>
    <c:plotVisOnly val="1"/>
    <c:dispBlanksAs val="gap"/>
    <c:showDLblsOverMax val="0"/>
  </c:chart>
  <c:spPr>
    <a:noFill/>
    <a:ln w="9525">
      <a:noFill/>
    </a:ln>
  </c:spPr>
  <c:txPr>
    <a:bodyPr/>
    <a:lstStyle/>
    <a:p>
      <a:pPr>
        <a:defRPr sz="800" b="0" i="0" u="none" strike="noStrike" baseline="0">
          <a:solidFill>
            <a:srgbClr val="004563"/>
          </a:solidFill>
          <a:latin typeface="Arial"/>
          <a:ea typeface="Arial"/>
          <a:cs typeface="Arial"/>
        </a:defRPr>
      </a:pPr>
      <a:endParaRPr lang="es-ES"/>
    </a:p>
  </c:txPr>
  <c:printSettings>
    <c:headerFooter alignWithMargins="0"/>
    <c:pageMargins b="1" l="0.750000000000001" r="0.750000000000001" t="1" header="0" footer="0"/>
    <c:pageSetup paperSize="9" orientation="landscape"/>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746529678442602E-2"/>
          <c:y val="0.19954868191276889"/>
          <c:w val="0.83596970164825657"/>
          <c:h val="0.65007691746864971"/>
        </c:manualLayout>
      </c:layout>
      <c:barChart>
        <c:barDir val="bar"/>
        <c:grouping val="stacked"/>
        <c:varyColors val="0"/>
        <c:ser>
          <c:idx val="0"/>
          <c:order val="0"/>
          <c:spPr>
            <a:solidFill>
              <a:srgbClr val="00B0F0"/>
            </a:solidFill>
            <a:ln w="12700"/>
          </c:spPr>
          <c:invertIfNegative val="0"/>
          <c:dLbls>
            <c:spPr>
              <a:noFill/>
              <a:ln w="25400">
                <a:noFill/>
              </a:ln>
            </c:spPr>
            <c:txPr>
              <a:bodyPr wrap="square" lIns="38100" tIns="19050" rIns="38100" bIns="19050" anchor="ctr">
                <a:spAutoFit/>
              </a:bodyPr>
              <a:lstStyle/>
              <a:p>
                <a:pPr>
                  <a:defRPr sz="800" b="1" i="0" u="none" strike="noStrike" baseline="0">
                    <a:solidFill>
                      <a:srgbClr val="FFFFFF"/>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'Data 1'!#REF!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'Data 1'!#REF!</c15:sqref>
                        </c15:formulaRef>
                      </c:ext>
                    </c:extLst>
                  </c:multiLvlStrRef>
                </c15:cat>
              </c15:filteredCategoryTitle>
            </c:ext>
            <c:ext xmlns:c16="http://schemas.microsoft.com/office/drawing/2014/chart" uri="{C3380CC4-5D6E-409C-BE32-E72D297353CC}">
              <c16:uniqueId val="{00000000-26D6-4CF0-8395-C1D4F649F5D3}"/>
            </c:ext>
          </c:extLst>
        </c:ser>
        <c:ser>
          <c:idx val="1"/>
          <c:order val="1"/>
          <c:spPr>
            <a:solidFill>
              <a:srgbClr val="7030A0"/>
            </a:solidFill>
          </c:spPr>
          <c:invertIfNegative val="0"/>
          <c:dLbls>
            <c:spPr>
              <a:noFill/>
              <a:ln w="25400">
                <a:noFill/>
              </a:ln>
            </c:spPr>
            <c:txPr>
              <a:bodyPr wrap="square" lIns="38100" tIns="19050" rIns="38100" bIns="19050" anchor="ctr">
                <a:spAutoFit/>
              </a:bodyPr>
              <a:lstStyle/>
              <a:p>
                <a:pPr>
                  <a:defRPr sz="800" b="1" i="0" u="none" strike="noStrike" baseline="0">
                    <a:solidFill>
                      <a:srgbClr val="FFFFFF"/>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'Data 1'!#REF!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'Data 1'!#REF!</c15:sqref>
                        </c15:formulaRef>
                      </c:ext>
                    </c:extLst>
                  </c:multiLvlStrRef>
                </c15:cat>
              </c15:filteredCategoryTitle>
            </c:ext>
            <c:ext xmlns:c16="http://schemas.microsoft.com/office/drawing/2014/chart" uri="{C3380CC4-5D6E-409C-BE32-E72D297353CC}">
              <c16:uniqueId val="{00000001-26D6-4CF0-8395-C1D4F649F5D3}"/>
            </c:ext>
          </c:extLst>
        </c:ser>
        <c:ser>
          <c:idx val="2"/>
          <c:order val="2"/>
          <c:spPr>
            <a:solidFill>
              <a:srgbClr val="C00000"/>
            </a:solidFill>
          </c:spPr>
          <c:invertIfNegative val="0"/>
          <c:dLbls>
            <c:spPr>
              <a:noFill/>
              <a:ln w="25400">
                <a:noFill/>
              </a:ln>
            </c:spPr>
            <c:txPr>
              <a:bodyPr wrap="square" lIns="38100" tIns="19050" rIns="38100" bIns="19050" anchor="ctr">
                <a:spAutoFit/>
              </a:bodyPr>
              <a:lstStyle/>
              <a:p>
                <a:pPr>
                  <a:defRPr sz="800" b="1" i="0" u="none" strike="noStrike" baseline="0">
                    <a:solidFill>
                      <a:srgbClr val="FFFFFF"/>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'Data 1'!#REF!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'Data 1'!#REF!</c15:sqref>
                        </c15:formulaRef>
                      </c:ext>
                    </c:extLst>
                  </c:multiLvlStrRef>
                </c15:cat>
              </c15:filteredCategoryTitle>
            </c:ext>
            <c:ext xmlns:c16="http://schemas.microsoft.com/office/drawing/2014/chart" uri="{C3380CC4-5D6E-409C-BE32-E72D297353CC}">
              <c16:uniqueId val="{00000002-26D6-4CF0-8395-C1D4F649F5D3}"/>
            </c:ext>
          </c:extLst>
        </c:ser>
        <c:ser>
          <c:idx val="3"/>
          <c:order val="3"/>
          <c:spPr>
            <a:solidFill>
              <a:srgbClr val="FFC000"/>
            </a:solidFill>
          </c:spPr>
          <c:invertIfNegative val="0"/>
          <c:dLbls>
            <c:spPr>
              <a:noFill/>
              <a:ln w="25400">
                <a:noFill/>
              </a:ln>
            </c:spPr>
            <c:txPr>
              <a:bodyPr wrap="square" lIns="38100" tIns="19050" rIns="38100" bIns="19050" anchor="ctr">
                <a:spAutoFit/>
              </a:bodyPr>
              <a:lstStyle/>
              <a:p>
                <a:pPr>
                  <a:defRPr sz="800" b="1" i="0" u="none" strike="noStrike" baseline="0">
                    <a:solidFill>
                      <a:srgbClr val="FFFFFF"/>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'Data 1'!#REF!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'Data 1'!#REF!</c15:sqref>
                        </c15:formulaRef>
                      </c:ext>
                    </c:extLst>
                  </c:multiLvlStrRef>
                </c15:cat>
              </c15:filteredCategoryTitle>
            </c:ext>
            <c:ext xmlns:c16="http://schemas.microsoft.com/office/drawing/2014/chart" uri="{C3380CC4-5D6E-409C-BE32-E72D297353CC}">
              <c16:uniqueId val="{00000003-26D6-4CF0-8395-C1D4F649F5D3}"/>
            </c:ext>
          </c:extLst>
        </c:ser>
        <c:ser>
          <c:idx val="5"/>
          <c:order val="4"/>
          <c:spPr>
            <a:solidFill>
              <a:srgbClr val="92D050"/>
            </a:solidFill>
          </c:spPr>
          <c:invertIfNegative val="0"/>
          <c:dLbls>
            <c:spPr>
              <a:noFill/>
              <a:ln w="25400">
                <a:noFill/>
              </a:ln>
            </c:spPr>
            <c:txPr>
              <a:bodyPr wrap="square" lIns="38100" tIns="19050" rIns="38100" bIns="19050" anchor="ctr">
                <a:spAutoFit/>
              </a:bodyPr>
              <a:lstStyle/>
              <a:p>
                <a:pPr>
                  <a:defRPr sz="800" b="1" i="0" u="none" strike="noStrike" baseline="0">
                    <a:solidFill>
                      <a:srgbClr val="FFFFFF"/>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'Data 1'!#REF!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'Data 1'!#REF!</c15:sqref>
                        </c15:formulaRef>
                      </c:ext>
                    </c:extLst>
                  </c:multiLvlStrRef>
                </c15:cat>
              </c15:filteredCategoryTitle>
            </c:ext>
            <c:ext xmlns:c16="http://schemas.microsoft.com/office/drawing/2014/chart" uri="{C3380CC4-5D6E-409C-BE32-E72D297353CC}">
              <c16:uniqueId val="{00000004-26D6-4CF0-8395-C1D4F649F5D3}"/>
            </c:ext>
          </c:extLst>
        </c:ser>
        <c:ser>
          <c:idx val="6"/>
          <c:order val="5"/>
          <c:spPr>
            <a:solidFill>
              <a:srgbClr val="FFFF00"/>
            </a:solidFill>
          </c:spPr>
          <c:invertIfNegative val="0"/>
          <c:dLbls>
            <c:spPr>
              <a:noFill/>
              <a:ln w="25400">
                <a:noFill/>
              </a:ln>
            </c:spPr>
            <c:txPr>
              <a:bodyPr wrap="square" lIns="38100" tIns="19050" rIns="38100" bIns="19050" anchor="ctr">
                <a:spAutoFit/>
              </a:bodyPr>
              <a:lstStyle/>
              <a:p>
                <a:pPr>
                  <a:defRPr sz="800" b="1" i="0" u="none" strike="noStrike" baseline="0">
                    <a:solidFill>
                      <a:srgbClr val="004563"/>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'Data 1'!#REF!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'Data 1'!#REF!</c15:sqref>
                        </c15:formulaRef>
                      </c:ext>
                    </c:extLst>
                  </c:multiLvlStrRef>
                </c15:cat>
              </c15:filteredCategoryTitle>
            </c:ext>
            <c:ext xmlns:c16="http://schemas.microsoft.com/office/drawing/2014/chart" uri="{C3380CC4-5D6E-409C-BE32-E72D297353CC}">
              <c16:uniqueId val="{00000005-26D6-4CF0-8395-C1D4F649F5D3}"/>
            </c:ext>
          </c:extLst>
        </c:ser>
        <c:ser>
          <c:idx val="7"/>
          <c:order val="6"/>
          <c:spPr>
            <a:solidFill>
              <a:srgbClr val="990099"/>
            </a:solidFill>
          </c:spPr>
          <c:invertIfNegative val="0"/>
          <c:dLbls>
            <c:spPr>
              <a:noFill/>
              <a:ln w="25400">
                <a:noFill/>
              </a:ln>
            </c:spPr>
            <c:txPr>
              <a:bodyPr wrap="square" lIns="38100" tIns="19050" rIns="38100" bIns="19050" anchor="ctr">
                <a:spAutoFit/>
              </a:bodyPr>
              <a:lstStyle/>
              <a:p>
                <a:pPr>
                  <a:defRPr sz="800" b="1" i="0" u="none" strike="noStrike" baseline="0">
                    <a:solidFill>
                      <a:srgbClr val="FFFFFF"/>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'Data 1'!#REF!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'Data 1'!#REF!</c15:sqref>
                        </c15:formulaRef>
                      </c:ext>
                    </c:extLst>
                  </c:multiLvlStrRef>
                </c15:cat>
              </c15:filteredCategoryTitle>
            </c:ext>
            <c:ext xmlns:c16="http://schemas.microsoft.com/office/drawing/2014/chart" uri="{C3380CC4-5D6E-409C-BE32-E72D297353CC}">
              <c16:uniqueId val="{00000006-26D6-4CF0-8395-C1D4F649F5D3}"/>
            </c:ext>
          </c:extLst>
        </c:ser>
        <c:ser>
          <c:idx val="4"/>
          <c:order val="7"/>
          <c:spPr>
            <a:solidFill>
              <a:srgbClr val="FFCCFF"/>
            </a:solidFill>
          </c:spPr>
          <c:invertIfNegative val="0"/>
          <c:dLbls>
            <c:spPr>
              <a:noFill/>
              <a:ln w="25400">
                <a:noFill/>
              </a:ln>
            </c:spPr>
            <c:txPr>
              <a:bodyPr wrap="square" lIns="38100" tIns="19050" rIns="38100" bIns="19050" anchor="ctr">
                <a:spAutoFit/>
              </a:bodyPr>
              <a:lstStyle/>
              <a:p>
                <a:pPr>
                  <a:defRPr sz="800" b="1" i="0" u="none" strike="noStrike" baseline="0">
                    <a:solidFill>
                      <a:srgbClr val="FFFFFF"/>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'Data 1'!#REF!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'Data 1'!#REF!</c15:sqref>
                        </c15:formulaRef>
                      </c:ext>
                    </c:extLst>
                  </c:multiLvlStrRef>
                </c15:cat>
              </c15:filteredCategoryTitle>
            </c:ext>
            <c:ext xmlns:c16="http://schemas.microsoft.com/office/drawing/2014/chart" uri="{C3380CC4-5D6E-409C-BE32-E72D297353CC}">
              <c16:uniqueId val="{00000007-26D6-4CF0-8395-C1D4F649F5D3}"/>
            </c:ext>
          </c:extLst>
        </c:ser>
        <c:dLbls>
          <c:showLegendKey val="0"/>
          <c:showVal val="0"/>
          <c:showCatName val="0"/>
          <c:showSerName val="0"/>
          <c:showPercent val="0"/>
          <c:showBubbleSize val="0"/>
        </c:dLbls>
        <c:gapWidth val="80"/>
        <c:overlap val="100"/>
        <c:axId val="329028568"/>
        <c:axId val="328970016"/>
      </c:barChart>
      <c:catAx>
        <c:axId val="329028568"/>
        <c:scaling>
          <c:orientation val="minMax"/>
        </c:scaling>
        <c:delete val="0"/>
        <c:axPos val="l"/>
        <c:numFmt formatCode="General" sourceLinked="1"/>
        <c:majorTickMark val="out"/>
        <c:minorTickMark val="none"/>
        <c:tickLblPos val="nextTo"/>
        <c:spPr>
          <a:ln>
            <a:noFill/>
          </a:ln>
        </c:spPr>
        <c:txPr>
          <a:bodyPr rot="0" vert="horz"/>
          <a:lstStyle/>
          <a:p>
            <a:pPr>
              <a:defRPr sz="800" b="0" i="0" u="none" strike="noStrike" baseline="0">
                <a:solidFill>
                  <a:srgbClr val="004563"/>
                </a:solidFill>
                <a:latin typeface="Arial"/>
                <a:ea typeface="Arial"/>
                <a:cs typeface="Arial"/>
              </a:defRPr>
            </a:pPr>
            <a:endParaRPr lang="es-ES"/>
          </a:p>
        </c:txPr>
        <c:crossAx val="328970016"/>
        <c:crosses val="autoZero"/>
        <c:auto val="1"/>
        <c:lblAlgn val="ctr"/>
        <c:lblOffset val="100"/>
        <c:noMultiLvlLbl val="0"/>
      </c:catAx>
      <c:valAx>
        <c:axId val="328970016"/>
        <c:scaling>
          <c:orientation val="minMax"/>
          <c:max val="100"/>
        </c:scaling>
        <c:delete val="0"/>
        <c:axPos val="b"/>
        <c:majorGridlines>
          <c:spPr>
            <a:ln w="12700">
              <a:prstDash val="sysDot"/>
            </a:ln>
          </c:spPr>
        </c:majorGridlines>
        <c:numFmt formatCode="#,##0" sourceLinked="0"/>
        <c:majorTickMark val="out"/>
        <c:minorTickMark val="none"/>
        <c:tickLblPos val="nextTo"/>
        <c:spPr>
          <a:ln>
            <a:noFill/>
          </a:ln>
        </c:spPr>
        <c:txPr>
          <a:bodyPr rot="0" vert="horz"/>
          <a:lstStyle/>
          <a:p>
            <a:pPr>
              <a:defRPr sz="800" b="0" i="0" u="none" strike="noStrike" baseline="0">
                <a:solidFill>
                  <a:srgbClr val="004563"/>
                </a:solidFill>
                <a:latin typeface="Arial"/>
                <a:ea typeface="Arial"/>
                <a:cs typeface="Arial"/>
              </a:defRPr>
            </a:pPr>
            <a:endParaRPr lang="es-ES"/>
          </a:p>
        </c:txPr>
        <c:crossAx val="329028568"/>
        <c:crosses val="autoZero"/>
        <c:crossBetween val="between"/>
      </c:valAx>
      <c:spPr>
        <a:noFill/>
        <a:ln w="25400">
          <a:noFill/>
        </a:ln>
      </c:spPr>
    </c:plotArea>
    <c:legend>
      <c:legendPos val="t"/>
      <c:layout>
        <c:manualLayout>
          <c:xMode val="edge"/>
          <c:yMode val="edge"/>
          <c:x val="2.0101711884944862E-2"/>
          <c:y val="3.7184594953519258E-2"/>
          <c:w val="0.92391969720362477"/>
          <c:h val="0.13802720875030064"/>
        </c:manualLayout>
      </c:layout>
      <c:overlay val="0"/>
      <c:txPr>
        <a:bodyPr/>
        <a:lstStyle/>
        <a:p>
          <a:pPr>
            <a:defRPr sz="450" b="0" i="0" u="none" strike="noStrike" baseline="0">
              <a:solidFill>
                <a:srgbClr val="004563"/>
              </a:solidFill>
              <a:latin typeface="Arial"/>
              <a:ea typeface="Arial"/>
              <a:cs typeface="Arial"/>
            </a:defRPr>
          </a:pPr>
          <a:endParaRPr lang="es-ES"/>
        </a:p>
      </c:txPr>
    </c:legend>
    <c:plotVisOnly val="1"/>
    <c:dispBlanksAs val="gap"/>
    <c:showDLblsOverMax val="0"/>
  </c:chart>
  <c:spPr>
    <a:noFill/>
    <a:ln>
      <a:noFill/>
    </a:ln>
  </c:spPr>
  <c:txPr>
    <a:bodyPr/>
    <a:lstStyle/>
    <a:p>
      <a:pPr>
        <a:defRPr sz="1000" b="0" i="0" u="none" strike="noStrike" baseline="0">
          <a:solidFill>
            <a:srgbClr val="80808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746529678442602E-2"/>
          <c:y val="0.19954868191276895"/>
          <c:w val="0.83596970164825668"/>
          <c:h val="0.65007691746864993"/>
        </c:manualLayout>
      </c:layout>
      <c:barChart>
        <c:barDir val="bar"/>
        <c:grouping val="percentStacked"/>
        <c:varyColors val="0"/>
        <c:ser>
          <c:idx val="0"/>
          <c:order val="0"/>
          <c:tx>
            <c:strRef>
              <c:f>'Data 1'!$J$213</c:f>
              <c:strCache>
                <c:ptCount val="1"/>
                <c:pt idx="0">
                  <c:v>34,1    </c:v>
                </c:pt>
              </c:strCache>
            </c:strRef>
          </c:tx>
          <c:spPr>
            <a:solidFill>
              <a:srgbClr val="00B0F0"/>
            </a:solidFill>
            <a:ln w="12700"/>
          </c:spPr>
          <c:invertIfNegative val="0"/>
          <c:dLbls>
            <c:spPr>
              <a:noFill/>
              <a:ln w="25400">
                <a:noFill/>
              </a:ln>
            </c:spPr>
            <c:txPr>
              <a:bodyPr wrap="square" lIns="38100" tIns="19050" rIns="38100" bIns="19050" anchor="ctr">
                <a:spAutoFit/>
              </a:bodyPr>
              <a:lstStyle/>
              <a:p>
                <a:pPr>
                  <a:defRPr sz="800" b="1" i="0" u="none" strike="noStrike" baseline="0">
                    <a:solidFill>
                      <a:srgbClr val="FFFFFF"/>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1'!$L$213:$P$213</c:f>
              <c:numCache>
                <c:formatCode>#,##0.0\ \ \ _)</c:formatCode>
                <c:ptCount val="5"/>
                <c:pt idx="0">
                  <c:v>30.628242376336001</c:v>
                </c:pt>
                <c:pt idx="1">
                  <c:v>29.592383362027999</c:v>
                </c:pt>
              </c:numCache>
            </c:numRef>
          </c:val>
          <c:extLst>
            <c:ext xmlns:c15="http://schemas.microsoft.com/office/drawing/2012/chart" uri="{02D57815-91ED-43cb-92C2-25804820EDAC}">
              <c15:filteredCategoryTitle>
                <c15:cat>
                  <c:multiLvlStrRef>
                    <c:extLst>
                      <c:ext uri="{02D57815-91ED-43cb-92C2-25804820EDAC}">
                        <c15:formulaRef>
                          <c15:sqref>'Data 1'!#REF!</c15:sqref>
                        </c15:formulaRef>
                      </c:ext>
                    </c:extLst>
                  </c:multiLvlStrRef>
                </c15:cat>
              </c15:filteredCategoryTitle>
            </c:ext>
            <c:ext xmlns:c16="http://schemas.microsoft.com/office/drawing/2014/chart" uri="{C3380CC4-5D6E-409C-BE32-E72D297353CC}">
              <c16:uniqueId val="{00000000-FFEA-445A-ADCD-13CFFB95715A}"/>
            </c:ext>
          </c:extLst>
        </c:ser>
        <c:ser>
          <c:idx val="1"/>
          <c:order val="1"/>
          <c:tx>
            <c:strRef>
              <c:f>'Data 1'!$J$215</c:f>
              <c:strCache>
                <c:ptCount val="1"/>
                <c:pt idx="0">
                  <c:v>53,2    </c:v>
                </c:pt>
              </c:strCache>
            </c:strRef>
          </c:tx>
          <c:spPr>
            <a:solidFill>
              <a:srgbClr val="7030A0"/>
            </a:solidFill>
          </c:spPr>
          <c:invertIfNegative val="0"/>
          <c:dLbls>
            <c:spPr>
              <a:noFill/>
              <a:ln w="25400">
                <a:noFill/>
              </a:ln>
            </c:spPr>
            <c:txPr>
              <a:bodyPr wrap="square" lIns="38100" tIns="19050" rIns="38100" bIns="19050" anchor="ctr">
                <a:spAutoFit/>
              </a:bodyPr>
              <a:lstStyle/>
              <a:p>
                <a:pPr>
                  <a:defRPr sz="800" b="1" i="0" u="none" strike="noStrike" baseline="0">
                    <a:solidFill>
                      <a:srgbClr val="FFFFFF"/>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1'!$L$215:$P$215</c:f>
              <c:numCache>
                <c:formatCode>#,##0.0\ \ \ _)</c:formatCode>
                <c:ptCount val="5"/>
                <c:pt idx="0">
                  <c:v>55.758359857000002</c:v>
                </c:pt>
                <c:pt idx="1">
                  <c:v>54.040975273000001</c:v>
                </c:pt>
              </c:numCache>
            </c:numRef>
          </c:val>
          <c:extLst>
            <c:ext xmlns:c15="http://schemas.microsoft.com/office/drawing/2012/chart" uri="{02D57815-91ED-43cb-92C2-25804820EDAC}">
              <c15:filteredCategoryTitle>
                <c15:cat>
                  <c:multiLvlStrRef>
                    <c:extLst>
                      <c:ext uri="{02D57815-91ED-43cb-92C2-25804820EDAC}">
                        <c15:formulaRef>
                          <c15:sqref>'Data 1'!#REF!</c15:sqref>
                        </c15:formulaRef>
                      </c:ext>
                    </c:extLst>
                  </c:multiLvlStrRef>
                </c15:cat>
              </c15:filteredCategoryTitle>
            </c:ext>
            <c:ext xmlns:c16="http://schemas.microsoft.com/office/drawing/2014/chart" uri="{C3380CC4-5D6E-409C-BE32-E72D297353CC}">
              <c16:uniqueId val="{00000001-FFEA-445A-ADCD-13CFFB95715A}"/>
            </c:ext>
          </c:extLst>
        </c:ser>
        <c:ser>
          <c:idx val="2"/>
          <c:order val="2"/>
          <c:tx>
            <c:strRef>
              <c:f>'Data 1'!$J$216</c:f>
              <c:strCache>
                <c:ptCount val="1"/>
                <c:pt idx="0">
                  <c:v>34,9    </c:v>
                </c:pt>
              </c:strCache>
            </c:strRef>
          </c:tx>
          <c:spPr>
            <a:solidFill>
              <a:srgbClr val="C00000"/>
            </a:solidFill>
          </c:spPr>
          <c:invertIfNegative val="0"/>
          <c:dLbls>
            <c:spPr>
              <a:noFill/>
              <a:ln w="25400">
                <a:noFill/>
              </a:ln>
            </c:spPr>
            <c:txPr>
              <a:bodyPr wrap="square" lIns="38100" tIns="19050" rIns="38100" bIns="19050" anchor="ctr">
                <a:spAutoFit/>
              </a:bodyPr>
              <a:lstStyle/>
              <a:p>
                <a:pPr>
                  <a:defRPr sz="800" b="1" i="0" u="none" strike="noStrike" baseline="0">
                    <a:solidFill>
                      <a:srgbClr val="FFFFFF"/>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1'!$L$216:$P$216</c:f>
              <c:numCache>
                <c:formatCode>#,##0.0\ \ \ _)</c:formatCode>
                <c:ptCount val="5"/>
                <c:pt idx="0">
                  <c:v>4.7990510870000005</c:v>
                </c:pt>
                <c:pt idx="1">
                  <c:v>4.9412240460000003</c:v>
                </c:pt>
              </c:numCache>
            </c:numRef>
          </c:val>
          <c:extLst>
            <c:ext xmlns:c15="http://schemas.microsoft.com/office/drawing/2012/chart" uri="{02D57815-91ED-43cb-92C2-25804820EDAC}">
              <c15:filteredCategoryTitle>
                <c15:cat>
                  <c:multiLvlStrRef>
                    <c:extLst>
                      <c:ext uri="{02D57815-91ED-43cb-92C2-25804820EDAC}">
                        <c15:formulaRef>
                          <c15:sqref>'Data 1'!#REF!</c15:sqref>
                        </c15:formulaRef>
                      </c:ext>
                    </c:extLst>
                  </c:multiLvlStrRef>
                </c15:cat>
              </c15:filteredCategoryTitle>
            </c:ext>
            <c:ext xmlns:c16="http://schemas.microsoft.com/office/drawing/2014/chart" uri="{C3380CC4-5D6E-409C-BE32-E72D297353CC}">
              <c16:uniqueId val="{00000002-FFEA-445A-ADCD-13CFFB95715A}"/>
            </c:ext>
          </c:extLst>
        </c:ser>
        <c:ser>
          <c:idx val="3"/>
          <c:order val="3"/>
          <c:tx>
            <c:strRef>
              <c:f>'Data 1'!$J$218</c:f>
              <c:strCache>
                <c:ptCount val="1"/>
                <c:pt idx="0">
                  <c:v>26,4    </c:v>
                </c:pt>
              </c:strCache>
            </c:strRef>
          </c:tx>
          <c:spPr>
            <a:solidFill>
              <a:srgbClr val="FFC000"/>
            </a:solidFill>
          </c:spPr>
          <c:invertIfNegative val="0"/>
          <c:dLbls>
            <c:spPr>
              <a:noFill/>
              <a:ln w="25400">
                <a:noFill/>
              </a:ln>
            </c:spPr>
            <c:txPr>
              <a:bodyPr wrap="square" lIns="38100" tIns="19050" rIns="38100" bIns="19050" anchor="ctr">
                <a:spAutoFit/>
              </a:bodyPr>
              <a:lstStyle/>
              <a:p>
                <a:pPr>
                  <a:defRPr sz="800" b="1" i="0" u="none" strike="noStrike" baseline="0">
                    <a:solidFill>
                      <a:srgbClr val="FFFFFF"/>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1'!$L$218:$P$218</c:f>
              <c:numCache>
                <c:formatCode>#,##0.0\ \ \ _)</c:formatCode>
                <c:ptCount val="5"/>
                <c:pt idx="0">
                  <c:v>38.356448649000001</c:v>
                </c:pt>
                <c:pt idx="1">
                  <c:v>37.580810776</c:v>
                </c:pt>
              </c:numCache>
            </c:numRef>
          </c:val>
          <c:extLst>
            <c:ext xmlns:c15="http://schemas.microsoft.com/office/drawing/2012/chart" uri="{02D57815-91ED-43cb-92C2-25804820EDAC}">
              <c15:filteredCategoryTitle>
                <c15:cat>
                  <c:multiLvlStrRef>
                    <c:extLst>
                      <c:ext uri="{02D57815-91ED-43cb-92C2-25804820EDAC}">
                        <c15:formulaRef>
                          <c15:sqref>'Data 1'!#REF!</c15:sqref>
                        </c15:formulaRef>
                      </c:ext>
                    </c:extLst>
                  </c:multiLvlStrRef>
                </c15:cat>
              </c15:filteredCategoryTitle>
            </c:ext>
            <c:ext xmlns:c16="http://schemas.microsoft.com/office/drawing/2014/chart" uri="{C3380CC4-5D6E-409C-BE32-E72D297353CC}">
              <c16:uniqueId val="{00000003-FFEA-445A-ADCD-13CFFB95715A}"/>
            </c:ext>
          </c:extLst>
        </c:ser>
        <c:ser>
          <c:idx val="5"/>
          <c:order val="4"/>
          <c:tx>
            <c:strRef>
              <c:f>'Data 1'!$J$219</c:f>
              <c:strCache>
                <c:ptCount val="1"/>
                <c:pt idx="0">
                  <c:v>49,0    </c:v>
                </c:pt>
              </c:strCache>
            </c:strRef>
          </c:tx>
          <c:spPr>
            <a:solidFill>
              <a:srgbClr val="92D050"/>
            </a:solidFill>
          </c:spPr>
          <c:invertIfNegative val="0"/>
          <c:dLbls>
            <c:spPr>
              <a:noFill/>
              <a:ln w="25400">
                <a:noFill/>
              </a:ln>
            </c:spPr>
            <c:txPr>
              <a:bodyPr wrap="square" lIns="38100" tIns="19050" rIns="38100" bIns="19050" anchor="ctr">
                <a:spAutoFit/>
              </a:bodyPr>
              <a:lstStyle/>
              <a:p>
                <a:pPr>
                  <a:defRPr sz="800" b="1" i="0" u="none" strike="noStrike" baseline="0">
                    <a:solidFill>
                      <a:srgbClr val="FFFFFF"/>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1'!$L$219:$P$219</c:f>
              <c:numCache>
                <c:formatCode>#,##0.0\ \ \ _)</c:formatCode>
                <c:ptCount val="5"/>
                <c:pt idx="0">
                  <c:v>53.802056012000001</c:v>
                </c:pt>
                <c:pt idx="1">
                  <c:v>59.1839751159999</c:v>
                </c:pt>
              </c:numCache>
            </c:numRef>
          </c:val>
          <c:extLst>
            <c:ext xmlns:c15="http://schemas.microsoft.com/office/drawing/2012/chart" uri="{02D57815-91ED-43cb-92C2-25804820EDAC}">
              <c15:filteredCategoryTitle>
                <c15:cat>
                  <c:multiLvlStrRef>
                    <c:extLst>
                      <c:ext uri="{02D57815-91ED-43cb-92C2-25804820EDAC}">
                        <c15:formulaRef>
                          <c15:sqref>'Data 1'!#REF!</c15:sqref>
                        </c15:formulaRef>
                      </c:ext>
                    </c:extLst>
                  </c:multiLvlStrRef>
                </c15:cat>
              </c15:filteredCategoryTitle>
            </c:ext>
            <c:ext xmlns:c16="http://schemas.microsoft.com/office/drawing/2014/chart" uri="{C3380CC4-5D6E-409C-BE32-E72D297353CC}">
              <c16:uniqueId val="{00000004-FFEA-445A-ADCD-13CFFB95715A}"/>
            </c:ext>
          </c:extLst>
        </c:ser>
        <c:ser>
          <c:idx val="6"/>
          <c:order val="5"/>
          <c:tx>
            <c:strRef>
              <c:f>'Data 1'!$J$220</c:f>
              <c:strCache>
                <c:ptCount val="1"/>
                <c:pt idx="0">
                  <c:v>11,8    </c:v>
                </c:pt>
              </c:strCache>
            </c:strRef>
          </c:tx>
          <c:spPr>
            <a:solidFill>
              <a:srgbClr val="FFFF00"/>
            </a:solidFill>
          </c:spPr>
          <c:invertIfNegative val="0"/>
          <c:dLbls>
            <c:spPr>
              <a:noFill/>
              <a:ln w="25400">
                <a:noFill/>
              </a:ln>
            </c:spPr>
            <c:txPr>
              <a:bodyPr wrap="square" lIns="38100" tIns="19050" rIns="38100" bIns="19050" anchor="ctr">
                <a:spAutoFit/>
              </a:bodyPr>
              <a:lstStyle/>
              <a:p>
                <a:pPr>
                  <a:defRPr sz="800" b="1" i="0" u="none" strike="noStrike" baseline="0">
                    <a:solidFill>
                      <a:srgbClr val="004563"/>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1'!$L$220:$P$220</c:f>
              <c:numCache>
                <c:formatCode>#,##0.0\ \ \ _)</c:formatCode>
                <c:ptCount val="5"/>
                <c:pt idx="0">
                  <c:v>19.463047641999999</c:v>
                </c:pt>
                <c:pt idx="1">
                  <c:v>25.209035947000004</c:v>
                </c:pt>
              </c:numCache>
            </c:numRef>
          </c:val>
          <c:extLst>
            <c:ext xmlns:c15="http://schemas.microsoft.com/office/drawing/2012/chart" uri="{02D57815-91ED-43cb-92C2-25804820EDAC}">
              <c15:filteredCategoryTitle>
                <c15:cat>
                  <c:multiLvlStrRef>
                    <c:extLst>
                      <c:ext uri="{02D57815-91ED-43cb-92C2-25804820EDAC}">
                        <c15:formulaRef>
                          <c15:sqref>'Data 1'!#REF!</c15:sqref>
                        </c15:formulaRef>
                      </c:ext>
                    </c:extLst>
                  </c:multiLvlStrRef>
                </c15:cat>
              </c15:filteredCategoryTitle>
            </c:ext>
            <c:ext xmlns:c16="http://schemas.microsoft.com/office/drawing/2014/chart" uri="{C3380CC4-5D6E-409C-BE32-E72D297353CC}">
              <c16:uniqueId val="{00000005-FFEA-445A-ADCD-13CFFB95715A}"/>
            </c:ext>
          </c:extLst>
        </c:ser>
        <c:ser>
          <c:idx val="7"/>
          <c:order val="6"/>
          <c:tx>
            <c:strRef>
              <c:f>'Data 1'!#REF!</c:f>
              <c:strCache>
                <c:ptCount val="1"/>
                <c:pt idx="0">
                  <c:v>#REF!</c:v>
                </c:pt>
              </c:strCache>
            </c:strRef>
          </c:tx>
          <c:spPr>
            <a:solidFill>
              <a:srgbClr val="990099"/>
            </a:solidFill>
          </c:spPr>
          <c:invertIfNegative val="0"/>
          <c:dLbls>
            <c:spPr>
              <a:noFill/>
              <a:ln w="25400">
                <a:noFill/>
              </a:ln>
            </c:spPr>
            <c:txPr>
              <a:bodyPr wrap="square" lIns="38100" tIns="19050" rIns="38100" bIns="19050" anchor="ctr">
                <a:spAutoFit/>
              </a:bodyPr>
              <a:lstStyle/>
              <a:p>
                <a:pPr>
                  <a:defRPr sz="800" b="1" i="0" u="none" strike="noStrike" baseline="0">
                    <a:solidFill>
                      <a:srgbClr val="FFFFFF"/>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1'!#REF!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'Data 1'!#REF!</c15:sqref>
                        </c15:formulaRef>
                      </c:ext>
                    </c:extLst>
                  </c:multiLvlStrRef>
                </c15:cat>
              </c15:filteredCategoryTitle>
            </c:ext>
            <c:ext xmlns:c16="http://schemas.microsoft.com/office/drawing/2014/chart" uri="{C3380CC4-5D6E-409C-BE32-E72D297353CC}">
              <c16:uniqueId val="{00000006-FFEA-445A-ADCD-13CFFB95715A}"/>
            </c:ext>
          </c:extLst>
        </c:ser>
        <c:ser>
          <c:idx val="4"/>
          <c:order val="7"/>
          <c:tx>
            <c:strRef>
              <c:f>'Data 1'!#REF!</c:f>
              <c:strCache>
                <c:ptCount val="1"/>
                <c:pt idx="0">
                  <c:v>#REF!</c:v>
                </c:pt>
              </c:strCache>
            </c:strRef>
          </c:tx>
          <c:spPr>
            <a:solidFill>
              <a:srgbClr val="FFCCFF"/>
            </a:solidFill>
          </c:spPr>
          <c:invertIfNegative val="0"/>
          <c:dLbls>
            <c:spPr>
              <a:noFill/>
              <a:ln w="25400">
                <a:noFill/>
              </a:ln>
            </c:spPr>
            <c:txPr>
              <a:bodyPr wrap="square" lIns="38100" tIns="19050" rIns="38100" bIns="19050" anchor="ctr">
                <a:spAutoFit/>
              </a:bodyPr>
              <a:lstStyle/>
              <a:p>
                <a:pPr>
                  <a:defRPr sz="800" b="1" i="0" u="none" strike="noStrike" baseline="0">
                    <a:solidFill>
                      <a:srgbClr val="FFFFFF"/>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1'!#REF!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'Data 1'!#REF!</c15:sqref>
                        </c15:formulaRef>
                      </c:ext>
                    </c:extLst>
                  </c:multiLvlStrRef>
                </c15:cat>
              </c15:filteredCategoryTitle>
            </c:ext>
            <c:ext xmlns:c16="http://schemas.microsoft.com/office/drawing/2014/chart" uri="{C3380CC4-5D6E-409C-BE32-E72D297353CC}">
              <c16:uniqueId val="{00000007-FFEA-445A-ADCD-13CFFB95715A}"/>
            </c:ext>
          </c:extLst>
        </c:ser>
        <c:dLbls>
          <c:showLegendKey val="0"/>
          <c:showVal val="0"/>
          <c:showCatName val="0"/>
          <c:showSerName val="0"/>
          <c:showPercent val="0"/>
          <c:showBubbleSize val="0"/>
        </c:dLbls>
        <c:gapWidth val="80"/>
        <c:overlap val="100"/>
        <c:axId val="328970800"/>
        <c:axId val="328971192"/>
      </c:barChart>
      <c:catAx>
        <c:axId val="328970800"/>
        <c:scaling>
          <c:orientation val="minMax"/>
        </c:scaling>
        <c:delete val="0"/>
        <c:axPos val="l"/>
        <c:numFmt formatCode="General" sourceLinked="1"/>
        <c:majorTickMark val="out"/>
        <c:minorTickMark val="none"/>
        <c:tickLblPos val="nextTo"/>
        <c:spPr>
          <a:ln>
            <a:noFill/>
          </a:ln>
        </c:spPr>
        <c:txPr>
          <a:bodyPr rot="0" vert="horz"/>
          <a:lstStyle/>
          <a:p>
            <a:pPr>
              <a:defRPr sz="800" b="0" i="0" u="none" strike="noStrike" baseline="0">
                <a:solidFill>
                  <a:srgbClr val="004563"/>
                </a:solidFill>
                <a:latin typeface="Arial"/>
                <a:ea typeface="Arial"/>
                <a:cs typeface="Arial"/>
              </a:defRPr>
            </a:pPr>
            <a:endParaRPr lang="es-ES"/>
          </a:p>
        </c:txPr>
        <c:crossAx val="328971192"/>
        <c:crosses val="autoZero"/>
        <c:auto val="1"/>
        <c:lblAlgn val="ctr"/>
        <c:lblOffset val="100"/>
        <c:noMultiLvlLbl val="0"/>
      </c:catAx>
      <c:valAx>
        <c:axId val="328971192"/>
        <c:scaling>
          <c:orientation val="minMax"/>
        </c:scaling>
        <c:delete val="0"/>
        <c:axPos val="b"/>
        <c:majorGridlines>
          <c:spPr>
            <a:ln w="12700">
              <a:prstDash val="sysDot"/>
            </a:ln>
          </c:spPr>
        </c:majorGridlines>
        <c:numFmt formatCode="0%" sourceLinked="0"/>
        <c:majorTickMark val="out"/>
        <c:minorTickMark val="none"/>
        <c:tickLblPos val="nextTo"/>
        <c:spPr>
          <a:ln>
            <a:noFill/>
          </a:ln>
        </c:spPr>
        <c:txPr>
          <a:bodyPr rot="0" vert="horz"/>
          <a:lstStyle/>
          <a:p>
            <a:pPr>
              <a:defRPr sz="800" b="0" i="0" u="none" strike="noStrike" baseline="0">
                <a:solidFill>
                  <a:srgbClr val="004563"/>
                </a:solidFill>
                <a:latin typeface="Arial"/>
                <a:ea typeface="Arial"/>
                <a:cs typeface="Arial"/>
              </a:defRPr>
            </a:pPr>
            <a:endParaRPr lang="es-ES"/>
          </a:p>
        </c:txPr>
        <c:crossAx val="328970800"/>
        <c:crosses val="autoZero"/>
        <c:crossBetween val="between"/>
      </c:valAx>
      <c:spPr>
        <a:noFill/>
        <a:ln w="25400">
          <a:noFill/>
        </a:ln>
      </c:spPr>
    </c:plotArea>
    <c:legend>
      <c:legendPos val="t"/>
      <c:layout>
        <c:manualLayout>
          <c:xMode val="edge"/>
          <c:yMode val="edge"/>
          <c:x val="2.0101711884944862E-2"/>
          <c:y val="3.7184594953519258E-2"/>
          <c:w val="0.87540004023561235"/>
          <c:h val="6.6239608495153257E-2"/>
        </c:manualLayout>
      </c:layout>
      <c:overlay val="0"/>
      <c:txPr>
        <a:bodyPr/>
        <a:lstStyle/>
        <a:p>
          <a:pPr>
            <a:defRPr sz="450" b="0" i="0" u="none" strike="noStrike" baseline="0">
              <a:solidFill>
                <a:srgbClr val="004563"/>
              </a:solidFill>
              <a:latin typeface="Arial"/>
              <a:ea typeface="Arial"/>
              <a:cs typeface="Arial"/>
            </a:defRPr>
          </a:pPr>
          <a:endParaRPr lang="es-ES"/>
        </a:p>
      </c:txPr>
    </c:legend>
    <c:plotVisOnly val="1"/>
    <c:dispBlanksAs val="gap"/>
    <c:showDLblsOverMax val="0"/>
  </c:chart>
  <c:spPr>
    <a:noFill/>
    <a:ln>
      <a:noFill/>
    </a:ln>
  </c:spPr>
  <c:txPr>
    <a:bodyPr/>
    <a:lstStyle/>
    <a:p>
      <a:pPr>
        <a:defRPr sz="1000" b="0" i="0" u="none" strike="noStrike" baseline="0">
          <a:solidFill>
            <a:srgbClr val="808080"/>
          </a:solidFill>
          <a:latin typeface="Calibri"/>
          <a:ea typeface="Calibri"/>
          <a:cs typeface="Calibri"/>
        </a:defRPr>
      </a:pPr>
      <a:endParaRPr lang="es-ES"/>
    </a:p>
  </c:txPr>
  <c:printSettings>
    <c:headerFooter/>
    <c:pageMargins b="0.75000000000000044" l="0.7000000000000004" r="0.7000000000000004" t="0.75000000000000044" header="0.30000000000000021" footer="0.30000000000000021"/>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746529678442602E-2"/>
          <c:y val="0.199548681912769"/>
          <c:w val="0.83834640990731768"/>
          <c:h val="0.65007691746865015"/>
        </c:manualLayout>
      </c:layout>
      <c:barChart>
        <c:barDir val="bar"/>
        <c:grouping val="stacked"/>
        <c:varyColors val="0"/>
        <c:ser>
          <c:idx val="0"/>
          <c:order val="0"/>
          <c:tx>
            <c:v>'Data 1'!#REF!</c:v>
          </c:tx>
          <c:spPr>
            <a:solidFill>
              <a:srgbClr val="00B0F0"/>
            </a:solidFill>
            <a:ln w="12700"/>
          </c:spPr>
          <c:invertIfNegative val="0"/>
          <c:dLbls>
            <c:spPr>
              <a:noFill/>
              <a:ln w="25400">
                <a:noFill/>
              </a:ln>
            </c:spPr>
            <c:txPr>
              <a:bodyPr wrap="square" lIns="38100" tIns="19050" rIns="38100" bIns="19050" anchor="ctr">
                <a:spAutoFit/>
              </a:bodyPr>
              <a:lstStyle/>
              <a:p>
                <a:pPr>
                  <a:defRPr sz="800" b="1" i="0" u="none" strike="noStrike" baseline="0">
                    <a:solidFill>
                      <a:srgbClr val="FFFFFF"/>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1'!#REF!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'Data 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507-4762-B708-8CF6547F099E}"/>
            </c:ext>
          </c:extLst>
        </c:ser>
        <c:ser>
          <c:idx val="1"/>
          <c:order val="1"/>
          <c:tx>
            <c:v>'Data 1'!#REF!</c:v>
          </c:tx>
          <c:spPr>
            <a:solidFill>
              <a:srgbClr val="7030A0"/>
            </a:solidFill>
          </c:spPr>
          <c:invertIfNegative val="0"/>
          <c:dLbls>
            <c:spPr>
              <a:noFill/>
              <a:ln w="25400">
                <a:noFill/>
              </a:ln>
            </c:spPr>
            <c:txPr>
              <a:bodyPr wrap="square" lIns="38100" tIns="19050" rIns="38100" bIns="19050" anchor="ctr">
                <a:spAutoFit/>
              </a:bodyPr>
              <a:lstStyle/>
              <a:p>
                <a:pPr>
                  <a:defRPr sz="800" b="1" i="0" u="none" strike="noStrike" baseline="0">
                    <a:solidFill>
                      <a:srgbClr val="FFFFFF"/>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1'!#REF!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'Data 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B507-4762-B708-8CF6547F099E}"/>
            </c:ext>
          </c:extLst>
        </c:ser>
        <c:ser>
          <c:idx val="2"/>
          <c:order val="2"/>
          <c:tx>
            <c:v>'Data 1'!#REF!</c:v>
          </c:tx>
          <c:spPr>
            <a:solidFill>
              <a:srgbClr val="C00000"/>
            </a:solidFill>
          </c:spPr>
          <c:invertIfNegative val="0"/>
          <c:dLbls>
            <c:spPr>
              <a:noFill/>
              <a:ln w="25400">
                <a:noFill/>
              </a:ln>
            </c:spPr>
            <c:txPr>
              <a:bodyPr wrap="square" lIns="38100" tIns="19050" rIns="38100" bIns="19050" anchor="ctr">
                <a:spAutoFit/>
              </a:bodyPr>
              <a:lstStyle/>
              <a:p>
                <a:pPr>
                  <a:defRPr sz="800" b="1" i="0" u="none" strike="noStrike" baseline="0">
                    <a:solidFill>
                      <a:srgbClr val="FFFFFF"/>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1'!#REF!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'Data 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B507-4762-B708-8CF6547F099E}"/>
            </c:ext>
          </c:extLst>
        </c:ser>
        <c:ser>
          <c:idx val="3"/>
          <c:order val="3"/>
          <c:tx>
            <c:v>'Data 1'!#REF!</c:v>
          </c:tx>
          <c:spPr>
            <a:solidFill>
              <a:srgbClr val="FFC000"/>
            </a:solidFill>
          </c:spPr>
          <c:invertIfNegative val="0"/>
          <c:dLbls>
            <c:spPr>
              <a:noFill/>
              <a:ln w="25400">
                <a:noFill/>
              </a:ln>
            </c:spPr>
            <c:txPr>
              <a:bodyPr wrap="square" lIns="38100" tIns="19050" rIns="38100" bIns="19050" anchor="ctr">
                <a:spAutoFit/>
              </a:bodyPr>
              <a:lstStyle/>
              <a:p>
                <a:pPr>
                  <a:defRPr sz="800" b="1" i="0" u="none" strike="noStrike" baseline="0">
                    <a:solidFill>
                      <a:srgbClr val="FFFFFF"/>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1'!#REF!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'Data 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B507-4762-B708-8CF6547F099E}"/>
            </c:ext>
          </c:extLst>
        </c:ser>
        <c:ser>
          <c:idx val="4"/>
          <c:order val="4"/>
          <c:tx>
            <c:v>'Data 1'!#REF!</c:v>
          </c:tx>
          <c:spPr>
            <a:solidFill>
              <a:srgbClr val="CC66FF"/>
            </a:solidFill>
          </c:spPr>
          <c:invertIfNegative val="0"/>
          <c:dLbls>
            <c:spPr>
              <a:noFill/>
              <a:ln w="25400">
                <a:noFill/>
              </a:ln>
            </c:spPr>
            <c:txPr>
              <a:bodyPr wrap="square" lIns="38100" tIns="19050" rIns="38100" bIns="19050" anchor="ctr">
                <a:spAutoFit/>
              </a:bodyPr>
              <a:lstStyle/>
              <a:p>
                <a:pPr>
                  <a:defRPr sz="800" b="1" i="0" u="none" strike="noStrike" baseline="0">
                    <a:solidFill>
                      <a:srgbClr val="FFFFFF"/>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1'!#REF!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'Data 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B507-4762-B708-8CF6547F099E}"/>
            </c:ext>
          </c:extLst>
        </c:ser>
        <c:ser>
          <c:idx val="7"/>
          <c:order val="5"/>
          <c:tx>
            <c:v>'Data 1'!#REF!</c:v>
          </c:tx>
          <c:spPr>
            <a:solidFill>
              <a:schemeClr val="accent6"/>
            </a:solidFill>
          </c:spPr>
          <c:invertIfNegative val="0"/>
          <c:dLbls>
            <c:spPr>
              <a:noFill/>
              <a:ln w="25400">
                <a:noFill/>
              </a:ln>
            </c:spPr>
            <c:txPr>
              <a:bodyPr wrap="square" lIns="38100" tIns="19050" rIns="38100" bIns="19050" anchor="ctr">
                <a:spAutoFit/>
              </a:bodyPr>
              <a:lstStyle/>
              <a:p>
                <a:pPr>
                  <a:defRPr sz="800" b="1" i="0" u="none" strike="noStrike" baseline="0">
                    <a:solidFill>
                      <a:srgbClr val="FFFFFF"/>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1'!#REF!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'Data 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5-B507-4762-B708-8CF6547F099E}"/>
            </c:ext>
          </c:extLst>
        </c:ser>
        <c:ser>
          <c:idx val="5"/>
          <c:order val="6"/>
          <c:tx>
            <c:v>'Data 1'!#REF!</c:v>
          </c:tx>
          <c:spPr>
            <a:solidFill>
              <a:srgbClr val="92D050"/>
            </a:solidFill>
          </c:spPr>
          <c:invertIfNegative val="0"/>
          <c:dLbls>
            <c:spPr>
              <a:noFill/>
              <a:ln w="25400">
                <a:noFill/>
              </a:ln>
            </c:spPr>
            <c:txPr>
              <a:bodyPr wrap="square" lIns="38100" tIns="19050" rIns="38100" bIns="19050" anchor="ctr">
                <a:spAutoFit/>
              </a:bodyPr>
              <a:lstStyle/>
              <a:p>
                <a:pPr>
                  <a:defRPr sz="800" b="1" i="0" u="none" strike="noStrike" baseline="0">
                    <a:solidFill>
                      <a:srgbClr val="FFFFFF"/>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1'!#REF!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'Data 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B507-4762-B708-8CF6547F099E}"/>
            </c:ext>
          </c:extLst>
        </c:ser>
        <c:ser>
          <c:idx val="6"/>
          <c:order val="7"/>
          <c:tx>
            <c:v>'Data 1'!#REF!</c:v>
          </c:tx>
          <c:spPr>
            <a:solidFill>
              <a:srgbClr val="00B050"/>
            </a:solidFill>
          </c:spPr>
          <c:invertIfNegative val="0"/>
          <c:dLbls>
            <c:spPr>
              <a:noFill/>
              <a:ln w="25400">
                <a:noFill/>
              </a:ln>
            </c:spPr>
            <c:txPr>
              <a:bodyPr wrap="square" lIns="38100" tIns="19050" rIns="38100" bIns="19050" anchor="ctr">
                <a:spAutoFit/>
              </a:bodyPr>
              <a:lstStyle/>
              <a:p>
                <a:pPr>
                  <a:defRPr sz="800" b="1" i="0" u="none" strike="noStrike" baseline="0">
                    <a:solidFill>
                      <a:srgbClr val="FFFFFF"/>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1'!#REF!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'Data 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7-B507-4762-B708-8CF6547F099E}"/>
            </c:ext>
          </c:extLst>
        </c:ser>
        <c:dLbls>
          <c:showLegendKey val="0"/>
          <c:showVal val="0"/>
          <c:showCatName val="0"/>
          <c:showSerName val="0"/>
          <c:showPercent val="0"/>
          <c:showBubbleSize val="0"/>
        </c:dLbls>
        <c:gapWidth val="80"/>
        <c:overlap val="100"/>
        <c:axId val="328971976"/>
        <c:axId val="328972368"/>
      </c:barChart>
      <c:catAx>
        <c:axId val="328971976"/>
        <c:scaling>
          <c:orientation val="minMax"/>
        </c:scaling>
        <c:delete val="0"/>
        <c:axPos val="l"/>
        <c:numFmt formatCode="General" sourceLinked="1"/>
        <c:majorTickMark val="out"/>
        <c:minorTickMark val="none"/>
        <c:tickLblPos val="nextTo"/>
        <c:spPr>
          <a:ln>
            <a:noFill/>
          </a:ln>
        </c:spPr>
        <c:txPr>
          <a:bodyPr rot="0" vert="horz"/>
          <a:lstStyle/>
          <a:p>
            <a:pPr>
              <a:defRPr sz="800" b="0" i="0" u="none" strike="noStrike" baseline="0">
                <a:solidFill>
                  <a:srgbClr val="004563"/>
                </a:solidFill>
                <a:latin typeface="Arial"/>
                <a:ea typeface="Arial"/>
                <a:cs typeface="Arial"/>
              </a:defRPr>
            </a:pPr>
            <a:endParaRPr lang="es-ES"/>
          </a:p>
        </c:txPr>
        <c:crossAx val="328972368"/>
        <c:crosses val="autoZero"/>
        <c:auto val="1"/>
        <c:lblAlgn val="ctr"/>
        <c:lblOffset val="100"/>
        <c:noMultiLvlLbl val="0"/>
      </c:catAx>
      <c:valAx>
        <c:axId val="328972368"/>
        <c:scaling>
          <c:orientation val="minMax"/>
          <c:max val="100"/>
        </c:scaling>
        <c:delete val="0"/>
        <c:axPos val="b"/>
        <c:majorGridlines>
          <c:spPr>
            <a:ln w="12700">
              <a:prstDash val="sysDot"/>
            </a:ln>
          </c:spPr>
        </c:majorGridlines>
        <c:numFmt formatCode="#,##0" sourceLinked="0"/>
        <c:majorTickMark val="out"/>
        <c:minorTickMark val="none"/>
        <c:tickLblPos val="nextTo"/>
        <c:spPr>
          <a:ln>
            <a:noFill/>
          </a:ln>
        </c:spPr>
        <c:txPr>
          <a:bodyPr rot="0" vert="horz"/>
          <a:lstStyle/>
          <a:p>
            <a:pPr>
              <a:defRPr sz="800" b="0" i="0" u="none" strike="noStrike" baseline="0">
                <a:solidFill>
                  <a:srgbClr val="004563"/>
                </a:solidFill>
                <a:latin typeface="Arial"/>
                <a:ea typeface="Arial"/>
                <a:cs typeface="Arial"/>
              </a:defRPr>
            </a:pPr>
            <a:endParaRPr lang="es-ES"/>
          </a:p>
        </c:txPr>
        <c:crossAx val="328971976"/>
        <c:crosses val="autoZero"/>
        <c:crossBetween val="between"/>
      </c:valAx>
      <c:spPr>
        <a:noFill/>
        <a:ln w="25400">
          <a:noFill/>
        </a:ln>
      </c:spPr>
    </c:plotArea>
    <c:legend>
      <c:legendPos val="t"/>
      <c:layout>
        <c:manualLayout>
          <c:xMode val="edge"/>
          <c:yMode val="edge"/>
          <c:x val="2.1390374331550801E-2"/>
          <c:y val="5.3120849933598934E-3"/>
          <c:w val="0.93327382205566545"/>
          <c:h val="0.15267894302056864"/>
        </c:manualLayout>
      </c:layout>
      <c:overlay val="0"/>
      <c:txPr>
        <a:bodyPr/>
        <a:lstStyle/>
        <a:p>
          <a:pPr>
            <a:defRPr sz="450" b="0" i="0" u="none" strike="noStrike" baseline="0">
              <a:solidFill>
                <a:srgbClr val="004563"/>
              </a:solidFill>
              <a:latin typeface="Arial"/>
              <a:ea typeface="Arial"/>
              <a:cs typeface="Arial"/>
            </a:defRPr>
          </a:pPr>
          <a:endParaRPr lang="es-ES"/>
        </a:p>
      </c:txPr>
    </c:legend>
    <c:plotVisOnly val="1"/>
    <c:dispBlanksAs val="gap"/>
    <c:showDLblsOverMax val="0"/>
  </c:chart>
  <c:spPr>
    <a:noFill/>
    <a:ln>
      <a:noFill/>
    </a:ln>
  </c:spPr>
  <c:txPr>
    <a:bodyPr/>
    <a:lstStyle/>
    <a:p>
      <a:pPr>
        <a:defRPr sz="1000" b="0" i="0" u="none" strike="noStrike" baseline="0">
          <a:solidFill>
            <a:srgbClr val="808080"/>
          </a:solidFill>
          <a:latin typeface="Calibri"/>
          <a:ea typeface="Calibri"/>
          <a:cs typeface="Calibri"/>
        </a:defRPr>
      </a:pPr>
      <a:endParaRPr lang="es-ES"/>
    </a:p>
  </c:txPr>
  <c:printSettings>
    <c:headerFooter/>
    <c:pageMargins b="0.75000000000000078" l="0.70000000000000062" r="0.70000000000000062" t="0.75000000000000078" header="0.30000000000000032" footer="0.30000000000000032"/>
    <c:pageSetup/>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746529678442602E-2"/>
          <c:y val="0.19954868191276895"/>
          <c:w val="0.89301069986572512"/>
          <c:h val="0.65007691746864993"/>
        </c:manualLayout>
      </c:layout>
      <c:barChart>
        <c:barDir val="bar"/>
        <c:grouping val="stacked"/>
        <c:varyColors val="0"/>
        <c:ser>
          <c:idx val="0"/>
          <c:order val="0"/>
          <c:spPr>
            <a:solidFill>
              <a:srgbClr val="00B0F0"/>
            </a:solidFill>
            <a:ln w="12700"/>
          </c:spPr>
          <c:invertIfNegative val="0"/>
          <c:dLbls>
            <c:spPr>
              <a:noFill/>
              <a:ln w="25400">
                <a:noFill/>
              </a:ln>
            </c:spPr>
            <c:txPr>
              <a:bodyPr wrap="square" lIns="38100" tIns="19050" rIns="38100" bIns="19050" anchor="ctr">
                <a:spAutoFit/>
              </a:bodyPr>
              <a:lstStyle/>
              <a:p>
                <a:pPr>
                  <a:defRPr sz="800" b="1" i="0" u="none" strike="noStrike" baseline="0">
                    <a:solidFill>
                      <a:srgbClr val="FFFFFF"/>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'Data 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'Data 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7891-40CB-98E0-8AA4C8E936B5}"/>
            </c:ext>
          </c:extLst>
        </c:ser>
        <c:ser>
          <c:idx val="1"/>
          <c:order val="1"/>
          <c:spPr>
            <a:solidFill>
              <a:srgbClr val="7030A0"/>
            </a:solidFill>
          </c:spPr>
          <c:invertIfNegative val="0"/>
          <c:dLbls>
            <c:spPr>
              <a:noFill/>
              <a:ln w="25400">
                <a:noFill/>
              </a:ln>
            </c:spPr>
            <c:txPr>
              <a:bodyPr wrap="square" lIns="38100" tIns="19050" rIns="38100" bIns="19050" anchor="ctr">
                <a:spAutoFit/>
              </a:bodyPr>
              <a:lstStyle/>
              <a:p>
                <a:pPr>
                  <a:defRPr sz="800" b="1" i="0" u="none" strike="noStrike" baseline="0">
                    <a:solidFill>
                      <a:srgbClr val="FFFFFF"/>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'Data 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'Data 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7891-40CB-98E0-8AA4C8E936B5}"/>
            </c:ext>
          </c:extLst>
        </c:ser>
        <c:ser>
          <c:idx val="2"/>
          <c:order val="2"/>
          <c:spPr>
            <a:solidFill>
              <a:srgbClr val="C00000"/>
            </a:solidFill>
          </c:spPr>
          <c:invertIfNegative val="0"/>
          <c:dLbls>
            <c:spPr>
              <a:noFill/>
              <a:ln w="25400">
                <a:noFill/>
              </a:ln>
            </c:spPr>
            <c:txPr>
              <a:bodyPr wrap="square" lIns="38100" tIns="19050" rIns="38100" bIns="19050" anchor="ctr">
                <a:spAutoFit/>
              </a:bodyPr>
              <a:lstStyle/>
              <a:p>
                <a:pPr>
                  <a:defRPr sz="800" b="1" i="0" u="none" strike="noStrike" baseline="0">
                    <a:solidFill>
                      <a:srgbClr val="FFFFFF"/>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'Data 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'Data 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7891-40CB-98E0-8AA4C8E936B5}"/>
            </c:ext>
          </c:extLst>
        </c:ser>
        <c:ser>
          <c:idx val="4"/>
          <c:order val="3"/>
          <c:spPr>
            <a:solidFill>
              <a:srgbClr val="FFC000"/>
            </a:solidFill>
          </c:spPr>
          <c:invertIfNegative val="0"/>
          <c:dLbls>
            <c:spPr>
              <a:noFill/>
              <a:ln w="25400">
                <a:noFill/>
              </a:ln>
            </c:spPr>
            <c:txPr>
              <a:bodyPr wrap="square" lIns="38100" tIns="19050" rIns="38100" bIns="19050" anchor="ctr">
                <a:spAutoFit/>
              </a:bodyPr>
              <a:lstStyle/>
              <a:p>
                <a:pPr>
                  <a:defRPr sz="800" b="1" i="0" u="none" strike="noStrike" baseline="0">
                    <a:solidFill>
                      <a:srgbClr val="FFFFFF"/>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'Data 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'Data 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7891-40CB-98E0-8AA4C8E936B5}"/>
            </c:ext>
          </c:extLst>
        </c:ser>
        <c:ser>
          <c:idx val="5"/>
          <c:order val="4"/>
          <c:spPr>
            <a:solidFill>
              <a:srgbClr val="92D050"/>
            </a:solidFill>
          </c:spPr>
          <c:invertIfNegative val="0"/>
          <c:dLbls>
            <c:spPr>
              <a:noFill/>
              <a:ln w="25400">
                <a:noFill/>
              </a:ln>
            </c:spPr>
            <c:txPr>
              <a:bodyPr wrap="square" lIns="38100" tIns="19050" rIns="38100" bIns="19050" anchor="ctr">
                <a:spAutoFit/>
              </a:bodyPr>
              <a:lstStyle/>
              <a:p>
                <a:pPr>
                  <a:defRPr sz="800" b="1" i="0" u="none" strike="noStrike" baseline="0">
                    <a:solidFill>
                      <a:srgbClr val="FFFFFF"/>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'Data 1'!#REF!</c15:sqref>
                        </c15:formulaRef>
                      </c:ext>
                    </c:extLst>
                    <c:strCache>
                      <c:ptCount val="1"/>
                      <c:pt idx="0">
                        <c:v>#REF!</c:v>
                      </c:pt>
                    </c:strCache>
                  </c:strRef>
                </c15:tx>
              </c15:filteredSeriesTitle>
            </c:ext>
            <c:ext xmlns:c16="http://schemas.microsoft.com/office/drawing/2014/chart" uri="{C3380CC4-5D6E-409C-BE32-E72D297353CC}">
              <c16:uniqueId val="{00000004-7891-40CB-98E0-8AA4C8E936B5}"/>
            </c:ext>
          </c:extLst>
        </c:ser>
        <c:ser>
          <c:idx val="6"/>
          <c:order val="5"/>
          <c:spPr>
            <a:solidFill>
              <a:srgbClr val="FFFF00"/>
            </a:solidFill>
          </c:spPr>
          <c:invertIfNegative val="0"/>
          <c:dLbls>
            <c:spPr>
              <a:noFill/>
              <a:ln w="25400">
                <a:noFill/>
              </a:ln>
            </c:spPr>
            <c:txPr>
              <a:bodyPr wrap="square" lIns="38100" tIns="19050" rIns="38100" bIns="19050" anchor="ctr">
                <a:spAutoFit/>
              </a:bodyPr>
              <a:lstStyle/>
              <a:p>
                <a:pPr>
                  <a:defRPr sz="800" b="1" i="0" u="none" strike="noStrike" baseline="0">
                    <a:solidFill>
                      <a:srgbClr val="004563"/>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'Data 1'!#REF!</c15:sqref>
                        </c15:formulaRef>
                      </c:ext>
                    </c:extLst>
                    <c:strCache>
                      <c:ptCount val="1"/>
                      <c:pt idx="0">
                        <c:v>#REF!</c:v>
                      </c:pt>
                    </c:strCache>
                  </c:strRef>
                </c15:tx>
              </c15:filteredSeriesTitle>
            </c:ext>
            <c:ext xmlns:c16="http://schemas.microsoft.com/office/drawing/2014/chart" uri="{C3380CC4-5D6E-409C-BE32-E72D297353CC}">
              <c16:uniqueId val="{00000005-7891-40CB-98E0-8AA4C8E936B5}"/>
            </c:ext>
          </c:extLst>
        </c:ser>
        <c:ser>
          <c:idx val="7"/>
          <c:order val="6"/>
          <c:spPr>
            <a:solidFill>
              <a:srgbClr val="990099"/>
            </a:solidFill>
          </c:spPr>
          <c:invertIfNegative val="0"/>
          <c:dLbls>
            <c:spPr>
              <a:noFill/>
              <a:ln w="25400">
                <a:noFill/>
              </a:ln>
            </c:spPr>
            <c:txPr>
              <a:bodyPr wrap="square" lIns="38100" tIns="19050" rIns="38100" bIns="19050" anchor="ctr">
                <a:spAutoFit/>
              </a:bodyPr>
              <a:lstStyle/>
              <a:p>
                <a:pPr>
                  <a:defRPr sz="800" b="1" i="0" u="none" strike="noStrike" baseline="0">
                    <a:solidFill>
                      <a:srgbClr val="FFFFFF"/>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'Data 1'!#REF!</c15:sqref>
                        </c15:formulaRef>
                      </c:ext>
                    </c:extLst>
                    <c:strCache>
                      <c:ptCount val="1"/>
                      <c:pt idx="0">
                        <c:v>#REF!</c:v>
                      </c:pt>
                    </c:strCache>
                  </c:strRef>
                </c15:tx>
              </c15:filteredSeriesTitle>
            </c:ext>
            <c:ext xmlns:c16="http://schemas.microsoft.com/office/drawing/2014/chart" uri="{C3380CC4-5D6E-409C-BE32-E72D297353CC}">
              <c16:uniqueId val="{00000006-7891-40CB-98E0-8AA4C8E936B5}"/>
            </c:ext>
          </c:extLst>
        </c:ser>
        <c:ser>
          <c:idx val="3"/>
          <c:order val="7"/>
          <c:spPr>
            <a:solidFill>
              <a:srgbClr val="FFCCFF"/>
            </a:solidFill>
          </c:spPr>
          <c:invertIfNegative val="0"/>
          <c:dLbls>
            <c:spPr>
              <a:noFill/>
              <a:ln w="25400">
                <a:noFill/>
              </a:ln>
            </c:spPr>
            <c:txPr>
              <a:bodyPr wrap="square" lIns="38100" tIns="19050" rIns="38100" bIns="19050" anchor="ctr">
                <a:spAutoFit/>
              </a:bodyPr>
              <a:lstStyle/>
              <a:p>
                <a:pPr>
                  <a:defRPr sz="800" b="1" i="0" u="none" strike="noStrike" baseline="0">
                    <a:solidFill>
                      <a:srgbClr val="FFFFFF"/>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'Data 1'!#REF!</c15:sqref>
                        </c15:formulaRef>
                      </c:ext>
                    </c:extLst>
                    <c:strCache>
                      <c:ptCount val="1"/>
                      <c:pt idx="0">
                        <c:v>#REF!</c:v>
                      </c:pt>
                    </c:strCache>
                  </c:strRef>
                </c15:tx>
              </c15:filteredSeriesTitle>
            </c:ext>
            <c:ext xmlns:c16="http://schemas.microsoft.com/office/drawing/2014/chart" uri="{C3380CC4-5D6E-409C-BE32-E72D297353CC}">
              <c16:uniqueId val="{00000007-7891-40CB-98E0-8AA4C8E936B5}"/>
            </c:ext>
          </c:extLst>
        </c:ser>
        <c:dLbls>
          <c:showLegendKey val="0"/>
          <c:showVal val="0"/>
          <c:showCatName val="0"/>
          <c:showSerName val="0"/>
          <c:showPercent val="0"/>
          <c:showBubbleSize val="0"/>
        </c:dLbls>
        <c:gapWidth val="80"/>
        <c:overlap val="100"/>
        <c:axId val="328973152"/>
        <c:axId val="328973544"/>
      </c:barChart>
      <c:catAx>
        <c:axId val="328973152"/>
        <c:scaling>
          <c:orientation val="minMax"/>
        </c:scaling>
        <c:delete val="0"/>
        <c:axPos val="l"/>
        <c:numFmt formatCode="General" sourceLinked="1"/>
        <c:majorTickMark val="out"/>
        <c:minorTickMark val="none"/>
        <c:tickLblPos val="nextTo"/>
        <c:spPr>
          <a:ln>
            <a:noFill/>
          </a:ln>
        </c:spPr>
        <c:txPr>
          <a:bodyPr rot="0" vert="horz"/>
          <a:lstStyle/>
          <a:p>
            <a:pPr>
              <a:defRPr sz="800" b="0" i="0" u="none" strike="noStrike" baseline="0">
                <a:solidFill>
                  <a:srgbClr val="004563"/>
                </a:solidFill>
                <a:latin typeface="Arial"/>
                <a:ea typeface="Arial"/>
                <a:cs typeface="Arial"/>
              </a:defRPr>
            </a:pPr>
            <a:endParaRPr lang="es-ES"/>
          </a:p>
        </c:txPr>
        <c:crossAx val="328973544"/>
        <c:crosses val="autoZero"/>
        <c:auto val="1"/>
        <c:lblAlgn val="ctr"/>
        <c:lblOffset val="100"/>
        <c:noMultiLvlLbl val="0"/>
      </c:catAx>
      <c:valAx>
        <c:axId val="328973544"/>
        <c:scaling>
          <c:orientation val="minMax"/>
          <c:max val="300"/>
        </c:scaling>
        <c:delete val="0"/>
        <c:axPos val="b"/>
        <c:majorGridlines>
          <c:spPr>
            <a:ln w="12700">
              <a:prstDash val="sysDot"/>
            </a:ln>
          </c:spPr>
        </c:majorGridlines>
        <c:numFmt formatCode="#,##0" sourceLinked="0"/>
        <c:majorTickMark val="out"/>
        <c:minorTickMark val="none"/>
        <c:tickLblPos val="nextTo"/>
        <c:spPr>
          <a:ln>
            <a:noFill/>
          </a:ln>
        </c:spPr>
        <c:txPr>
          <a:bodyPr rot="0" vert="horz"/>
          <a:lstStyle/>
          <a:p>
            <a:pPr>
              <a:defRPr sz="800" b="0" i="0" u="none" strike="noStrike" baseline="0">
                <a:solidFill>
                  <a:srgbClr val="004563"/>
                </a:solidFill>
                <a:latin typeface="Arial"/>
                <a:ea typeface="Arial"/>
                <a:cs typeface="Arial"/>
              </a:defRPr>
            </a:pPr>
            <a:endParaRPr lang="es-ES"/>
          </a:p>
        </c:txPr>
        <c:crossAx val="328973152"/>
        <c:crosses val="autoZero"/>
        <c:crossBetween val="between"/>
      </c:valAx>
      <c:spPr>
        <a:noFill/>
        <a:ln w="25400">
          <a:noFill/>
        </a:ln>
      </c:spPr>
    </c:plotArea>
    <c:legend>
      <c:legendPos val="t"/>
      <c:layout>
        <c:manualLayout>
          <c:xMode val="edge"/>
          <c:yMode val="edge"/>
          <c:x val="6.6547831253713607E-2"/>
          <c:y val="5.8432934926958828E-2"/>
          <c:w val="0.87540004023561235"/>
          <c:h val="6.6239608495153229E-2"/>
        </c:manualLayout>
      </c:layout>
      <c:overlay val="0"/>
      <c:txPr>
        <a:bodyPr/>
        <a:lstStyle/>
        <a:p>
          <a:pPr>
            <a:defRPr sz="450" b="0" i="0" u="none" strike="noStrike" baseline="0">
              <a:solidFill>
                <a:srgbClr val="004563"/>
              </a:solidFill>
              <a:latin typeface="Arial"/>
              <a:ea typeface="Arial"/>
              <a:cs typeface="Arial"/>
            </a:defRPr>
          </a:pPr>
          <a:endParaRPr lang="es-ES"/>
        </a:p>
      </c:txPr>
    </c:legend>
    <c:plotVisOnly val="1"/>
    <c:dispBlanksAs val="gap"/>
    <c:showDLblsOverMax val="0"/>
  </c:chart>
  <c:spPr>
    <a:noFill/>
    <a:ln>
      <a:noFill/>
    </a:ln>
  </c:spPr>
  <c:txPr>
    <a:bodyPr/>
    <a:lstStyle/>
    <a:p>
      <a:pPr>
        <a:defRPr sz="1000" b="0" i="0" u="none" strike="noStrike" baseline="0">
          <a:solidFill>
            <a:srgbClr val="808080"/>
          </a:solidFill>
          <a:latin typeface="Calibri"/>
          <a:ea typeface="Calibri"/>
          <a:cs typeface="Calibri"/>
        </a:defRPr>
      </a:pPr>
      <a:endParaRPr lang="es-ES"/>
    </a:p>
  </c:txPr>
  <c:printSettings>
    <c:headerFooter/>
    <c:pageMargins b="0.75000000000000044" l="0.7000000000000004" r="0.7000000000000004" t="0.75000000000000044" header="0.30000000000000021" footer="0.30000000000000021"/>
    <c:pageSetup/>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736185383244205E-2"/>
          <c:y val="0.19920318725099601"/>
          <c:w val="0.89126559714795006"/>
          <c:h val="0.64940239043824699"/>
        </c:manualLayout>
      </c:layout>
      <c:barChart>
        <c:barDir val="bar"/>
        <c:grouping val="percentStacked"/>
        <c:varyColors val="0"/>
        <c:ser>
          <c:idx val="0"/>
          <c:order val="0"/>
          <c:spPr>
            <a:solidFill>
              <a:srgbClr val="00B0F0"/>
            </a:solidFill>
            <a:ln w="12700"/>
          </c:spPr>
          <c:invertIfNegative val="0"/>
          <c:dLbls>
            <c:spPr>
              <a:noFill/>
              <a:ln w="25400">
                <a:noFill/>
              </a:ln>
            </c:spPr>
            <c:txPr>
              <a:bodyPr wrap="square" lIns="38100" tIns="19050" rIns="38100" bIns="19050" anchor="ctr">
                <a:spAutoFit/>
              </a:bodyPr>
              <a:lstStyle/>
              <a:p>
                <a:pPr>
                  <a:defRPr sz="800" b="1" i="0" u="none" strike="noStrike" baseline="0">
                    <a:solidFill>
                      <a:srgbClr val="FFFFFF"/>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'Data 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'Data 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EDAD-43F5-9B03-A3BAE68FD345}"/>
            </c:ext>
          </c:extLst>
        </c:ser>
        <c:ser>
          <c:idx val="1"/>
          <c:order val="1"/>
          <c:spPr>
            <a:solidFill>
              <a:srgbClr val="7030A0"/>
            </a:solidFill>
          </c:spPr>
          <c:invertIfNegative val="0"/>
          <c:dLbls>
            <c:spPr>
              <a:noFill/>
              <a:ln w="25400">
                <a:noFill/>
              </a:ln>
            </c:spPr>
            <c:txPr>
              <a:bodyPr wrap="square" lIns="38100" tIns="19050" rIns="38100" bIns="19050" anchor="ctr">
                <a:spAutoFit/>
              </a:bodyPr>
              <a:lstStyle/>
              <a:p>
                <a:pPr>
                  <a:defRPr sz="800" b="1" i="0" u="none" strike="noStrike" baseline="0">
                    <a:solidFill>
                      <a:srgbClr val="FFFFFF"/>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'Data 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'Data 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EDAD-43F5-9B03-A3BAE68FD345}"/>
            </c:ext>
          </c:extLst>
        </c:ser>
        <c:ser>
          <c:idx val="2"/>
          <c:order val="2"/>
          <c:spPr>
            <a:solidFill>
              <a:srgbClr val="C00000"/>
            </a:solidFill>
          </c:spPr>
          <c:invertIfNegative val="0"/>
          <c:dLbls>
            <c:spPr>
              <a:noFill/>
              <a:ln w="25400">
                <a:noFill/>
              </a:ln>
            </c:spPr>
            <c:txPr>
              <a:bodyPr wrap="square" lIns="38100" tIns="19050" rIns="38100" bIns="19050" anchor="ctr">
                <a:spAutoFit/>
              </a:bodyPr>
              <a:lstStyle/>
              <a:p>
                <a:pPr>
                  <a:defRPr sz="800" b="1" i="0" u="none" strike="noStrike" baseline="0">
                    <a:solidFill>
                      <a:srgbClr val="FFFFFF"/>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'Data 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'Data 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EDAD-43F5-9B03-A3BAE68FD345}"/>
            </c:ext>
          </c:extLst>
        </c:ser>
        <c:ser>
          <c:idx val="4"/>
          <c:order val="3"/>
          <c:spPr>
            <a:solidFill>
              <a:srgbClr val="FFC000"/>
            </a:solidFill>
          </c:spPr>
          <c:invertIfNegative val="0"/>
          <c:dLbls>
            <c:spPr>
              <a:noFill/>
              <a:ln w="25400">
                <a:noFill/>
              </a:ln>
            </c:spPr>
            <c:txPr>
              <a:bodyPr wrap="square" lIns="38100" tIns="19050" rIns="38100" bIns="19050" anchor="ctr">
                <a:spAutoFit/>
              </a:bodyPr>
              <a:lstStyle/>
              <a:p>
                <a:pPr>
                  <a:defRPr sz="800" b="1" i="0" u="none" strike="noStrike" baseline="0">
                    <a:solidFill>
                      <a:srgbClr val="FFFFFF"/>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'Data 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'Data 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EDAD-43F5-9B03-A3BAE68FD345}"/>
            </c:ext>
          </c:extLst>
        </c:ser>
        <c:ser>
          <c:idx val="5"/>
          <c:order val="4"/>
          <c:spPr>
            <a:solidFill>
              <a:srgbClr val="92D050"/>
            </a:solidFill>
          </c:spPr>
          <c:invertIfNegative val="0"/>
          <c:dLbls>
            <c:spPr>
              <a:noFill/>
              <a:ln w="25400">
                <a:noFill/>
              </a:ln>
            </c:spPr>
            <c:txPr>
              <a:bodyPr wrap="square" lIns="38100" tIns="19050" rIns="38100" bIns="19050" anchor="ctr">
                <a:spAutoFit/>
              </a:bodyPr>
              <a:lstStyle/>
              <a:p>
                <a:pPr>
                  <a:defRPr sz="800" b="1" i="0" u="none" strike="noStrike" baseline="0">
                    <a:solidFill>
                      <a:srgbClr val="FFFFFF"/>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'Data 1'!#REF!</c15:sqref>
                        </c15:formulaRef>
                      </c:ext>
                    </c:extLst>
                    <c:strCache>
                      <c:ptCount val="1"/>
                      <c:pt idx="0">
                        <c:v>#REF!</c:v>
                      </c:pt>
                    </c:strCache>
                  </c:strRef>
                </c15:tx>
              </c15:filteredSeriesTitle>
            </c:ext>
            <c:ext xmlns:c16="http://schemas.microsoft.com/office/drawing/2014/chart" uri="{C3380CC4-5D6E-409C-BE32-E72D297353CC}">
              <c16:uniqueId val="{00000004-EDAD-43F5-9B03-A3BAE68FD345}"/>
            </c:ext>
          </c:extLst>
        </c:ser>
        <c:ser>
          <c:idx val="6"/>
          <c:order val="5"/>
          <c:spPr>
            <a:solidFill>
              <a:srgbClr val="FFFF00"/>
            </a:solidFill>
          </c:spPr>
          <c:invertIfNegative val="0"/>
          <c:dLbls>
            <c:spPr>
              <a:noFill/>
              <a:ln w="25400">
                <a:noFill/>
              </a:ln>
            </c:spPr>
            <c:txPr>
              <a:bodyPr wrap="square" lIns="38100" tIns="19050" rIns="38100" bIns="19050" anchor="ctr">
                <a:spAutoFit/>
              </a:bodyPr>
              <a:lstStyle/>
              <a:p>
                <a:pPr>
                  <a:defRPr sz="800" b="1" i="0" u="none" strike="noStrike" baseline="0">
                    <a:solidFill>
                      <a:srgbClr val="004563"/>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'Data 1'!#REF!</c15:sqref>
                        </c15:formulaRef>
                      </c:ext>
                    </c:extLst>
                    <c:strCache>
                      <c:ptCount val="1"/>
                      <c:pt idx="0">
                        <c:v>#REF!</c:v>
                      </c:pt>
                    </c:strCache>
                  </c:strRef>
                </c15:tx>
              </c15:filteredSeriesTitle>
            </c:ext>
            <c:ext xmlns:c16="http://schemas.microsoft.com/office/drawing/2014/chart" uri="{C3380CC4-5D6E-409C-BE32-E72D297353CC}">
              <c16:uniqueId val="{00000005-EDAD-43F5-9B03-A3BAE68FD345}"/>
            </c:ext>
          </c:extLst>
        </c:ser>
        <c:ser>
          <c:idx val="7"/>
          <c:order val="6"/>
          <c:spPr>
            <a:solidFill>
              <a:srgbClr val="990099"/>
            </a:solidFill>
          </c:spPr>
          <c:invertIfNegative val="0"/>
          <c:dLbls>
            <c:spPr>
              <a:noFill/>
              <a:ln w="25400">
                <a:noFill/>
              </a:ln>
            </c:spPr>
            <c:txPr>
              <a:bodyPr wrap="square" lIns="38100" tIns="19050" rIns="38100" bIns="19050" anchor="ctr">
                <a:spAutoFit/>
              </a:bodyPr>
              <a:lstStyle/>
              <a:p>
                <a:pPr>
                  <a:defRPr sz="800" b="1" i="0" u="none" strike="noStrike" baseline="0">
                    <a:solidFill>
                      <a:srgbClr val="FFFFFF"/>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'Data 1'!#REF!</c15:sqref>
                        </c15:formulaRef>
                      </c:ext>
                    </c:extLst>
                    <c:strCache>
                      <c:ptCount val="1"/>
                      <c:pt idx="0">
                        <c:v>#REF!</c:v>
                      </c:pt>
                    </c:strCache>
                  </c:strRef>
                </c15:tx>
              </c15:filteredSeriesTitle>
            </c:ext>
            <c:ext xmlns:c16="http://schemas.microsoft.com/office/drawing/2014/chart" uri="{C3380CC4-5D6E-409C-BE32-E72D297353CC}">
              <c16:uniqueId val="{00000006-EDAD-43F5-9B03-A3BAE68FD345}"/>
            </c:ext>
          </c:extLst>
        </c:ser>
        <c:ser>
          <c:idx val="3"/>
          <c:order val="7"/>
          <c:spPr>
            <a:solidFill>
              <a:srgbClr val="FFCCFF"/>
            </a:solidFill>
          </c:spPr>
          <c:invertIfNegative val="0"/>
          <c:dLbls>
            <c:spPr>
              <a:noFill/>
              <a:ln w="25400">
                <a:noFill/>
              </a:ln>
            </c:spPr>
            <c:txPr>
              <a:bodyPr wrap="square" lIns="38100" tIns="19050" rIns="38100" bIns="19050" anchor="ctr">
                <a:spAutoFit/>
              </a:bodyPr>
              <a:lstStyle/>
              <a:p>
                <a:pPr>
                  <a:defRPr sz="800" b="1" i="0" u="none" strike="noStrike" baseline="0">
                    <a:solidFill>
                      <a:srgbClr val="FFFFFF"/>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'Data 1'!#REF!</c15:sqref>
                        </c15:formulaRef>
                      </c:ext>
                    </c:extLst>
                    <c:strCache>
                      <c:ptCount val="1"/>
                      <c:pt idx="0">
                        <c:v>#REF!</c:v>
                      </c:pt>
                    </c:strCache>
                  </c:strRef>
                </c15:tx>
              </c15:filteredSeriesTitle>
            </c:ext>
            <c:ext xmlns:c16="http://schemas.microsoft.com/office/drawing/2014/chart" uri="{C3380CC4-5D6E-409C-BE32-E72D297353CC}">
              <c16:uniqueId val="{00000007-EDAD-43F5-9B03-A3BAE68FD345}"/>
            </c:ext>
          </c:extLst>
        </c:ser>
        <c:dLbls>
          <c:showLegendKey val="0"/>
          <c:showVal val="0"/>
          <c:showCatName val="0"/>
          <c:showSerName val="0"/>
          <c:showPercent val="0"/>
          <c:showBubbleSize val="0"/>
        </c:dLbls>
        <c:gapWidth val="80"/>
        <c:overlap val="100"/>
        <c:axId val="328974328"/>
        <c:axId val="328974720"/>
      </c:barChart>
      <c:catAx>
        <c:axId val="328974328"/>
        <c:scaling>
          <c:orientation val="minMax"/>
        </c:scaling>
        <c:delete val="0"/>
        <c:axPos val="l"/>
        <c:numFmt formatCode="General" sourceLinked="1"/>
        <c:majorTickMark val="out"/>
        <c:minorTickMark val="none"/>
        <c:tickLblPos val="nextTo"/>
        <c:spPr>
          <a:ln>
            <a:noFill/>
          </a:ln>
        </c:spPr>
        <c:txPr>
          <a:bodyPr rot="0" vert="horz"/>
          <a:lstStyle/>
          <a:p>
            <a:pPr>
              <a:defRPr sz="800" b="0" i="0" u="none" strike="noStrike" baseline="0">
                <a:solidFill>
                  <a:srgbClr val="004563"/>
                </a:solidFill>
                <a:latin typeface="Arial"/>
                <a:ea typeface="Arial"/>
                <a:cs typeface="Arial"/>
              </a:defRPr>
            </a:pPr>
            <a:endParaRPr lang="es-ES"/>
          </a:p>
        </c:txPr>
        <c:crossAx val="328974720"/>
        <c:crosses val="autoZero"/>
        <c:auto val="1"/>
        <c:lblAlgn val="ctr"/>
        <c:lblOffset val="100"/>
        <c:noMultiLvlLbl val="0"/>
      </c:catAx>
      <c:valAx>
        <c:axId val="328974720"/>
        <c:scaling>
          <c:orientation val="minMax"/>
        </c:scaling>
        <c:delete val="0"/>
        <c:axPos val="b"/>
        <c:majorGridlines>
          <c:spPr>
            <a:ln w="12700">
              <a:prstDash val="sysDot"/>
            </a:ln>
          </c:spPr>
        </c:majorGridlines>
        <c:numFmt formatCode="0%" sourceLinked="0"/>
        <c:majorTickMark val="out"/>
        <c:minorTickMark val="none"/>
        <c:tickLblPos val="nextTo"/>
        <c:spPr>
          <a:ln>
            <a:noFill/>
          </a:ln>
        </c:spPr>
        <c:txPr>
          <a:bodyPr rot="0" vert="horz"/>
          <a:lstStyle/>
          <a:p>
            <a:pPr>
              <a:defRPr sz="800" b="0" i="0" u="none" strike="noStrike" baseline="0">
                <a:solidFill>
                  <a:srgbClr val="004563"/>
                </a:solidFill>
                <a:latin typeface="Arial"/>
                <a:ea typeface="Arial"/>
                <a:cs typeface="Arial"/>
              </a:defRPr>
            </a:pPr>
            <a:endParaRPr lang="es-ES"/>
          </a:p>
        </c:txPr>
        <c:crossAx val="328974328"/>
        <c:crosses val="autoZero"/>
        <c:crossBetween val="between"/>
      </c:valAx>
      <c:spPr>
        <a:noFill/>
        <a:ln w="25400">
          <a:noFill/>
        </a:ln>
      </c:spPr>
    </c:plotArea>
    <c:legend>
      <c:legendPos val="t"/>
      <c:layout>
        <c:manualLayout>
          <c:xMode val="edge"/>
          <c:yMode val="edge"/>
          <c:x val="6.6547831253713607E-2"/>
          <c:y val="5.8432934926958828E-2"/>
          <c:w val="0.87540004023561235"/>
          <c:h val="6.6239608495153229E-2"/>
        </c:manualLayout>
      </c:layout>
      <c:overlay val="0"/>
      <c:txPr>
        <a:bodyPr/>
        <a:lstStyle/>
        <a:p>
          <a:pPr>
            <a:defRPr sz="450" b="0" i="0" u="none" strike="noStrike" baseline="0">
              <a:solidFill>
                <a:srgbClr val="004563"/>
              </a:solidFill>
              <a:latin typeface="Arial"/>
              <a:ea typeface="Arial"/>
              <a:cs typeface="Arial"/>
            </a:defRPr>
          </a:pPr>
          <a:endParaRPr lang="es-ES"/>
        </a:p>
      </c:txPr>
    </c:legend>
    <c:plotVisOnly val="1"/>
    <c:dispBlanksAs val="gap"/>
    <c:showDLblsOverMax val="0"/>
  </c:chart>
  <c:spPr>
    <a:noFill/>
    <a:ln>
      <a:noFill/>
    </a:ln>
  </c:spPr>
  <c:txPr>
    <a:bodyPr/>
    <a:lstStyle/>
    <a:p>
      <a:pPr>
        <a:defRPr sz="1000" b="0" i="0" u="none" strike="noStrike" baseline="0">
          <a:solidFill>
            <a:srgbClr val="808080"/>
          </a:solidFill>
          <a:latin typeface="Calibri"/>
          <a:ea typeface="Calibri"/>
          <a:cs typeface="Calibri"/>
        </a:defRPr>
      </a:pPr>
      <a:endParaRPr lang="es-ES"/>
    </a:p>
  </c:txPr>
  <c:printSettings>
    <c:headerFooter/>
    <c:pageMargins b="0.75000000000000078" l="0.70000000000000062" r="0.70000000000000062" t="0.75000000000000078"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746529678442602E-2"/>
          <c:y val="0.199548681912769"/>
          <c:w val="0.8930106998657249"/>
          <c:h val="0.65007691746865015"/>
        </c:manualLayout>
      </c:layout>
      <c:barChart>
        <c:barDir val="bar"/>
        <c:grouping val="stacked"/>
        <c:varyColors val="0"/>
        <c:ser>
          <c:idx val="0"/>
          <c:order val="0"/>
          <c:tx>
            <c:v>'Data 1'!#REF!</c:v>
          </c:tx>
          <c:spPr>
            <a:solidFill>
              <a:srgbClr val="00B0F0"/>
            </a:solidFill>
            <a:ln w="12700"/>
          </c:spPr>
          <c:invertIfNegative val="0"/>
          <c:dLbls>
            <c:spPr>
              <a:noFill/>
              <a:ln w="25400">
                <a:noFill/>
              </a:ln>
            </c:spPr>
            <c:txPr>
              <a:bodyPr wrap="square" lIns="38100" tIns="19050" rIns="38100" bIns="19050" anchor="ctr">
                <a:spAutoFit/>
              </a:bodyPr>
              <a:lstStyle/>
              <a:p>
                <a:pPr>
                  <a:defRPr sz="800" b="1" i="0" u="none" strike="noStrike" baseline="0">
                    <a:solidFill>
                      <a:srgbClr val="FFFFFF"/>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1'!#REF!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'Data 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A8E-42AF-9E2F-3E79CEE50D1B}"/>
            </c:ext>
          </c:extLst>
        </c:ser>
        <c:ser>
          <c:idx val="1"/>
          <c:order val="1"/>
          <c:tx>
            <c:v>'Data 1'!#REF!</c:v>
          </c:tx>
          <c:spPr>
            <a:solidFill>
              <a:srgbClr val="7030A0"/>
            </a:solidFill>
          </c:spPr>
          <c:invertIfNegative val="0"/>
          <c:dLbls>
            <c:spPr>
              <a:noFill/>
              <a:ln w="25400">
                <a:noFill/>
              </a:ln>
            </c:spPr>
            <c:txPr>
              <a:bodyPr wrap="square" lIns="38100" tIns="19050" rIns="38100" bIns="19050" anchor="ctr">
                <a:spAutoFit/>
              </a:bodyPr>
              <a:lstStyle/>
              <a:p>
                <a:pPr>
                  <a:defRPr sz="800" b="1" i="0" u="none" strike="noStrike" baseline="0">
                    <a:solidFill>
                      <a:srgbClr val="FFFFFF"/>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1'!#REF!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'Data 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0A8E-42AF-9E2F-3E79CEE50D1B}"/>
            </c:ext>
          </c:extLst>
        </c:ser>
        <c:ser>
          <c:idx val="2"/>
          <c:order val="2"/>
          <c:tx>
            <c:v>'Data 1'!#REF!</c:v>
          </c:tx>
          <c:spPr>
            <a:solidFill>
              <a:srgbClr val="C00000"/>
            </a:solidFill>
          </c:spPr>
          <c:invertIfNegative val="0"/>
          <c:dLbls>
            <c:spPr>
              <a:noFill/>
              <a:ln w="25400">
                <a:noFill/>
              </a:ln>
            </c:spPr>
            <c:txPr>
              <a:bodyPr wrap="square" lIns="38100" tIns="19050" rIns="38100" bIns="19050" anchor="ctr">
                <a:spAutoFit/>
              </a:bodyPr>
              <a:lstStyle/>
              <a:p>
                <a:pPr>
                  <a:defRPr sz="800" b="1" i="0" u="none" strike="noStrike" baseline="0">
                    <a:solidFill>
                      <a:srgbClr val="FFFFFF"/>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1'!#REF!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'Data 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0A8E-42AF-9E2F-3E79CEE50D1B}"/>
            </c:ext>
          </c:extLst>
        </c:ser>
        <c:ser>
          <c:idx val="3"/>
          <c:order val="3"/>
          <c:tx>
            <c:v>'Data 1'!#REF!</c:v>
          </c:tx>
          <c:spPr>
            <a:solidFill>
              <a:srgbClr val="FFC000"/>
            </a:solidFill>
          </c:spPr>
          <c:invertIfNegative val="0"/>
          <c:dLbls>
            <c:spPr>
              <a:noFill/>
              <a:ln w="25400">
                <a:noFill/>
              </a:ln>
            </c:spPr>
            <c:txPr>
              <a:bodyPr wrap="square" lIns="38100" tIns="19050" rIns="38100" bIns="19050" anchor="ctr">
                <a:spAutoFit/>
              </a:bodyPr>
              <a:lstStyle/>
              <a:p>
                <a:pPr>
                  <a:defRPr sz="800" b="1" i="0" u="none" strike="noStrike" baseline="0">
                    <a:solidFill>
                      <a:srgbClr val="FFFFFF"/>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1'!#REF!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'Data 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0A8E-42AF-9E2F-3E79CEE50D1B}"/>
            </c:ext>
          </c:extLst>
        </c:ser>
        <c:ser>
          <c:idx val="4"/>
          <c:order val="4"/>
          <c:tx>
            <c:v>'Data 1'!#REF!</c:v>
          </c:tx>
          <c:spPr>
            <a:solidFill>
              <a:srgbClr val="CC66FF"/>
            </a:solidFill>
          </c:spPr>
          <c:invertIfNegative val="0"/>
          <c:dLbls>
            <c:spPr>
              <a:noFill/>
              <a:ln w="25400">
                <a:noFill/>
              </a:ln>
            </c:spPr>
            <c:txPr>
              <a:bodyPr wrap="square" lIns="38100" tIns="19050" rIns="38100" bIns="19050" anchor="ctr">
                <a:spAutoFit/>
              </a:bodyPr>
              <a:lstStyle/>
              <a:p>
                <a:pPr>
                  <a:defRPr sz="800" b="1" i="0" u="none" strike="noStrike" baseline="0">
                    <a:solidFill>
                      <a:srgbClr val="FFFFFF"/>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1'!#REF!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'Data 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0A8E-42AF-9E2F-3E79CEE50D1B}"/>
            </c:ext>
          </c:extLst>
        </c:ser>
        <c:ser>
          <c:idx val="7"/>
          <c:order val="5"/>
          <c:tx>
            <c:v>'Data 1'!#REF!</c:v>
          </c:tx>
          <c:spPr>
            <a:solidFill>
              <a:schemeClr val="accent6"/>
            </a:solidFill>
          </c:spPr>
          <c:invertIfNegative val="0"/>
          <c:dLbls>
            <c:spPr>
              <a:noFill/>
              <a:ln w="25400">
                <a:noFill/>
              </a:ln>
            </c:spPr>
            <c:txPr>
              <a:bodyPr wrap="square" lIns="38100" tIns="19050" rIns="38100" bIns="19050" anchor="ctr">
                <a:spAutoFit/>
              </a:bodyPr>
              <a:lstStyle/>
              <a:p>
                <a:pPr>
                  <a:defRPr sz="800" b="1" i="0" u="none" strike="noStrike" baseline="0">
                    <a:solidFill>
                      <a:srgbClr val="FFFFFF"/>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1'!#REF!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'Data 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5-0A8E-42AF-9E2F-3E79CEE50D1B}"/>
            </c:ext>
          </c:extLst>
        </c:ser>
        <c:ser>
          <c:idx val="5"/>
          <c:order val="6"/>
          <c:tx>
            <c:v>'Data 1'!#REF!</c:v>
          </c:tx>
          <c:spPr>
            <a:solidFill>
              <a:srgbClr val="92D050"/>
            </a:solidFill>
          </c:spPr>
          <c:invertIfNegative val="0"/>
          <c:dLbls>
            <c:spPr>
              <a:noFill/>
              <a:ln w="25400">
                <a:noFill/>
              </a:ln>
            </c:spPr>
            <c:txPr>
              <a:bodyPr wrap="square" lIns="38100" tIns="19050" rIns="38100" bIns="19050" anchor="ctr">
                <a:spAutoFit/>
              </a:bodyPr>
              <a:lstStyle/>
              <a:p>
                <a:pPr>
                  <a:defRPr sz="800" b="1" i="0" u="none" strike="noStrike" baseline="0">
                    <a:solidFill>
                      <a:srgbClr val="FFFFFF"/>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1'!#REF!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'Data 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0A8E-42AF-9E2F-3E79CEE50D1B}"/>
            </c:ext>
          </c:extLst>
        </c:ser>
        <c:ser>
          <c:idx val="6"/>
          <c:order val="7"/>
          <c:tx>
            <c:v>'Data 1'!#REF!</c:v>
          </c:tx>
          <c:spPr>
            <a:solidFill>
              <a:srgbClr val="00B050"/>
            </a:solidFill>
          </c:spPr>
          <c:invertIfNegative val="0"/>
          <c:dLbls>
            <c:spPr>
              <a:noFill/>
              <a:ln w="25400">
                <a:noFill/>
              </a:ln>
            </c:spPr>
            <c:txPr>
              <a:bodyPr wrap="square" lIns="38100" tIns="19050" rIns="38100" bIns="19050" anchor="ctr">
                <a:spAutoFit/>
              </a:bodyPr>
              <a:lstStyle/>
              <a:p>
                <a:pPr>
                  <a:defRPr sz="800" b="1" i="0" u="none" strike="noStrike" baseline="0">
                    <a:solidFill>
                      <a:srgbClr val="FFFFFF"/>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1'!#REF!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'Data 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7-0A8E-42AF-9E2F-3E79CEE50D1B}"/>
            </c:ext>
          </c:extLst>
        </c:ser>
        <c:dLbls>
          <c:showLegendKey val="0"/>
          <c:showVal val="0"/>
          <c:showCatName val="0"/>
          <c:showSerName val="0"/>
          <c:showPercent val="0"/>
          <c:showBubbleSize val="0"/>
        </c:dLbls>
        <c:gapWidth val="80"/>
        <c:overlap val="100"/>
        <c:axId val="328975504"/>
        <c:axId val="328975896"/>
      </c:barChart>
      <c:catAx>
        <c:axId val="328975504"/>
        <c:scaling>
          <c:orientation val="minMax"/>
        </c:scaling>
        <c:delete val="0"/>
        <c:axPos val="l"/>
        <c:numFmt formatCode="General" sourceLinked="1"/>
        <c:majorTickMark val="out"/>
        <c:minorTickMark val="none"/>
        <c:tickLblPos val="nextTo"/>
        <c:spPr>
          <a:ln>
            <a:noFill/>
          </a:ln>
        </c:spPr>
        <c:txPr>
          <a:bodyPr rot="0" vert="horz"/>
          <a:lstStyle/>
          <a:p>
            <a:pPr>
              <a:defRPr sz="800" b="0" i="0" u="none" strike="noStrike" baseline="0">
                <a:solidFill>
                  <a:srgbClr val="004563"/>
                </a:solidFill>
                <a:latin typeface="Arial"/>
                <a:ea typeface="Arial"/>
                <a:cs typeface="Arial"/>
              </a:defRPr>
            </a:pPr>
            <a:endParaRPr lang="es-ES"/>
          </a:p>
        </c:txPr>
        <c:crossAx val="328975896"/>
        <c:crosses val="autoZero"/>
        <c:auto val="1"/>
        <c:lblAlgn val="ctr"/>
        <c:lblOffset val="100"/>
        <c:noMultiLvlLbl val="0"/>
      </c:catAx>
      <c:valAx>
        <c:axId val="328975896"/>
        <c:scaling>
          <c:orientation val="minMax"/>
          <c:max val="300"/>
        </c:scaling>
        <c:delete val="0"/>
        <c:axPos val="b"/>
        <c:majorGridlines>
          <c:spPr>
            <a:ln w="12700">
              <a:prstDash val="sysDot"/>
            </a:ln>
          </c:spPr>
        </c:majorGridlines>
        <c:numFmt formatCode="#,##0" sourceLinked="0"/>
        <c:majorTickMark val="out"/>
        <c:minorTickMark val="none"/>
        <c:tickLblPos val="nextTo"/>
        <c:spPr>
          <a:ln>
            <a:noFill/>
          </a:ln>
        </c:spPr>
        <c:txPr>
          <a:bodyPr rot="0" vert="horz"/>
          <a:lstStyle/>
          <a:p>
            <a:pPr>
              <a:defRPr sz="800" b="0" i="0" u="none" strike="noStrike" baseline="0">
                <a:solidFill>
                  <a:srgbClr val="004563"/>
                </a:solidFill>
                <a:latin typeface="Arial"/>
                <a:ea typeface="Arial"/>
                <a:cs typeface="Arial"/>
              </a:defRPr>
            </a:pPr>
            <a:endParaRPr lang="es-ES"/>
          </a:p>
        </c:txPr>
        <c:crossAx val="328975504"/>
        <c:crosses val="autoZero"/>
        <c:crossBetween val="between"/>
      </c:valAx>
      <c:spPr>
        <a:noFill/>
        <a:ln w="25400">
          <a:noFill/>
        </a:ln>
      </c:spPr>
    </c:plotArea>
    <c:legend>
      <c:legendPos val="t"/>
      <c:layout>
        <c:manualLayout>
          <c:xMode val="edge"/>
          <c:yMode val="edge"/>
          <c:x val="2.1390374331550801E-2"/>
          <c:y val="5.3120849933598934E-3"/>
          <c:w val="0.93327382205566545"/>
          <c:h val="0.15267894302056864"/>
        </c:manualLayout>
      </c:layout>
      <c:overlay val="0"/>
      <c:txPr>
        <a:bodyPr/>
        <a:lstStyle/>
        <a:p>
          <a:pPr>
            <a:defRPr sz="450" b="0" i="0" u="none" strike="noStrike" baseline="0">
              <a:solidFill>
                <a:srgbClr val="004563"/>
              </a:solidFill>
              <a:latin typeface="Arial"/>
              <a:ea typeface="Arial"/>
              <a:cs typeface="Arial"/>
            </a:defRPr>
          </a:pPr>
          <a:endParaRPr lang="es-ES"/>
        </a:p>
      </c:txPr>
    </c:legend>
    <c:plotVisOnly val="1"/>
    <c:dispBlanksAs val="gap"/>
    <c:showDLblsOverMax val="0"/>
  </c:chart>
  <c:spPr>
    <a:noFill/>
    <a:ln>
      <a:noFill/>
    </a:ln>
  </c:spPr>
  <c:txPr>
    <a:bodyPr/>
    <a:lstStyle/>
    <a:p>
      <a:pPr>
        <a:defRPr sz="1000" b="0" i="0" u="none" strike="noStrike" baseline="0">
          <a:solidFill>
            <a:srgbClr val="808080"/>
          </a:solidFill>
          <a:latin typeface="Calibri"/>
          <a:ea typeface="Calibri"/>
          <a:cs typeface="Calibri"/>
        </a:defRPr>
      </a:pPr>
      <a:endParaRPr lang="es-ES"/>
    </a:p>
  </c:txPr>
  <c:printSettings>
    <c:headerFooter/>
    <c:pageMargins b="0.75000000000000078" l="0.70000000000000062" r="0.70000000000000062" t="0.75000000000000078"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35362447163983E-2"/>
          <c:y val="5.9233449477351915E-2"/>
          <c:w val="0.87148765273526252"/>
          <c:h val="0.53193960511033678"/>
        </c:manualLayout>
      </c:layout>
      <c:barChart>
        <c:barDir val="col"/>
        <c:grouping val="stacked"/>
        <c:varyColors val="0"/>
        <c:ser>
          <c:idx val="0"/>
          <c:order val="0"/>
          <c:tx>
            <c:strRef>
              <c:f>'Data 1'!$C$83:$D$83</c:f>
              <c:strCache>
                <c:ptCount val="2"/>
                <c:pt idx="0">
                  <c:v>Hidráulica</c:v>
                </c:pt>
              </c:strCache>
            </c:strRef>
          </c:tx>
          <c:spPr>
            <a:solidFill>
              <a:srgbClr val="0090D1"/>
            </a:solidFill>
            <a:ln w="25400">
              <a:noFill/>
            </a:ln>
          </c:spPr>
          <c:invertIfNegative val="0"/>
          <c:cat>
            <c:strRef>
              <c:f>'Data 1'!$E$82:$X$82</c:f>
              <c:strCache>
                <c:ptCount val="20"/>
                <c:pt idx="0">
                  <c:v>Andalucía</c:v>
                </c:pt>
                <c:pt idx="1">
                  <c:v>Aragón</c:v>
                </c:pt>
                <c:pt idx="2">
                  <c:v>Asturias</c:v>
                </c:pt>
                <c:pt idx="3">
                  <c:v>Baleares</c:v>
                </c:pt>
                <c:pt idx="4">
                  <c:v>C. Valenciana</c:v>
                </c:pt>
                <c:pt idx="5">
                  <c:v>Canarias</c:v>
                </c:pt>
                <c:pt idx="6">
                  <c:v>Cantabria</c:v>
                </c:pt>
                <c:pt idx="7">
                  <c:v>Castilla-La Mancha</c:v>
                </c:pt>
                <c:pt idx="8">
                  <c:v>Castilla y León</c:v>
                </c:pt>
                <c:pt idx="9">
                  <c:v>Cataluña</c:v>
                </c:pt>
                <c:pt idx="10">
                  <c:v>Ceuta</c:v>
                </c:pt>
                <c:pt idx="11">
                  <c:v>Extremadura</c:v>
                </c:pt>
                <c:pt idx="12">
                  <c:v>Galicia</c:v>
                </c:pt>
                <c:pt idx="13">
                  <c:v>La Rioja</c:v>
                </c:pt>
                <c:pt idx="14">
                  <c:v>Madrid</c:v>
                </c:pt>
                <c:pt idx="15">
                  <c:v>Melilla</c:v>
                </c:pt>
                <c:pt idx="16">
                  <c:v>Murcia</c:v>
                </c:pt>
                <c:pt idx="17">
                  <c:v>Navarra</c:v>
                </c:pt>
                <c:pt idx="18">
                  <c:v>País Vasco</c:v>
                </c:pt>
                <c:pt idx="19">
                  <c:v>TOTAL</c:v>
                </c:pt>
              </c:strCache>
            </c:strRef>
          </c:cat>
          <c:val>
            <c:numRef>
              <c:f>'Data 1'!$E$83:$X$83</c:f>
              <c:numCache>
                <c:formatCode>#,##0.0</c:formatCode>
                <c:ptCount val="20"/>
                <c:pt idx="0">
                  <c:v>3.7165634784490984</c:v>
                </c:pt>
                <c:pt idx="1">
                  <c:v>13.25422349157575</c:v>
                </c:pt>
                <c:pt idx="2">
                  <c:v>21.185886626194964</c:v>
                </c:pt>
                <c:pt idx="3">
                  <c:v>0</c:v>
                </c:pt>
                <c:pt idx="4">
                  <c:v>7.7353218538408974</c:v>
                </c:pt>
                <c:pt idx="5">
                  <c:v>4.8171862831083295E-2</c:v>
                </c:pt>
                <c:pt idx="6">
                  <c:v>12.333106877664058</c:v>
                </c:pt>
                <c:pt idx="7">
                  <c:v>6.2050703585113647</c:v>
                </c:pt>
                <c:pt idx="8">
                  <c:v>35.221210512700722</c:v>
                </c:pt>
                <c:pt idx="9">
                  <c:v>16.20937052265062</c:v>
                </c:pt>
                <c:pt idx="10">
                  <c:v>0</c:v>
                </c:pt>
                <c:pt idx="11">
                  <c:v>24.982071170206712</c:v>
                </c:pt>
                <c:pt idx="12">
                  <c:v>34.092914456428204</c:v>
                </c:pt>
                <c:pt idx="13">
                  <c:v>3.7165674013699461</c:v>
                </c:pt>
                <c:pt idx="14">
                  <c:v>23.746361377567748</c:v>
                </c:pt>
                <c:pt idx="15">
                  <c:v>0</c:v>
                </c:pt>
                <c:pt idx="16">
                  <c:v>0.68120958685556188</c:v>
                </c:pt>
                <c:pt idx="17">
                  <c:v>7.6100162220942664</c:v>
                </c:pt>
                <c:pt idx="18">
                  <c:v>6.0130950908457601</c:v>
                </c:pt>
                <c:pt idx="19">
                  <c:v>15.106663503114188</c:v>
                </c:pt>
              </c:numCache>
            </c:numRef>
          </c:val>
          <c:extLst>
            <c:ext xmlns:c16="http://schemas.microsoft.com/office/drawing/2014/chart" uri="{C3380CC4-5D6E-409C-BE32-E72D297353CC}">
              <c16:uniqueId val="{00000000-6B7D-4D04-B652-FEAEEE485604}"/>
            </c:ext>
          </c:extLst>
        </c:ser>
        <c:ser>
          <c:idx val="11"/>
          <c:order val="1"/>
          <c:tx>
            <c:strRef>
              <c:f>'Data 1'!$C$84</c:f>
              <c:strCache>
                <c:ptCount val="1"/>
                <c:pt idx="0">
                  <c:v>Turbinación bombeo</c:v>
                </c:pt>
              </c:strCache>
            </c:strRef>
          </c:tx>
          <c:spPr>
            <a:solidFill>
              <a:srgbClr val="007CF9"/>
            </a:solidFill>
          </c:spPr>
          <c:invertIfNegative val="0"/>
          <c:cat>
            <c:strRef>
              <c:f>'Data 1'!$E$82:$X$82</c:f>
              <c:strCache>
                <c:ptCount val="20"/>
                <c:pt idx="0">
                  <c:v>Andalucía</c:v>
                </c:pt>
                <c:pt idx="1">
                  <c:v>Aragón</c:v>
                </c:pt>
                <c:pt idx="2">
                  <c:v>Asturias</c:v>
                </c:pt>
                <c:pt idx="3">
                  <c:v>Baleares</c:v>
                </c:pt>
                <c:pt idx="4">
                  <c:v>C. Valenciana</c:v>
                </c:pt>
                <c:pt idx="5">
                  <c:v>Canarias</c:v>
                </c:pt>
                <c:pt idx="6">
                  <c:v>Cantabria</c:v>
                </c:pt>
                <c:pt idx="7">
                  <c:v>Castilla-La Mancha</c:v>
                </c:pt>
                <c:pt idx="8">
                  <c:v>Castilla y León</c:v>
                </c:pt>
                <c:pt idx="9">
                  <c:v>Cataluña</c:v>
                </c:pt>
                <c:pt idx="10">
                  <c:v>Ceuta</c:v>
                </c:pt>
                <c:pt idx="11">
                  <c:v>Extremadura</c:v>
                </c:pt>
                <c:pt idx="12">
                  <c:v>Galicia</c:v>
                </c:pt>
                <c:pt idx="13">
                  <c:v>La Rioja</c:v>
                </c:pt>
                <c:pt idx="14">
                  <c:v>Madrid</c:v>
                </c:pt>
                <c:pt idx="15">
                  <c:v>Melilla</c:v>
                </c:pt>
                <c:pt idx="16">
                  <c:v>Murcia</c:v>
                </c:pt>
                <c:pt idx="17">
                  <c:v>Navarra</c:v>
                </c:pt>
                <c:pt idx="18">
                  <c:v>País Vasco</c:v>
                </c:pt>
                <c:pt idx="19">
                  <c:v>TOTAL</c:v>
                </c:pt>
              </c:strCache>
            </c:strRef>
          </c:cat>
          <c:val>
            <c:numRef>
              <c:f>'Data 1'!$E$84:$X$84</c:f>
              <c:numCache>
                <c:formatCode>#,##0.0</c:formatCode>
                <c:ptCount val="20"/>
                <c:pt idx="0">
                  <c:v>3.4874832848386688</c:v>
                </c:pt>
                <c:pt idx="1">
                  <c:v>2.1776120562071486</c:v>
                </c:pt>
                <c:pt idx="2">
                  <c:v>0</c:v>
                </c:pt>
                <c:pt idx="3">
                  <c:v>0</c:v>
                </c:pt>
                <c:pt idx="4">
                  <c:v>18.220173232519304</c:v>
                </c:pt>
                <c:pt idx="5">
                  <c:v>0</c:v>
                </c:pt>
                <c:pt idx="6">
                  <c:v>44.962374030306322</c:v>
                </c:pt>
                <c:pt idx="7">
                  <c:v>2.0480729259365282</c:v>
                </c:pt>
                <c:pt idx="8">
                  <c:v>0</c:v>
                </c:pt>
                <c:pt idx="9">
                  <c:v>3.70901426451098</c:v>
                </c:pt>
                <c:pt idx="10">
                  <c:v>0</c:v>
                </c:pt>
                <c:pt idx="11">
                  <c:v>0</c:v>
                </c:pt>
                <c:pt idx="12">
                  <c:v>0</c:v>
                </c:pt>
                <c:pt idx="13">
                  <c:v>0</c:v>
                </c:pt>
                <c:pt idx="14">
                  <c:v>0</c:v>
                </c:pt>
                <c:pt idx="15">
                  <c:v>0</c:v>
                </c:pt>
                <c:pt idx="16">
                  <c:v>0</c:v>
                </c:pt>
                <c:pt idx="17">
                  <c:v>0</c:v>
                </c:pt>
                <c:pt idx="18">
                  <c:v>0</c:v>
                </c:pt>
                <c:pt idx="19">
                  <c:v>2.9440725742965834</c:v>
                </c:pt>
              </c:numCache>
            </c:numRef>
          </c:val>
          <c:extLst>
            <c:ext xmlns:c16="http://schemas.microsoft.com/office/drawing/2014/chart" uri="{C3380CC4-5D6E-409C-BE32-E72D297353CC}">
              <c16:uniqueId val="{00000001-6B7D-4D04-B652-FEAEEE485604}"/>
            </c:ext>
          </c:extLst>
        </c:ser>
        <c:ser>
          <c:idx val="1"/>
          <c:order val="2"/>
          <c:tx>
            <c:strRef>
              <c:f>'Data 1'!$C$85:$D$85</c:f>
              <c:strCache>
                <c:ptCount val="2"/>
                <c:pt idx="0">
                  <c:v>Nuclear</c:v>
                </c:pt>
              </c:strCache>
            </c:strRef>
          </c:tx>
          <c:spPr>
            <a:solidFill>
              <a:srgbClr val="464394"/>
            </a:solidFill>
            <a:ln w="25400">
              <a:noFill/>
            </a:ln>
          </c:spPr>
          <c:invertIfNegative val="0"/>
          <c:cat>
            <c:strRef>
              <c:f>'Data 1'!$E$82:$X$82</c:f>
              <c:strCache>
                <c:ptCount val="20"/>
                <c:pt idx="0">
                  <c:v>Andalucía</c:v>
                </c:pt>
                <c:pt idx="1">
                  <c:v>Aragón</c:v>
                </c:pt>
                <c:pt idx="2">
                  <c:v>Asturias</c:v>
                </c:pt>
                <c:pt idx="3">
                  <c:v>Baleares</c:v>
                </c:pt>
                <c:pt idx="4">
                  <c:v>C. Valenciana</c:v>
                </c:pt>
                <c:pt idx="5">
                  <c:v>Canarias</c:v>
                </c:pt>
                <c:pt idx="6">
                  <c:v>Cantabria</c:v>
                </c:pt>
                <c:pt idx="7">
                  <c:v>Castilla-La Mancha</c:v>
                </c:pt>
                <c:pt idx="8">
                  <c:v>Castilla y León</c:v>
                </c:pt>
                <c:pt idx="9">
                  <c:v>Cataluña</c:v>
                </c:pt>
                <c:pt idx="10">
                  <c:v>Ceuta</c:v>
                </c:pt>
                <c:pt idx="11">
                  <c:v>Extremadura</c:v>
                </c:pt>
                <c:pt idx="12">
                  <c:v>Galicia</c:v>
                </c:pt>
                <c:pt idx="13">
                  <c:v>La Rioja</c:v>
                </c:pt>
                <c:pt idx="14">
                  <c:v>Madrid</c:v>
                </c:pt>
                <c:pt idx="15">
                  <c:v>Melilla</c:v>
                </c:pt>
                <c:pt idx="16">
                  <c:v>Murcia</c:v>
                </c:pt>
                <c:pt idx="17">
                  <c:v>Navarra</c:v>
                </c:pt>
                <c:pt idx="18">
                  <c:v>País Vasco</c:v>
                </c:pt>
                <c:pt idx="19">
                  <c:v>TOTAL</c:v>
                </c:pt>
              </c:strCache>
            </c:strRef>
          </c:cat>
          <c:val>
            <c:numRef>
              <c:f>'Data 1'!$E$85:$X$85</c:f>
              <c:numCache>
                <c:formatCode>#,##0.0</c:formatCode>
                <c:ptCount val="20"/>
                <c:pt idx="0">
                  <c:v>0</c:v>
                </c:pt>
                <c:pt idx="1">
                  <c:v>0</c:v>
                </c:pt>
                <c:pt idx="2">
                  <c:v>0</c:v>
                </c:pt>
                <c:pt idx="3">
                  <c:v>0</c:v>
                </c:pt>
                <c:pt idx="4">
                  <c:v>12.82130434803174</c:v>
                </c:pt>
                <c:pt idx="5">
                  <c:v>0</c:v>
                </c:pt>
                <c:pt idx="6">
                  <c:v>0</c:v>
                </c:pt>
                <c:pt idx="7">
                  <c:v>9.5584039749487069</c:v>
                </c:pt>
                <c:pt idx="8">
                  <c:v>0</c:v>
                </c:pt>
                <c:pt idx="9">
                  <c:v>25.574607929136832</c:v>
                </c:pt>
                <c:pt idx="10">
                  <c:v>0</c:v>
                </c:pt>
                <c:pt idx="11">
                  <c:v>22.127390630625211</c:v>
                </c:pt>
                <c:pt idx="12">
                  <c:v>0</c:v>
                </c:pt>
                <c:pt idx="13">
                  <c:v>0</c:v>
                </c:pt>
                <c:pt idx="14">
                  <c:v>0</c:v>
                </c:pt>
                <c:pt idx="15">
                  <c:v>0</c:v>
                </c:pt>
                <c:pt idx="16">
                  <c:v>0</c:v>
                </c:pt>
                <c:pt idx="17">
                  <c:v>0</c:v>
                </c:pt>
                <c:pt idx="18">
                  <c:v>0</c:v>
                </c:pt>
                <c:pt idx="19">
                  <c:v>6.2897935679640176</c:v>
                </c:pt>
              </c:numCache>
            </c:numRef>
          </c:val>
          <c:extLst>
            <c:ext xmlns:c16="http://schemas.microsoft.com/office/drawing/2014/chart" uri="{C3380CC4-5D6E-409C-BE32-E72D297353CC}">
              <c16:uniqueId val="{00000002-6B7D-4D04-B652-FEAEEE485604}"/>
            </c:ext>
          </c:extLst>
        </c:ser>
        <c:ser>
          <c:idx val="2"/>
          <c:order val="3"/>
          <c:tx>
            <c:strRef>
              <c:f>'Data 1'!$C$86:$D$86</c:f>
              <c:strCache>
                <c:ptCount val="2"/>
                <c:pt idx="0">
                  <c:v>Carbón</c:v>
                </c:pt>
              </c:strCache>
            </c:strRef>
          </c:tx>
          <c:spPr>
            <a:solidFill>
              <a:srgbClr val="993300"/>
            </a:solidFill>
            <a:ln w="25400">
              <a:noFill/>
            </a:ln>
          </c:spPr>
          <c:invertIfNegative val="0"/>
          <c:cat>
            <c:strRef>
              <c:f>'Data 1'!$E$82:$X$82</c:f>
              <c:strCache>
                <c:ptCount val="20"/>
                <c:pt idx="0">
                  <c:v>Andalucía</c:v>
                </c:pt>
                <c:pt idx="1">
                  <c:v>Aragón</c:v>
                </c:pt>
                <c:pt idx="2">
                  <c:v>Asturias</c:v>
                </c:pt>
                <c:pt idx="3">
                  <c:v>Baleares</c:v>
                </c:pt>
                <c:pt idx="4">
                  <c:v>C. Valenciana</c:v>
                </c:pt>
                <c:pt idx="5">
                  <c:v>Canarias</c:v>
                </c:pt>
                <c:pt idx="6">
                  <c:v>Cantabria</c:v>
                </c:pt>
                <c:pt idx="7">
                  <c:v>Castilla-La Mancha</c:v>
                </c:pt>
                <c:pt idx="8">
                  <c:v>Castilla y León</c:v>
                </c:pt>
                <c:pt idx="9">
                  <c:v>Cataluña</c:v>
                </c:pt>
                <c:pt idx="10">
                  <c:v>Ceuta</c:v>
                </c:pt>
                <c:pt idx="11">
                  <c:v>Extremadura</c:v>
                </c:pt>
                <c:pt idx="12">
                  <c:v>Galicia</c:v>
                </c:pt>
                <c:pt idx="13">
                  <c:v>La Rioja</c:v>
                </c:pt>
                <c:pt idx="14">
                  <c:v>Madrid</c:v>
                </c:pt>
                <c:pt idx="15">
                  <c:v>Melilla</c:v>
                </c:pt>
                <c:pt idx="16">
                  <c:v>Murcia</c:v>
                </c:pt>
                <c:pt idx="17">
                  <c:v>Navarra</c:v>
                </c:pt>
                <c:pt idx="18">
                  <c:v>País Vasco</c:v>
                </c:pt>
                <c:pt idx="19">
                  <c:v>TOTAL</c:v>
                </c:pt>
              </c:strCache>
            </c:strRef>
          </c:cat>
          <c:val>
            <c:numRef>
              <c:f>'Data 1'!$E$86:$X$86</c:f>
              <c:numCache>
                <c:formatCode>#,##0.0</c:formatCode>
                <c:ptCount val="20"/>
                <c:pt idx="0">
                  <c:v>5.186533479209948</c:v>
                </c:pt>
                <c:pt idx="1">
                  <c:v>0</c:v>
                </c:pt>
                <c:pt idx="2">
                  <c:v>32.896313708974887</c:v>
                </c:pt>
                <c:pt idx="3">
                  <c:v>11.778257283827267</c:v>
                </c:pt>
                <c:pt idx="4">
                  <c:v>0</c:v>
                </c:pt>
                <c:pt idx="5">
                  <c:v>0</c:v>
                </c:pt>
                <c:pt idx="6">
                  <c:v>0</c:v>
                </c:pt>
                <c:pt idx="7">
                  <c:v>0</c:v>
                </c:pt>
                <c:pt idx="8">
                  <c:v>0</c:v>
                </c:pt>
                <c:pt idx="9">
                  <c:v>0</c:v>
                </c:pt>
                <c:pt idx="10">
                  <c:v>0</c:v>
                </c:pt>
                <c:pt idx="11">
                  <c:v>0</c:v>
                </c:pt>
                <c:pt idx="12">
                  <c:v>12.827486401337984</c:v>
                </c:pt>
                <c:pt idx="13">
                  <c:v>0</c:v>
                </c:pt>
                <c:pt idx="14">
                  <c:v>0</c:v>
                </c:pt>
                <c:pt idx="15">
                  <c:v>0</c:v>
                </c:pt>
                <c:pt idx="16">
                  <c:v>0</c:v>
                </c:pt>
                <c:pt idx="17">
                  <c:v>0</c:v>
                </c:pt>
                <c:pt idx="18">
                  <c:v>0</c:v>
                </c:pt>
                <c:pt idx="19">
                  <c:v>3.3264865157963999</c:v>
                </c:pt>
              </c:numCache>
            </c:numRef>
          </c:val>
          <c:extLst>
            <c:ext xmlns:c16="http://schemas.microsoft.com/office/drawing/2014/chart" uri="{C3380CC4-5D6E-409C-BE32-E72D297353CC}">
              <c16:uniqueId val="{00000003-6B7D-4D04-B652-FEAEEE485604}"/>
            </c:ext>
          </c:extLst>
        </c:ser>
        <c:ser>
          <c:idx val="3"/>
          <c:order val="4"/>
          <c:tx>
            <c:strRef>
              <c:f>'Data 1'!$C$87:$D$87</c:f>
              <c:strCache>
                <c:ptCount val="2"/>
                <c:pt idx="0">
                  <c:v>Fuel/gas </c:v>
                </c:pt>
              </c:strCache>
            </c:strRef>
          </c:tx>
          <c:spPr>
            <a:solidFill>
              <a:srgbClr val="C00000"/>
            </a:solidFill>
            <a:ln w="25400">
              <a:noFill/>
            </a:ln>
          </c:spPr>
          <c:invertIfNegative val="0"/>
          <c:cat>
            <c:strRef>
              <c:f>'Data 1'!$E$82:$X$82</c:f>
              <c:strCache>
                <c:ptCount val="20"/>
                <c:pt idx="0">
                  <c:v>Andalucía</c:v>
                </c:pt>
                <c:pt idx="1">
                  <c:v>Aragón</c:v>
                </c:pt>
                <c:pt idx="2">
                  <c:v>Asturias</c:v>
                </c:pt>
                <c:pt idx="3">
                  <c:v>Baleares</c:v>
                </c:pt>
                <c:pt idx="4">
                  <c:v>C. Valenciana</c:v>
                </c:pt>
                <c:pt idx="5">
                  <c:v>Canarias</c:v>
                </c:pt>
                <c:pt idx="6">
                  <c:v>Cantabria</c:v>
                </c:pt>
                <c:pt idx="7">
                  <c:v>Castilla-La Mancha</c:v>
                </c:pt>
                <c:pt idx="8">
                  <c:v>Castilla y León</c:v>
                </c:pt>
                <c:pt idx="9">
                  <c:v>Cataluña</c:v>
                </c:pt>
                <c:pt idx="10">
                  <c:v>Ceuta</c:v>
                </c:pt>
                <c:pt idx="11">
                  <c:v>Extremadura</c:v>
                </c:pt>
                <c:pt idx="12">
                  <c:v>Galicia</c:v>
                </c:pt>
                <c:pt idx="13">
                  <c:v>La Rioja</c:v>
                </c:pt>
                <c:pt idx="14">
                  <c:v>Madrid</c:v>
                </c:pt>
                <c:pt idx="15">
                  <c:v>Melilla</c:v>
                </c:pt>
                <c:pt idx="16">
                  <c:v>Murcia</c:v>
                </c:pt>
                <c:pt idx="17">
                  <c:v>Navarra</c:v>
                </c:pt>
                <c:pt idx="18">
                  <c:v>País Vasco</c:v>
                </c:pt>
                <c:pt idx="19">
                  <c:v>TOTAL</c:v>
                </c:pt>
              </c:strCache>
            </c:strRef>
          </c:cat>
          <c:val>
            <c:numRef>
              <c:f>'Data 1'!$E$87:$X$87</c:f>
              <c:numCache>
                <c:formatCode>#,##0.0</c:formatCode>
                <c:ptCount val="20"/>
                <c:pt idx="0">
                  <c:v>0</c:v>
                </c:pt>
                <c:pt idx="1">
                  <c:v>0</c:v>
                </c:pt>
                <c:pt idx="2">
                  <c:v>0</c:v>
                </c:pt>
                <c:pt idx="3">
                  <c:v>36.25769499685633</c:v>
                </c:pt>
                <c:pt idx="4">
                  <c:v>9.5803682131372372E-2</c:v>
                </c:pt>
                <c:pt idx="5">
                  <c:v>47.253745155940877</c:v>
                </c:pt>
                <c:pt idx="6">
                  <c:v>0</c:v>
                </c:pt>
                <c:pt idx="7">
                  <c:v>0</c:v>
                </c:pt>
                <c:pt idx="8">
                  <c:v>0</c:v>
                </c:pt>
                <c:pt idx="9">
                  <c:v>0</c:v>
                </c:pt>
                <c:pt idx="10">
                  <c:v>100</c:v>
                </c:pt>
                <c:pt idx="11">
                  <c:v>0</c:v>
                </c:pt>
                <c:pt idx="12">
                  <c:v>0</c:v>
                </c:pt>
                <c:pt idx="13">
                  <c:v>0</c:v>
                </c:pt>
                <c:pt idx="14">
                  <c:v>0</c:v>
                </c:pt>
                <c:pt idx="15">
                  <c:v>97.138019237464604</c:v>
                </c:pt>
                <c:pt idx="16">
                  <c:v>0</c:v>
                </c:pt>
                <c:pt idx="17">
                  <c:v>0</c:v>
                </c:pt>
                <c:pt idx="18">
                  <c:v>0</c:v>
                </c:pt>
                <c:pt idx="19">
                  <c:v>2.1279527503075246</c:v>
                </c:pt>
              </c:numCache>
            </c:numRef>
          </c:val>
          <c:extLst>
            <c:ext xmlns:c16="http://schemas.microsoft.com/office/drawing/2014/chart" uri="{C3380CC4-5D6E-409C-BE32-E72D297353CC}">
              <c16:uniqueId val="{00000004-6B7D-4D04-B652-FEAEEE485604}"/>
            </c:ext>
          </c:extLst>
        </c:ser>
        <c:ser>
          <c:idx val="5"/>
          <c:order val="5"/>
          <c:tx>
            <c:strRef>
              <c:f>'Data 1'!$C$88:$D$88</c:f>
              <c:strCache>
                <c:ptCount val="2"/>
                <c:pt idx="0">
                  <c:v>Ciclo combinado</c:v>
                </c:pt>
              </c:strCache>
            </c:strRef>
          </c:tx>
          <c:spPr>
            <a:solidFill>
              <a:srgbClr val="FFCC66"/>
            </a:solidFill>
          </c:spPr>
          <c:invertIfNegative val="0"/>
          <c:cat>
            <c:strRef>
              <c:f>'Data 1'!$E$82:$X$82</c:f>
              <c:strCache>
                <c:ptCount val="20"/>
                <c:pt idx="0">
                  <c:v>Andalucía</c:v>
                </c:pt>
                <c:pt idx="1">
                  <c:v>Aragón</c:v>
                </c:pt>
                <c:pt idx="2">
                  <c:v>Asturias</c:v>
                </c:pt>
                <c:pt idx="3">
                  <c:v>Baleares</c:v>
                </c:pt>
                <c:pt idx="4">
                  <c:v>C. Valenciana</c:v>
                </c:pt>
                <c:pt idx="5">
                  <c:v>Canarias</c:v>
                </c:pt>
                <c:pt idx="6">
                  <c:v>Cantabria</c:v>
                </c:pt>
                <c:pt idx="7">
                  <c:v>Castilla-La Mancha</c:v>
                </c:pt>
                <c:pt idx="8">
                  <c:v>Castilla y León</c:v>
                </c:pt>
                <c:pt idx="9">
                  <c:v>Cataluña</c:v>
                </c:pt>
                <c:pt idx="10">
                  <c:v>Ceuta</c:v>
                </c:pt>
                <c:pt idx="11">
                  <c:v>Extremadura</c:v>
                </c:pt>
                <c:pt idx="12">
                  <c:v>Galicia</c:v>
                </c:pt>
                <c:pt idx="13">
                  <c:v>La Rioja</c:v>
                </c:pt>
                <c:pt idx="14">
                  <c:v>Madrid</c:v>
                </c:pt>
                <c:pt idx="15">
                  <c:v>Melilla</c:v>
                </c:pt>
                <c:pt idx="16">
                  <c:v>Murcia</c:v>
                </c:pt>
                <c:pt idx="17">
                  <c:v>Navarra</c:v>
                </c:pt>
                <c:pt idx="18">
                  <c:v>País Vasco</c:v>
                </c:pt>
                <c:pt idx="19">
                  <c:v>TOTAL</c:v>
                </c:pt>
              </c:strCache>
            </c:strRef>
          </c:cat>
          <c:val>
            <c:numRef>
              <c:f>'Data 1'!$E$88:$X$88</c:f>
              <c:numCache>
                <c:formatCode>#,##0.0</c:formatCode>
                <c:ptCount val="20"/>
                <c:pt idx="0">
                  <c:v>35.489094292105214</c:v>
                </c:pt>
                <c:pt idx="1">
                  <c:v>18.579063307149855</c:v>
                </c:pt>
                <c:pt idx="2">
                  <c:v>22.480584259691646</c:v>
                </c:pt>
                <c:pt idx="3">
                  <c:v>40.183780758132087</c:v>
                </c:pt>
                <c:pt idx="4">
                  <c:v>34.387375988573119</c:v>
                </c:pt>
                <c:pt idx="5">
                  <c:v>27.426269798697028</c:v>
                </c:pt>
                <c:pt idx="6">
                  <c:v>0</c:v>
                </c:pt>
                <c:pt idx="7">
                  <c:v>7.2276969852329369</c:v>
                </c:pt>
                <c:pt idx="8">
                  <c:v>0</c:v>
                </c:pt>
                <c:pt idx="9">
                  <c:v>31.944796078684135</c:v>
                </c:pt>
                <c:pt idx="10">
                  <c:v>0</c:v>
                </c:pt>
                <c:pt idx="11">
                  <c:v>0</c:v>
                </c:pt>
                <c:pt idx="12">
                  <c:v>11.399467636414485</c:v>
                </c:pt>
                <c:pt idx="13">
                  <c:v>55.629192181043763</c:v>
                </c:pt>
                <c:pt idx="14">
                  <c:v>0</c:v>
                </c:pt>
                <c:pt idx="15">
                  <c:v>0</c:v>
                </c:pt>
                <c:pt idx="16">
                  <c:v>62.666174550886907</c:v>
                </c:pt>
                <c:pt idx="17">
                  <c:v>39.131024767849468</c:v>
                </c:pt>
                <c:pt idx="18">
                  <c:v>66.61277271273957</c:v>
                </c:pt>
                <c:pt idx="19">
                  <c:v>23.198154519363808</c:v>
                </c:pt>
              </c:numCache>
            </c:numRef>
          </c:val>
          <c:extLst>
            <c:ext xmlns:c16="http://schemas.microsoft.com/office/drawing/2014/chart" uri="{C3380CC4-5D6E-409C-BE32-E72D297353CC}">
              <c16:uniqueId val="{00000005-6B7D-4D04-B652-FEAEEE485604}"/>
            </c:ext>
          </c:extLst>
        </c:ser>
        <c:ser>
          <c:idx val="9"/>
          <c:order val="6"/>
          <c:tx>
            <c:strRef>
              <c:f>'Data 1'!$C$89</c:f>
              <c:strCache>
                <c:ptCount val="1"/>
                <c:pt idx="0">
                  <c:v>Hidroeólica</c:v>
                </c:pt>
              </c:strCache>
            </c:strRef>
          </c:tx>
          <c:spPr>
            <a:solidFill>
              <a:srgbClr val="00FFFF"/>
            </a:solidFill>
          </c:spPr>
          <c:invertIfNegative val="0"/>
          <c:cat>
            <c:strRef>
              <c:f>'Data 1'!$E$82:$X$82</c:f>
              <c:strCache>
                <c:ptCount val="20"/>
                <c:pt idx="0">
                  <c:v>Andalucía</c:v>
                </c:pt>
                <c:pt idx="1">
                  <c:v>Aragón</c:v>
                </c:pt>
                <c:pt idx="2">
                  <c:v>Asturias</c:v>
                </c:pt>
                <c:pt idx="3">
                  <c:v>Baleares</c:v>
                </c:pt>
                <c:pt idx="4">
                  <c:v>C. Valenciana</c:v>
                </c:pt>
                <c:pt idx="5">
                  <c:v>Canarias</c:v>
                </c:pt>
                <c:pt idx="6">
                  <c:v>Cantabria</c:v>
                </c:pt>
                <c:pt idx="7">
                  <c:v>Castilla-La Mancha</c:v>
                </c:pt>
                <c:pt idx="8">
                  <c:v>Castilla y León</c:v>
                </c:pt>
                <c:pt idx="9">
                  <c:v>Cataluña</c:v>
                </c:pt>
                <c:pt idx="10">
                  <c:v>Ceuta</c:v>
                </c:pt>
                <c:pt idx="11">
                  <c:v>Extremadura</c:v>
                </c:pt>
                <c:pt idx="12">
                  <c:v>Galicia</c:v>
                </c:pt>
                <c:pt idx="13">
                  <c:v>La Rioja</c:v>
                </c:pt>
                <c:pt idx="14">
                  <c:v>Madrid</c:v>
                </c:pt>
                <c:pt idx="15">
                  <c:v>Melilla</c:v>
                </c:pt>
                <c:pt idx="16">
                  <c:v>Murcia</c:v>
                </c:pt>
                <c:pt idx="17">
                  <c:v>Navarra</c:v>
                </c:pt>
                <c:pt idx="18">
                  <c:v>País Vasco</c:v>
                </c:pt>
                <c:pt idx="19">
                  <c:v>TOTAL</c:v>
                </c:pt>
              </c:strCache>
            </c:strRef>
          </c:cat>
          <c:val>
            <c:numRef>
              <c:f>'Data 1'!$E$89:$X$89</c:f>
              <c:numCache>
                <c:formatCode>#,##0.0</c:formatCode>
                <c:ptCount val="20"/>
                <c:pt idx="0">
                  <c:v>0</c:v>
                </c:pt>
                <c:pt idx="1">
                  <c:v>0</c:v>
                </c:pt>
                <c:pt idx="2">
                  <c:v>0</c:v>
                </c:pt>
                <c:pt idx="3">
                  <c:v>0</c:v>
                </c:pt>
                <c:pt idx="4">
                  <c:v>0</c:v>
                </c:pt>
                <c:pt idx="5">
                  <c:v>0.35875361003148876</c:v>
                </c:pt>
                <c:pt idx="6">
                  <c:v>0</c:v>
                </c:pt>
                <c:pt idx="7">
                  <c:v>0</c:v>
                </c:pt>
                <c:pt idx="8">
                  <c:v>0</c:v>
                </c:pt>
                <c:pt idx="9">
                  <c:v>0</c:v>
                </c:pt>
                <c:pt idx="10">
                  <c:v>0</c:v>
                </c:pt>
                <c:pt idx="11">
                  <c:v>0</c:v>
                </c:pt>
                <c:pt idx="12">
                  <c:v>0</c:v>
                </c:pt>
                <c:pt idx="13">
                  <c:v>0</c:v>
                </c:pt>
                <c:pt idx="14">
                  <c:v>0</c:v>
                </c:pt>
                <c:pt idx="15">
                  <c:v>0</c:v>
                </c:pt>
                <c:pt idx="16">
                  <c:v>0</c:v>
                </c:pt>
                <c:pt idx="17">
                  <c:v>0</c:v>
                </c:pt>
                <c:pt idx="18">
                  <c:v>0</c:v>
                </c:pt>
                <c:pt idx="19">
                  <c:v>1.0003872708482117E-2</c:v>
                </c:pt>
              </c:numCache>
            </c:numRef>
          </c:val>
          <c:extLst>
            <c:ext xmlns:c16="http://schemas.microsoft.com/office/drawing/2014/chart" uri="{C3380CC4-5D6E-409C-BE32-E72D297353CC}">
              <c16:uniqueId val="{00000006-6B7D-4D04-B652-FEAEEE485604}"/>
            </c:ext>
          </c:extLst>
        </c:ser>
        <c:ser>
          <c:idx val="6"/>
          <c:order val="7"/>
          <c:tx>
            <c:strRef>
              <c:f>'Data 1'!$C$90:$D$90</c:f>
              <c:strCache>
                <c:ptCount val="2"/>
                <c:pt idx="0">
                  <c:v>Eólica</c:v>
                </c:pt>
              </c:strCache>
            </c:strRef>
          </c:tx>
          <c:spPr>
            <a:solidFill>
              <a:srgbClr val="6FB114"/>
            </a:solidFill>
          </c:spPr>
          <c:invertIfNegative val="0"/>
          <c:cat>
            <c:strRef>
              <c:f>'Data 1'!$E$82:$X$82</c:f>
              <c:strCache>
                <c:ptCount val="20"/>
                <c:pt idx="0">
                  <c:v>Andalucía</c:v>
                </c:pt>
                <c:pt idx="1">
                  <c:v>Aragón</c:v>
                </c:pt>
                <c:pt idx="2">
                  <c:v>Asturias</c:v>
                </c:pt>
                <c:pt idx="3">
                  <c:v>Baleares</c:v>
                </c:pt>
                <c:pt idx="4">
                  <c:v>C. Valenciana</c:v>
                </c:pt>
                <c:pt idx="5">
                  <c:v>Canarias</c:v>
                </c:pt>
                <c:pt idx="6">
                  <c:v>Cantabria</c:v>
                </c:pt>
                <c:pt idx="7">
                  <c:v>Castilla-La Mancha</c:v>
                </c:pt>
                <c:pt idx="8">
                  <c:v>Castilla y León</c:v>
                </c:pt>
                <c:pt idx="9">
                  <c:v>Cataluña</c:v>
                </c:pt>
                <c:pt idx="10">
                  <c:v>Ceuta</c:v>
                </c:pt>
                <c:pt idx="11">
                  <c:v>Extremadura</c:v>
                </c:pt>
                <c:pt idx="12">
                  <c:v>Galicia</c:v>
                </c:pt>
                <c:pt idx="13">
                  <c:v>La Rioja</c:v>
                </c:pt>
                <c:pt idx="14">
                  <c:v>Madrid</c:v>
                </c:pt>
                <c:pt idx="15">
                  <c:v>Melilla</c:v>
                </c:pt>
                <c:pt idx="16">
                  <c:v>Murcia</c:v>
                </c:pt>
                <c:pt idx="17">
                  <c:v>Navarra</c:v>
                </c:pt>
                <c:pt idx="18">
                  <c:v>País Vasco</c:v>
                </c:pt>
                <c:pt idx="19">
                  <c:v>TOTAL</c:v>
                </c:pt>
              </c:strCache>
            </c:strRef>
          </c:cat>
          <c:val>
            <c:numRef>
              <c:f>'Data 1'!$E$90:$X$90</c:f>
              <c:numCache>
                <c:formatCode>#,##0.0</c:formatCode>
                <c:ptCount val="20"/>
                <c:pt idx="0">
                  <c:v>20.977435266473957</c:v>
                </c:pt>
                <c:pt idx="1">
                  <c:v>44.945956563274478</c:v>
                </c:pt>
                <c:pt idx="2">
                  <c:v>17.319632493176513</c:v>
                </c:pt>
                <c:pt idx="3">
                  <c:v>0.1761611241766454</c:v>
                </c:pt>
                <c:pt idx="4">
                  <c:v>14.979478113177333</c:v>
                </c:pt>
                <c:pt idx="5">
                  <c:v>17.738496187170913</c:v>
                </c:pt>
                <c:pt idx="6">
                  <c:v>4.4023475870438862</c:v>
                </c:pt>
                <c:pt idx="7">
                  <c:v>38.586877043980941</c:v>
                </c:pt>
                <c:pt idx="8">
                  <c:v>51.130437550051056</c:v>
                </c:pt>
                <c:pt idx="9">
                  <c:v>10.719240115668828</c:v>
                </c:pt>
                <c:pt idx="10">
                  <c:v>0</c:v>
                </c:pt>
                <c:pt idx="11">
                  <c:v>0.43193349267566672</c:v>
                </c:pt>
                <c:pt idx="12">
                  <c:v>35.462785953712874</c:v>
                </c:pt>
                <c:pt idx="13">
                  <c:v>31.768259972179596</c:v>
                </c:pt>
                <c:pt idx="14">
                  <c:v>0</c:v>
                </c:pt>
                <c:pt idx="15">
                  <c:v>0</c:v>
                </c:pt>
                <c:pt idx="16">
                  <c:v>5.0454209126229204</c:v>
                </c:pt>
                <c:pt idx="17">
                  <c:v>41.784867100610462</c:v>
                </c:pt>
                <c:pt idx="18">
                  <c:v>5.2220051637684479</c:v>
                </c:pt>
                <c:pt idx="19">
                  <c:v>25.041174528081573</c:v>
                </c:pt>
              </c:numCache>
            </c:numRef>
          </c:val>
          <c:extLst>
            <c:ext xmlns:c16="http://schemas.microsoft.com/office/drawing/2014/chart" uri="{C3380CC4-5D6E-409C-BE32-E72D297353CC}">
              <c16:uniqueId val="{00000007-6B7D-4D04-B652-FEAEEE485604}"/>
            </c:ext>
          </c:extLst>
        </c:ser>
        <c:ser>
          <c:idx val="7"/>
          <c:order val="8"/>
          <c:tx>
            <c:strRef>
              <c:f>'Data 1'!$C$91:$D$91</c:f>
              <c:strCache>
                <c:ptCount val="2"/>
                <c:pt idx="0">
                  <c:v>Solar (1)</c:v>
                </c:pt>
              </c:strCache>
            </c:strRef>
          </c:tx>
          <c:spPr>
            <a:solidFill>
              <a:srgbClr val="FFFF00"/>
            </a:solidFill>
          </c:spPr>
          <c:invertIfNegative val="0"/>
          <c:cat>
            <c:strRef>
              <c:f>'Data 1'!$E$82:$X$82</c:f>
              <c:strCache>
                <c:ptCount val="20"/>
                <c:pt idx="0">
                  <c:v>Andalucía</c:v>
                </c:pt>
                <c:pt idx="1">
                  <c:v>Aragón</c:v>
                </c:pt>
                <c:pt idx="2">
                  <c:v>Asturias</c:v>
                </c:pt>
                <c:pt idx="3">
                  <c:v>Baleares</c:v>
                </c:pt>
                <c:pt idx="4">
                  <c:v>C. Valenciana</c:v>
                </c:pt>
                <c:pt idx="5">
                  <c:v>Canarias</c:v>
                </c:pt>
                <c:pt idx="6">
                  <c:v>Cantabria</c:v>
                </c:pt>
                <c:pt idx="7">
                  <c:v>Castilla-La Mancha</c:v>
                </c:pt>
                <c:pt idx="8">
                  <c:v>Castilla y León</c:v>
                </c:pt>
                <c:pt idx="9">
                  <c:v>Cataluña</c:v>
                </c:pt>
                <c:pt idx="10">
                  <c:v>Ceuta</c:v>
                </c:pt>
                <c:pt idx="11">
                  <c:v>Extremadura</c:v>
                </c:pt>
                <c:pt idx="12">
                  <c:v>Galicia</c:v>
                </c:pt>
                <c:pt idx="13">
                  <c:v>La Rioja</c:v>
                </c:pt>
                <c:pt idx="14">
                  <c:v>Madrid</c:v>
                </c:pt>
                <c:pt idx="15">
                  <c:v>Melilla</c:v>
                </c:pt>
                <c:pt idx="16">
                  <c:v>Murcia</c:v>
                </c:pt>
                <c:pt idx="17">
                  <c:v>Navarra</c:v>
                </c:pt>
                <c:pt idx="18">
                  <c:v>País Vasco</c:v>
                </c:pt>
                <c:pt idx="19">
                  <c:v>TOTAL</c:v>
                </c:pt>
              </c:strCache>
            </c:strRef>
          </c:cat>
          <c:val>
            <c:numRef>
              <c:f>'Data 1'!$E$91:$X$91</c:f>
              <c:numCache>
                <c:formatCode>#,##0.0</c:formatCode>
                <c:ptCount val="20"/>
                <c:pt idx="0">
                  <c:v>23.949364857927641</c:v>
                </c:pt>
                <c:pt idx="1">
                  <c:v>15.351631424665262</c:v>
                </c:pt>
                <c:pt idx="2">
                  <c:v>2.4925321808285907E-2</c:v>
                </c:pt>
                <c:pt idx="3">
                  <c:v>7.2847766847424253</c:v>
                </c:pt>
                <c:pt idx="4">
                  <c:v>5.4908244520533263</c:v>
                </c:pt>
                <c:pt idx="5">
                  <c:v>5.8467947240318683</c:v>
                </c:pt>
                <c:pt idx="6">
                  <c:v>0.4562839322299318</c:v>
                </c:pt>
                <c:pt idx="7">
                  <c:v>31.701567078807873</c:v>
                </c:pt>
                <c:pt idx="8">
                  <c:v>8.2151196771184942</c:v>
                </c:pt>
                <c:pt idx="9">
                  <c:v>2.5854539675516333</c:v>
                </c:pt>
                <c:pt idx="10">
                  <c:v>0</c:v>
                </c:pt>
                <c:pt idx="11">
                  <c:v>51.867588051638172</c:v>
                </c:pt>
                <c:pt idx="12">
                  <c:v>0.16521352532400377</c:v>
                </c:pt>
                <c:pt idx="13">
                  <c:v>7.0042150863476804</c:v>
                </c:pt>
                <c:pt idx="14">
                  <c:v>13.911381702262718</c:v>
                </c:pt>
                <c:pt idx="15">
                  <c:v>7.6698052486134607E-2</c:v>
                </c:pt>
                <c:pt idx="16">
                  <c:v>25.697407049823124</c:v>
                </c:pt>
                <c:pt idx="17">
                  <c:v>5.2558566745479247</c:v>
                </c:pt>
                <c:pt idx="18">
                  <c:v>1.7260028169160533</c:v>
                </c:pt>
                <c:pt idx="19">
                  <c:v>15.445670491580801</c:v>
                </c:pt>
              </c:numCache>
            </c:numRef>
          </c:val>
          <c:extLst>
            <c:ext xmlns:c16="http://schemas.microsoft.com/office/drawing/2014/chart" uri="{C3380CC4-5D6E-409C-BE32-E72D297353CC}">
              <c16:uniqueId val="{00000008-6B7D-4D04-B652-FEAEEE485604}"/>
            </c:ext>
          </c:extLst>
        </c:ser>
        <c:ser>
          <c:idx val="4"/>
          <c:order val="9"/>
          <c:tx>
            <c:strRef>
              <c:f>'Data 1'!$C$92:$D$92</c:f>
              <c:strCache>
                <c:ptCount val="2"/>
                <c:pt idx="0">
                  <c:v>Otras renovables</c:v>
                </c:pt>
              </c:strCache>
            </c:strRef>
          </c:tx>
          <c:spPr>
            <a:solidFill>
              <a:srgbClr val="9A5CBC"/>
            </a:solidFill>
            <a:ln w="25400">
              <a:noFill/>
            </a:ln>
          </c:spPr>
          <c:invertIfNegative val="0"/>
          <c:cat>
            <c:strRef>
              <c:f>'Data 1'!$E$82:$X$82</c:f>
              <c:strCache>
                <c:ptCount val="20"/>
                <c:pt idx="0">
                  <c:v>Andalucía</c:v>
                </c:pt>
                <c:pt idx="1">
                  <c:v>Aragón</c:v>
                </c:pt>
                <c:pt idx="2">
                  <c:v>Asturias</c:v>
                </c:pt>
                <c:pt idx="3">
                  <c:v>Baleares</c:v>
                </c:pt>
                <c:pt idx="4">
                  <c:v>C. Valenciana</c:v>
                </c:pt>
                <c:pt idx="5">
                  <c:v>Canarias</c:v>
                </c:pt>
                <c:pt idx="6">
                  <c:v>Cantabria</c:v>
                </c:pt>
                <c:pt idx="7">
                  <c:v>Castilla-La Mancha</c:v>
                </c:pt>
                <c:pt idx="8">
                  <c:v>Castilla y León</c:v>
                </c:pt>
                <c:pt idx="9">
                  <c:v>Cataluña</c:v>
                </c:pt>
                <c:pt idx="10">
                  <c:v>Ceuta</c:v>
                </c:pt>
                <c:pt idx="11">
                  <c:v>Extremadura</c:v>
                </c:pt>
                <c:pt idx="12">
                  <c:v>Galicia</c:v>
                </c:pt>
                <c:pt idx="13">
                  <c:v>La Rioja</c:v>
                </c:pt>
                <c:pt idx="14">
                  <c:v>Madrid</c:v>
                </c:pt>
                <c:pt idx="15">
                  <c:v>Melilla</c:v>
                </c:pt>
                <c:pt idx="16">
                  <c:v>Murcia</c:v>
                </c:pt>
                <c:pt idx="17">
                  <c:v>Navarra</c:v>
                </c:pt>
                <c:pt idx="18">
                  <c:v>País Vasco</c:v>
                </c:pt>
                <c:pt idx="19">
                  <c:v>TOTAL</c:v>
                </c:pt>
              </c:strCache>
            </c:strRef>
          </c:cat>
          <c:val>
            <c:numRef>
              <c:f>'Data 1'!$E$92:$X$92</c:f>
              <c:numCache>
                <c:formatCode>#,##0.0</c:formatCode>
                <c:ptCount val="20"/>
                <c:pt idx="0">
                  <c:v>2.6901091422398586</c:v>
                </c:pt>
                <c:pt idx="1">
                  <c:v>8.6303553473391831E-2</c:v>
                </c:pt>
                <c:pt idx="2">
                  <c:v>2.3795989391339201</c:v>
                </c:pt>
                <c:pt idx="3">
                  <c:v>0.10401197352633532</c:v>
                </c:pt>
                <c:pt idx="4">
                  <c:v>0.15139391932282154</c:v>
                </c:pt>
                <c:pt idx="5">
                  <c:v>0.11713368751558151</c:v>
                </c:pt>
                <c:pt idx="6">
                  <c:v>1.6037328196833054</c:v>
                </c:pt>
                <c:pt idx="7">
                  <c:v>1.0487181232059457</c:v>
                </c:pt>
                <c:pt idx="8">
                  <c:v>0.80878287017856054</c:v>
                </c:pt>
                <c:pt idx="9">
                  <c:v>0.53841590527182959</c:v>
                </c:pt>
                <c:pt idx="10">
                  <c:v>0</c:v>
                </c:pt>
                <c:pt idx="11">
                  <c:v>0.48360096570429884</c:v>
                </c:pt>
                <c:pt idx="12">
                  <c:v>0.59555174750957873</c:v>
                </c:pt>
                <c:pt idx="13">
                  <c:v>0.25712639230361373</c:v>
                </c:pt>
                <c:pt idx="14">
                  <c:v>9.8655961976901647</c:v>
                </c:pt>
                <c:pt idx="15">
                  <c:v>0</c:v>
                </c:pt>
                <c:pt idx="16">
                  <c:v>0.16061554185824384</c:v>
                </c:pt>
                <c:pt idx="17">
                  <c:v>1.3666982282579534</c:v>
                </c:pt>
                <c:pt idx="18">
                  <c:v>0.92229008299981219</c:v>
                </c:pt>
                <c:pt idx="19">
                  <c:v>0.96562646438925115</c:v>
                </c:pt>
              </c:numCache>
            </c:numRef>
          </c:val>
          <c:extLst>
            <c:ext xmlns:c16="http://schemas.microsoft.com/office/drawing/2014/chart" uri="{C3380CC4-5D6E-409C-BE32-E72D297353CC}">
              <c16:uniqueId val="{00000009-6B7D-4D04-B652-FEAEEE485604}"/>
            </c:ext>
          </c:extLst>
        </c:ser>
        <c:ser>
          <c:idx val="10"/>
          <c:order val="10"/>
          <c:tx>
            <c:strRef>
              <c:f>'Data 1'!$C$93</c:f>
              <c:strCache>
                <c:ptCount val="1"/>
                <c:pt idx="0">
                  <c:v>Cogeneración</c:v>
                </c:pt>
              </c:strCache>
            </c:strRef>
          </c:tx>
          <c:spPr>
            <a:solidFill>
              <a:srgbClr val="CFA2CA"/>
            </a:solidFill>
          </c:spPr>
          <c:invertIfNegative val="0"/>
          <c:cat>
            <c:strRef>
              <c:f>'Data 1'!$E$82:$X$82</c:f>
              <c:strCache>
                <c:ptCount val="20"/>
                <c:pt idx="0">
                  <c:v>Andalucía</c:v>
                </c:pt>
                <c:pt idx="1">
                  <c:v>Aragón</c:v>
                </c:pt>
                <c:pt idx="2">
                  <c:v>Asturias</c:v>
                </c:pt>
                <c:pt idx="3">
                  <c:v>Baleares</c:v>
                </c:pt>
                <c:pt idx="4">
                  <c:v>C. Valenciana</c:v>
                </c:pt>
                <c:pt idx="5">
                  <c:v>Canarias</c:v>
                </c:pt>
                <c:pt idx="6">
                  <c:v>Cantabria</c:v>
                </c:pt>
                <c:pt idx="7">
                  <c:v>Castilla-La Mancha</c:v>
                </c:pt>
                <c:pt idx="8">
                  <c:v>Castilla y León</c:v>
                </c:pt>
                <c:pt idx="9">
                  <c:v>Cataluña</c:v>
                </c:pt>
                <c:pt idx="10">
                  <c:v>Ceuta</c:v>
                </c:pt>
                <c:pt idx="11">
                  <c:v>Extremadura</c:v>
                </c:pt>
                <c:pt idx="12">
                  <c:v>Galicia</c:v>
                </c:pt>
                <c:pt idx="13">
                  <c:v>La Rioja</c:v>
                </c:pt>
                <c:pt idx="14">
                  <c:v>Madrid</c:v>
                </c:pt>
                <c:pt idx="15">
                  <c:v>Melilla</c:v>
                </c:pt>
                <c:pt idx="16">
                  <c:v>Murcia</c:v>
                </c:pt>
                <c:pt idx="17">
                  <c:v>Navarra</c:v>
                </c:pt>
                <c:pt idx="18">
                  <c:v>País Vasco</c:v>
                </c:pt>
                <c:pt idx="19">
                  <c:v>TOTAL</c:v>
                </c:pt>
              </c:strCache>
            </c:strRef>
          </c:cat>
          <c:val>
            <c:numRef>
              <c:f>'Data 1'!$E$93:$X$93</c:f>
              <c:numCache>
                <c:formatCode>#,##0.0</c:formatCode>
                <c:ptCount val="20"/>
                <c:pt idx="0">
                  <c:v>4.1975645049959178</c:v>
                </c:pt>
                <c:pt idx="1">
                  <c:v>5.1093492330931349</c:v>
                </c:pt>
                <c:pt idx="2">
                  <c:v>1.7815870263428906</c:v>
                </c:pt>
                <c:pt idx="3">
                  <c:v>0.56269012720373801</c:v>
                </c:pt>
                <c:pt idx="4">
                  <c:v>5.3580649514439385</c:v>
                </c:pt>
                <c:pt idx="5">
                  <c:v>1.2106349737811724</c:v>
                </c:pt>
                <c:pt idx="6">
                  <c:v>35.003507433002987</c:v>
                </c:pt>
                <c:pt idx="7">
                  <c:v>3.6235935093756924</c:v>
                </c:pt>
                <c:pt idx="8">
                  <c:v>4.6244493899511667</c:v>
                </c:pt>
                <c:pt idx="9">
                  <c:v>8.2169456817002864</c:v>
                </c:pt>
                <c:pt idx="10">
                  <c:v>0</c:v>
                </c:pt>
                <c:pt idx="11">
                  <c:v>0.10741568914997152</c:v>
                </c:pt>
                <c:pt idx="12">
                  <c:v>4.8561560267910924</c:v>
                </c:pt>
                <c:pt idx="13">
                  <c:v>1.6246389667554224</c:v>
                </c:pt>
                <c:pt idx="14">
                  <c:v>45.955616301151046</c:v>
                </c:pt>
                <c:pt idx="15">
                  <c:v>0</c:v>
                </c:pt>
                <c:pt idx="16">
                  <c:v>5.7491723579532676</c:v>
                </c:pt>
                <c:pt idx="17">
                  <c:v>4.8515370066399397</c:v>
                </c:pt>
                <c:pt idx="18">
                  <c:v>15.057318929095342</c:v>
                </c:pt>
                <c:pt idx="19">
                  <c:v>5.0044642763154945</c:v>
                </c:pt>
              </c:numCache>
            </c:numRef>
          </c:val>
          <c:extLst>
            <c:ext xmlns:c16="http://schemas.microsoft.com/office/drawing/2014/chart" uri="{C3380CC4-5D6E-409C-BE32-E72D297353CC}">
              <c16:uniqueId val="{0000000A-6B7D-4D04-B652-FEAEEE485604}"/>
            </c:ext>
          </c:extLst>
        </c:ser>
        <c:ser>
          <c:idx val="12"/>
          <c:order val="11"/>
          <c:tx>
            <c:strRef>
              <c:f>'Data 1'!$C$94</c:f>
              <c:strCache>
                <c:ptCount val="1"/>
                <c:pt idx="0">
                  <c:v>Residuos no renovables</c:v>
                </c:pt>
              </c:strCache>
            </c:strRef>
          </c:tx>
          <c:spPr>
            <a:solidFill>
              <a:srgbClr val="666666"/>
            </a:solidFill>
          </c:spPr>
          <c:invertIfNegative val="0"/>
          <c:cat>
            <c:strRef>
              <c:f>'Data 1'!$E$82:$X$82</c:f>
              <c:strCache>
                <c:ptCount val="20"/>
                <c:pt idx="0">
                  <c:v>Andalucía</c:v>
                </c:pt>
                <c:pt idx="1">
                  <c:v>Aragón</c:v>
                </c:pt>
                <c:pt idx="2">
                  <c:v>Asturias</c:v>
                </c:pt>
                <c:pt idx="3">
                  <c:v>Baleares</c:v>
                </c:pt>
                <c:pt idx="4">
                  <c:v>C. Valenciana</c:v>
                </c:pt>
                <c:pt idx="5">
                  <c:v>Canarias</c:v>
                </c:pt>
                <c:pt idx="6">
                  <c:v>Cantabria</c:v>
                </c:pt>
                <c:pt idx="7">
                  <c:v>Castilla-La Mancha</c:v>
                </c:pt>
                <c:pt idx="8">
                  <c:v>Castilla y León</c:v>
                </c:pt>
                <c:pt idx="9">
                  <c:v>Cataluña</c:v>
                </c:pt>
                <c:pt idx="10">
                  <c:v>Ceuta</c:v>
                </c:pt>
                <c:pt idx="11">
                  <c:v>Extremadura</c:v>
                </c:pt>
                <c:pt idx="12">
                  <c:v>Galicia</c:v>
                </c:pt>
                <c:pt idx="13">
                  <c:v>La Rioja</c:v>
                </c:pt>
                <c:pt idx="14">
                  <c:v>Madrid</c:v>
                </c:pt>
                <c:pt idx="15">
                  <c:v>Melilla</c:v>
                </c:pt>
                <c:pt idx="16">
                  <c:v>Murcia</c:v>
                </c:pt>
                <c:pt idx="17">
                  <c:v>Navarra</c:v>
                </c:pt>
                <c:pt idx="18">
                  <c:v>País Vasco</c:v>
                </c:pt>
                <c:pt idx="19">
                  <c:v>TOTAL</c:v>
                </c:pt>
              </c:strCache>
            </c:strRef>
          </c:cat>
          <c:val>
            <c:numRef>
              <c:f>'Data 1'!$E$94:$X$94</c:f>
              <c:numCache>
                <c:formatCode>#,##0.0</c:formatCode>
                <c:ptCount val="20"/>
                <c:pt idx="0">
                  <c:v>0.3058516937596899</c:v>
                </c:pt>
                <c:pt idx="1">
                  <c:v>0.49586037056099624</c:v>
                </c:pt>
                <c:pt idx="2">
                  <c:v>1.9314716246768802</c:v>
                </c:pt>
                <c:pt idx="3">
                  <c:v>1.826313525767578</c:v>
                </c:pt>
                <c:pt idx="4">
                  <c:v>0.76025945890616609</c:v>
                </c:pt>
                <c:pt idx="5">
                  <c:v>0</c:v>
                </c:pt>
                <c:pt idx="6">
                  <c:v>0.61932366003475181</c:v>
                </c:pt>
                <c:pt idx="7">
                  <c:v>0</c:v>
                </c:pt>
                <c:pt idx="8">
                  <c:v>0</c:v>
                </c:pt>
                <c:pt idx="9">
                  <c:v>0.2730026425664121</c:v>
                </c:pt>
                <c:pt idx="10">
                  <c:v>0</c:v>
                </c:pt>
                <c:pt idx="11">
                  <c:v>0</c:v>
                </c:pt>
                <c:pt idx="12">
                  <c:v>0.37188274346769085</c:v>
                </c:pt>
                <c:pt idx="13">
                  <c:v>0</c:v>
                </c:pt>
                <c:pt idx="14">
                  <c:v>3.26052221066417</c:v>
                </c:pt>
                <c:pt idx="15">
                  <c:v>1.3926413550246217</c:v>
                </c:pt>
                <c:pt idx="16">
                  <c:v>0</c:v>
                </c:pt>
                <c:pt idx="17">
                  <c:v>0</c:v>
                </c:pt>
                <c:pt idx="18">
                  <c:v>2.4297227750825541</c:v>
                </c:pt>
                <c:pt idx="19">
                  <c:v>0.38960356220828452</c:v>
                </c:pt>
              </c:numCache>
            </c:numRef>
          </c:val>
          <c:extLst>
            <c:ext xmlns:c16="http://schemas.microsoft.com/office/drawing/2014/chart" uri="{C3380CC4-5D6E-409C-BE32-E72D297353CC}">
              <c16:uniqueId val="{0000000B-6B7D-4D04-B652-FEAEEE485604}"/>
            </c:ext>
          </c:extLst>
        </c:ser>
        <c:ser>
          <c:idx val="8"/>
          <c:order val="12"/>
          <c:tx>
            <c:strRef>
              <c:f>'Data 1'!$C$95:$D$95</c:f>
              <c:strCache>
                <c:ptCount val="2"/>
                <c:pt idx="0">
                  <c:v>Residuos renovables</c:v>
                </c:pt>
              </c:strCache>
            </c:strRef>
          </c:tx>
          <c:spPr>
            <a:solidFill>
              <a:srgbClr val="A0A0A0"/>
            </a:solidFill>
          </c:spPr>
          <c:invertIfNegative val="0"/>
          <c:cat>
            <c:strRef>
              <c:f>'Data 1'!$E$82:$X$82</c:f>
              <c:strCache>
                <c:ptCount val="20"/>
                <c:pt idx="0">
                  <c:v>Andalucía</c:v>
                </c:pt>
                <c:pt idx="1">
                  <c:v>Aragón</c:v>
                </c:pt>
                <c:pt idx="2">
                  <c:v>Asturias</c:v>
                </c:pt>
                <c:pt idx="3">
                  <c:v>Baleares</c:v>
                </c:pt>
                <c:pt idx="4">
                  <c:v>C. Valenciana</c:v>
                </c:pt>
                <c:pt idx="5">
                  <c:v>Canarias</c:v>
                </c:pt>
                <c:pt idx="6">
                  <c:v>Cantabria</c:v>
                </c:pt>
                <c:pt idx="7">
                  <c:v>Castilla-La Mancha</c:v>
                </c:pt>
                <c:pt idx="8">
                  <c:v>Castilla y León</c:v>
                </c:pt>
                <c:pt idx="9">
                  <c:v>Cataluña</c:v>
                </c:pt>
                <c:pt idx="10">
                  <c:v>Ceuta</c:v>
                </c:pt>
                <c:pt idx="11">
                  <c:v>Extremadura</c:v>
                </c:pt>
                <c:pt idx="12">
                  <c:v>Galicia</c:v>
                </c:pt>
                <c:pt idx="13">
                  <c:v>La Rioja</c:v>
                </c:pt>
                <c:pt idx="14">
                  <c:v>Madrid</c:v>
                </c:pt>
                <c:pt idx="15">
                  <c:v>Melilla</c:v>
                </c:pt>
                <c:pt idx="16">
                  <c:v>Murcia</c:v>
                </c:pt>
                <c:pt idx="17">
                  <c:v>Navarra</c:v>
                </c:pt>
                <c:pt idx="18">
                  <c:v>País Vasco</c:v>
                </c:pt>
                <c:pt idx="19">
                  <c:v>TOTAL</c:v>
                </c:pt>
              </c:strCache>
            </c:strRef>
          </c:cat>
          <c:val>
            <c:numRef>
              <c:f>'Data 1'!$E$95:$X$95</c:f>
              <c:numCache>
                <c:formatCode>#,##0.0</c:formatCode>
                <c:ptCount val="20"/>
                <c:pt idx="0">
                  <c:v>0</c:v>
                </c:pt>
                <c:pt idx="1">
                  <c:v>0</c:v>
                </c:pt>
                <c:pt idx="2">
                  <c:v>0</c:v>
                </c:pt>
                <c:pt idx="3">
                  <c:v>1.826313525767578</c:v>
                </c:pt>
                <c:pt idx="4">
                  <c:v>0</c:v>
                </c:pt>
                <c:pt idx="5">
                  <c:v>0</c:v>
                </c:pt>
                <c:pt idx="6">
                  <c:v>0.61932366003475181</c:v>
                </c:pt>
                <c:pt idx="7">
                  <c:v>0</c:v>
                </c:pt>
                <c:pt idx="8">
                  <c:v>0</c:v>
                </c:pt>
                <c:pt idx="9">
                  <c:v>0.22915289225844312</c:v>
                </c:pt>
                <c:pt idx="10">
                  <c:v>0</c:v>
                </c:pt>
                <c:pt idx="11">
                  <c:v>0</c:v>
                </c:pt>
                <c:pt idx="12">
                  <c:v>0.22854150901406764</c:v>
                </c:pt>
                <c:pt idx="13">
                  <c:v>0</c:v>
                </c:pt>
                <c:pt idx="14">
                  <c:v>3.26052221066417</c:v>
                </c:pt>
                <c:pt idx="15">
                  <c:v>1.3926413550246217</c:v>
                </c:pt>
                <c:pt idx="16">
                  <c:v>0</c:v>
                </c:pt>
                <c:pt idx="17">
                  <c:v>0</c:v>
                </c:pt>
                <c:pt idx="18">
                  <c:v>2.0167924285524901</c:v>
                </c:pt>
                <c:pt idx="19">
                  <c:v>0.15033337387358267</c:v>
                </c:pt>
              </c:numCache>
            </c:numRef>
          </c:val>
          <c:extLst>
            <c:ext xmlns:c16="http://schemas.microsoft.com/office/drawing/2014/chart" uri="{C3380CC4-5D6E-409C-BE32-E72D297353CC}">
              <c16:uniqueId val="{0000000C-6B7D-4D04-B652-FEAEEE485604}"/>
            </c:ext>
          </c:extLst>
        </c:ser>
        <c:dLbls>
          <c:showLegendKey val="0"/>
          <c:showVal val="0"/>
          <c:showCatName val="0"/>
          <c:showSerName val="0"/>
          <c:showPercent val="0"/>
          <c:showBubbleSize val="0"/>
        </c:dLbls>
        <c:gapWidth val="60"/>
        <c:overlap val="100"/>
        <c:axId val="326175048"/>
        <c:axId val="326175440"/>
      </c:barChart>
      <c:catAx>
        <c:axId val="326175048"/>
        <c:scaling>
          <c:orientation val="minMax"/>
        </c:scaling>
        <c:delete val="0"/>
        <c:axPos val="b"/>
        <c:numFmt formatCode="General" sourceLinked="1"/>
        <c:majorTickMark val="none"/>
        <c:minorTickMark val="none"/>
        <c:tickLblPos val="nextTo"/>
        <c:spPr>
          <a:ln w="12700">
            <a:pattFill prst="pct50">
              <a:fgClr>
                <a:srgbClr val="969696"/>
              </a:fgClr>
              <a:bgClr>
                <a:srgbClr val="FFFFFF"/>
              </a:bgClr>
            </a:pattFill>
            <a:prstDash val="solid"/>
          </a:ln>
        </c:spPr>
        <c:txPr>
          <a:bodyPr rot="-2700000" vert="horz"/>
          <a:lstStyle/>
          <a:p>
            <a:pPr>
              <a:defRPr sz="800" b="0" i="0" u="none" strike="noStrike" baseline="0">
                <a:solidFill>
                  <a:srgbClr val="004563"/>
                </a:solidFill>
                <a:latin typeface="Arial"/>
                <a:ea typeface="Arial"/>
                <a:cs typeface="Arial"/>
              </a:defRPr>
            </a:pPr>
            <a:endParaRPr lang="es-ES"/>
          </a:p>
        </c:txPr>
        <c:crossAx val="326175440"/>
        <c:crosses val="autoZero"/>
        <c:auto val="1"/>
        <c:lblAlgn val="ctr"/>
        <c:lblOffset val="0"/>
        <c:tickLblSkip val="1"/>
        <c:tickMarkSkip val="1"/>
        <c:noMultiLvlLbl val="0"/>
      </c:catAx>
      <c:valAx>
        <c:axId val="326175440"/>
        <c:scaling>
          <c:orientation val="minMax"/>
          <c:max val="100"/>
        </c:scaling>
        <c:delete val="0"/>
        <c:axPos val="l"/>
        <c:majorGridlines>
          <c:spPr>
            <a:ln w="12700">
              <a:pattFill prst="pct50">
                <a:fgClr>
                  <a:srgbClr val="969696"/>
                </a:fgClr>
                <a:bgClr>
                  <a:srgbClr val="FFFFFF"/>
                </a:bgClr>
              </a:pattFill>
              <a:prstDash val="solid"/>
            </a:ln>
          </c:spPr>
        </c:majorGridlines>
        <c:numFmt formatCode="#,##0.0" sourceLinked="1"/>
        <c:majorTickMark val="out"/>
        <c:minorTickMark val="none"/>
        <c:tickLblPos val="nextTo"/>
        <c:spPr>
          <a:ln w="9525">
            <a:noFill/>
          </a:ln>
        </c:spPr>
        <c:txPr>
          <a:bodyPr rot="0" vert="horz"/>
          <a:lstStyle/>
          <a:p>
            <a:pPr>
              <a:defRPr sz="800" b="0" i="0" u="none" strike="noStrike" baseline="0">
                <a:solidFill>
                  <a:srgbClr val="004563"/>
                </a:solidFill>
                <a:latin typeface="Arial"/>
                <a:ea typeface="Arial"/>
                <a:cs typeface="Arial"/>
              </a:defRPr>
            </a:pPr>
            <a:endParaRPr lang="es-ES"/>
          </a:p>
        </c:txPr>
        <c:crossAx val="326175048"/>
        <c:crosses val="autoZero"/>
        <c:crossBetween val="between"/>
        <c:majorUnit val="10"/>
      </c:valAx>
      <c:spPr>
        <a:noFill/>
        <a:ln w="25400">
          <a:noFill/>
        </a:ln>
      </c:spPr>
    </c:plotArea>
    <c:legend>
      <c:legendPos val="t"/>
      <c:layout>
        <c:manualLayout>
          <c:xMode val="edge"/>
          <c:yMode val="edge"/>
          <c:x val="8.2285888962674844E-2"/>
          <c:y val="0.85017421602787457"/>
          <c:w val="0.91203533293278094"/>
          <c:h val="0.14982578397212543"/>
        </c:manualLayout>
      </c:layout>
      <c:overlay val="0"/>
      <c:txPr>
        <a:bodyPr/>
        <a:lstStyle/>
        <a:p>
          <a:pPr>
            <a:defRPr sz="700" b="0" i="0" u="none" strike="noStrike" baseline="0">
              <a:solidFill>
                <a:srgbClr val="004563"/>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808080"/>
          </a:solidFill>
          <a:latin typeface="Arial"/>
          <a:ea typeface="Arial"/>
          <a:cs typeface="Arial"/>
        </a:defRPr>
      </a:pPr>
      <a:endParaRPr lang="es-ES"/>
    </a:p>
  </c:txPr>
  <c:printSettings>
    <c:headerFooter alignWithMargins="0"/>
    <c:pageMargins b="1" l="0.75000000000000078" r="0.75000000000000078" t="1" header="0" footer="0"/>
    <c:pageSetup paperSize="9" orientation="landscape" verticalDpi="355"/>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560975609756101E-2"/>
          <c:y val="0.1487344070386778"/>
          <c:w val="0.85853658536585364"/>
          <c:h val="0.51582358185754218"/>
        </c:manualLayout>
      </c:layout>
      <c:barChart>
        <c:barDir val="col"/>
        <c:grouping val="stacked"/>
        <c:varyColors val="0"/>
        <c:ser>
          <c:idx val="0"/>
          <c:order val="0"/>
          <c:spPr>
            <a:solidFill>
              <a:srgbClr val="6600FF"/>
            </a:solidFill>
            <a:ln w="25400">
              <a:noFill/>
            </a:ln>
          </c:spPr>
          <c:invertIfNegative val="0"/>
          <c:val>
            <c:numRef>
              <c:f>'Data 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'Data 2'!#REF!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'Data 2'!#REF!</c15:sqref>
                        </c15:formulaRef>
                      </c:ext>
                    </c:extLst>
                  </c:multiLvlStrRef>
                </c15:cat>
              </c15:filteredCategoryTitle>
            </c:ext>
            <c:ext xmlns:c16="http://schemas.microsoft.com/office/drawing/2014/chart" uri="{C3380CC4-5D6E-409C-BE32-E72D297353CC}">
              <c16:uniqueId val="{00000000-9E84-4BF3-AAD8-8CE578FA380A}"/>
            </c:ext>
          </c:extLst>
        </c:ser>
        <c:ser>
          <c:idx val="1"/>
          <c:order val="1"/>
          <c:spPr>
            <a:solidFill>
              <a:srgbClr val="9966FF"/>
            </a:solidFill>
            <a:ln w="25400">
              <a:noFill/>
            </a:ln>
          </c:spPr>
          <c:invertIfNegative val="0"/>
          <c:val>
            <c:numRef>
              <c:f>'Data 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'Data 2'!#REF!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'Data 2'!#REF!</c15:sqref>
                        </c15:formulaRef>
                      </c:ext>
                    </c:extLst>
                  </c:multiLvlStrRef>
                </c15:cat>
              </c15:filteredCategoryTitle>
            </c:ext>
            <c:ext xmlns:c16="http://schemas.microsoft.com/office/drawing/2014/chart" uri="{C3380CC4-5D6E-409C-BE32-E72D297353CC}">
              <c16:uniqueId val="{00000001-9E84-4BF3-AAD8-8CE578FA380A}"/>
            </c:ext>
          </c:extLst>
        </c:ser>
        <c:ser>
          <c:idx val="2"/>
          <c:order val="2"/>
          <c:spPr>
            <a:solidFill>
              <a:srgbClr val="00B0F0"/>
            </a:solidFill>
            <a:ln w="25400">
              <a:noFill/>
            </a:ln>
          </c:spPr>
          <c:invertIfNegative val="0"/>
          <c:val>
            <c:numRef>
              <c:f>'Data 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'Data 2'!#REF!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'Data 2'!#REF!</c15:sqref>
                        </c15:formulaRef>
                      </c:ext>
                    </c:extLst>
                  </c:multiLvlStrRef>
                </c15:cat>
              </c15:filteredCategoryTitle>
            </c:ext>
            <c:ext xmlns:c16="http://schemas.microsoft.com/office/drawing/2014/chart" uri="{C3380CC4-5D6E-409C-BE32-E72D297353CC}">
              <c16:uniqueId val="{00000002-9E84-4BF3-AAD8-8CE578FA380A}"/>
            </c:ext>
          </c:extLst>
        </c:ser>
        <c:ser>
          <c:idx val="3"/>
          <c:order val="3"/>
          <c:spPr>
            <a:solidFill>
              <a:srgbClr val="92D050"/>
            </a:solidFill>
          </c:spPr>
          <c:invertIfNegative val="0"/>
          <c:val>
            <c:numRef>
              <c:f>'Data 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'Data 2'!#REF!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'Data 2'!#REF!</c15:sqref>
                        </c15:formulaRef>
                      </c:ext>
                    </c:extLst>
                  </c:multiLvlStrRef>
                </c15:cat>
              </c15:filteredCategoryTitle>
            </c:ext>
            <c:ext xmlns:c16="http://schemas.microsoft.com/office/drawing/2014/chart" uri="{C3380CC4-5D6E-409C-BE32-E72D297353CC}">
              <c16:uniqueId val="{00000003-9E84-4BF3-AAD8-8CE578FA380A}"/>
            </c:ext>
          </c:extLst>
        </c:ser>
        <c:ser>
          <c:idx val="4"/>
          <c:order val="4"/>
          <c:spPr>
            <a:solidFill>
              <a:srgbClr val="FFFF00"/>
            </a:solidFill>
          </c:spPr>
          <c:invertIfNegative val="0"/>
          <c:val>
            <c:numRef>
              <c:f>'Data 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'Data 2'!#REF!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'Data 2'!#REF!</c15:sqref>
                        </c15:formulaRef>
                      </c:ext>
                    </c:extLst>
                  </c:multiLvlStrRef>
                </c15:cat>
              </c15:filteredCategoryTitle>
            </c:ext>
            <c:ext xmlns:c16="http://schemas.microsoft.com/office/drawing/2014/chart" uri="{C3380CC4-5D6E-409C-BE32-E72D297353CC}">
              <c16:uniqueId val="{00000004-9E84-4BF3-AAD8-8CE578FA380A}"/>
            </c:ext>
          </c:extLst>
        </c:ser>
        <c:ser>
          <c:idx val="5"/>
          <c:order val="5"/>
          <c:invertIfNegative val="0"/>
          <c:val>
            <c:numRef>
              <c:f>'Data 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'Data 2'!#REF!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'Data 2'!#REF!</c15:sqref>
                        </c15:formulaRef>
                      </c:ext>
                    </c:extLst>
                  </c:multiLvlStrRef>
                </c15:cat>
              </c15:filteredCategoryTitle>
            </c:ext>
            <c:ext xmlns:c16="http://schemas.microsoft.com/office/drawing/2014/chart" uri="{C3380CC4-5D6E-409C-BE32-E72D297353CC}">
              <c16:uniqueId val="{00000005-9E84-4BF3-AAD8-8CE578FA380A}"/>
            </c:ext>
          </c:extLst>
        </c:ser>
        <c:dLbls>
          <c:showLegendKey val="0"/>
          <c:showVal val="0"/>
          <c:showCatName val="0"/>
          <c:showSerName val="0"/>
          <c:showPercent val="0"/>
          <c:showBubbleSize val="0"/>
        </c:dLbls>
        <c:gapWidth val="50"/>
        <c:overlap val="100"/>
        <c:axId val="328977072"/>
        <c:axId val="328977464"/>
      </c:barChart>
      <c:catAx>
        <c:axId val="328977072"/>
        <c:scaling>
          <c:orientation val="minMax"/>
        </c:scaling>
        <c:delete val="0"/>
        <c:axPos val="b"/>
        <c:numFmt formatCode="General" sourceLinked="1"/>
        <c:majorTickMark val="none"/>
        <c:minorTickMark val="none"/>
        <c:tickLblPos val="nextTo"/>
        <c:spPr>
          <a:ln w="12700">
            <a:pattFill prst="pct50">
              <a:fgClr>
                <a:srgbClr val="A6A6A6"/>
              </a:fgClr>
              <a:bgClr>
                <a:srgbClr val="FFFFFF"/>
              </a:bgClr>
            </a:pattFill>
            <a:prstDash val="solid"/>
          </a:ln>
        </c:spPr>
        <c:txPr>
          <a:bodyPr rot="-5400000" vert="horz"/>
          <a:lstStyle/>
          <a:p>
            <a:pPr>
              <a:defRPr sz="800" b="0" i="0" u="none" strike="noStrike" baseline="0">
                <a:solidFill>
                  <a:srgbClr val="004563"/>
                </a:solidFill>
                <a:latin typeface="Arial"/>
                <a:ea typeface="Arial"/>
                <a:cs typeface="Arial"/>
              </a:defRPr>
            </a:pPr>
            <a:endParaRPr lang="es-ES"/>
          </a:p>
        </c:txPr>
        <c:crossAx val="328977464"/>
        <c:crosses val="autoZero"/>
        <c:auto val="0"/>
        <c:lblAlgn val="ctr"/>
        <c:lblOffset val="100"/>
        <c:tickLblSkip val="1"/>
        <c:tickMarkSkip val="1"/>
        <c:noMultiLvlLbl val="0"/>
      </c:catAx>
      <c:valAx>
        <c:axId val="328977464"/>
        <c:scaling>
          <c:orientation val="minMax"/>
          <c:max val="100"/>
          <c:min val="0"/>
        </c:scaling>
        <c:delete val="0"/>
        <c:axPos val="l"/>
        <c:majorGridlines>
          <c:spPr>
            <a:ln w="12700">
              <a:pattFill prst="pct50">
                <a:fgClr>
                  <a:srgbClr val="A6A6A6"/>
                </a:fgClr>
                <a:bgClr>
                  <a:srgbClr val="FFFFFF"/>
                </a:bgClr>
              </a:pattFill>
              <a:prstDash val="solid"/>
            </a:ln>
          </c:spPr>
        </c:majorGridlines>
        <c:numFmt formatCode="0" sourceLinked="0"/>
        <c:majorTickMark val="out"/>
        <c:minorTickMark val="none"/>
        <c:tickLblPos val="nextTo"/>
        <c:spPr>
          <a:ln w="9525">
            <a:noFill/>
          </a:ln>
        </c:spPr>
        <c:txPr>
          <a:bodyPr rot="0" vert="horz"/>
          <a:lstStyle/>
          <a:p>
            <a:pPr>
              <a:defRPr sz="800" b="0" i="0" u="none" strike="noStrike" baseline="0">
                <a:solidFill>
                  <a:srgbClr val="004563"/>
                </a:solidFill>
                <a:latin typeface="Arial"/>
                <a:ea typeface="Arial"/>
                <a:cs typeface="Arial"/>
              </a:defRPr>
            </a:pPr>
            <a:endParaRPr lang="es-ES"/>
          </a:p>
        </c:txPr>
        <c:crossAx val="328977072"/>
        <c:crosses val="autoZero"/>
        <c:crossBetween val="between"/>
      </c:valAx>
      <c:spPr>
        <a:noFill/>
        <a:ln w="25400">
          <a:noFill/>
        </a:ln>
      </c:spPr>
    </c:plotArea>
    <c:legend>
      <c:legendPos val="t"/>
      <c:layout>
        <c:manualLayout>
          <c:xMode val="edge"/>
          <c:yMode val="edge"/>
          <c:x val="7.3170731707317069E-2"/>
          <c:y val="4.7468525450712104E-2"/>
          <c:w val="0.9"/>
          <c:h val="5.798235876253173E-2"/>
        </c:manualLayout>
      </c:layout>
      <c:overlay val="0"/>
      <c:spPr>
        <a:noFill/>
        <a:ln w="25400">
          <a:noFill/>
        </a:ln>
      </c:spPr>
      <c:txPr>
        <a:bodyPr/>
        <a:lstStyle/>
        <a:p>
          <a:pPr>
            <a:defRPr sz="700" b="0" i="0" u="none" strike="noStrike" baseline="0">
              <a:solidFill>
                <a:srgbClr val="004563"/>
              </a:solidFill>
              <a:latin typeface="Arial"/>
              <a:ea typeface="Arial"/>
              <a:cs typeface="Arial"/>
            </a:defRPr>
          </a:pPr>
          <a:endParaRPr lang="es-ES"/>
        </a:p>
      </c:txPr>
    </c:legend>
    <c:plotVisOnly val="0"/>
    <c:dispBlanksAs val="gap"/>
    <c:showDLblsOverMax val="0"/>
  </c:chart>
  <c:spPr>
    <a:noFill/>
    <a:ln w="9525">
      <a:noFill/>
    </a:ln>
  </c:spPr>
  <c:txPr>
    <a:bodyPr/>
    <a:lstStyle/>
    <a:p>
      <a:pPr>
        <a:defRPr sz="800" b="0" i="0" u="none" strike="noStrike" baseline="0">
          <a:solidFill>
            <a:srgbClr val="004563"/>
          </a:solidFill>
          <a:latin typeface="Arial"/>
          <a:ea typeface="Arial"/>
          <a:cs typeface="Arial"/>
        </a:defRPr>
      </a:pPr>
      <a:endParaRPr lang="es-ES"/>
    </a:p>
  </c:txPr>
  <c:printSettings>
    <c:headerFooter alignWithMargins="0">
      <c:oddHeader>&amp;N</c:oddHeader>
      <c:oddFooter>Page &amp;P</c:oddFooter>
    </c:headerFooter>
    <c:pageMargins b="1" l="0.75" r="0.75" t="1" header="0.511811024" footer="0.51181102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531187122736416E-2"/>
          <c:y val="0.14335688810657524"/>
          <c:w val="0.87122736418511071"/>
          <c:h val="0.54895198616420282"/>
        </c:manualLayout>
      </c:layout>
      <c:barChart>
        <c:barDir val="col"/>
        <c:grouping val="stacked"/>
        <c:varyColors val="0"/>
        <c:ser>
          <c:idx val="0"/>
          <c:order val="0"/>
          <c:tx>
            <c:v>'Data 1'!#REF!</c:v>
          </c:tx>
          <c:spPr>
            <a:solidFill>
              <a:srgbClr val="00B0F0"/>
            </a:solidFill>
            <a:ln w="25400">
              <a:noFill/>
            </a:ln>
          </c:spPr>
          <c:invertIfNegative val="0"/>
          <c:val>
            <c:numRef>
              <c:f>'Data 1'!#REF!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'Data 1'!#REF!</c15:sqref>
                        </c15:formulaRef>
                      </c:ext>
                    </c:extLst>
                  </c:multiLvlStrRef>
                </c15:cat>
              </c15:filteredCategoryTitle>
            </c:ext>
            <c:ext xmlns:c16="http://schemas.microsoft.com/office/drawing/2014/chart" uri="{C3380CC4-5D6E-409C-BE32-E72D297353CC}">
              <c16:uniqueId val="{00000000-CB52-4BAA-8CD8-63D800A0CF15}"/>
            </c:ext>
          </c:extLst>
        </c:ser>
        <c:ser>
          <c:idx val="1"/>
          <c:order val="1"/>
          <c:tx>
            <c:v>'Data 1'!#REF!</c:v>
          </c:tx>
          <c:spPr>
            <a:solidFill>
              <a:srgbClr val="8064A2"/>
            </a:solidFill>
            <a:ln w="25400">
              <a:noFill/>
            </a:ln>
          </c:spPr>
          <c:invertIfNegative val="0"/>
          <c:val>
            <c:numRef>
              <c:f>'Data 1'!#REF!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'Data 1'!#REF!</c15:sqref>
                        </c15:formulaRef>
                      </c:ext>
                    </c:extLst>
                  </c:multiLvlStrRef>
                </c15:cat>
              </c15:filteredCategoryTitle>
            </c:ext>
            <c:ext xmlns:c16="http://schemas.microsoft.com/office/drawing/2014/chart" uri="{C3380CC4-5D6E-409C-BE32-E72D297353CC}">
              <c16:uniqueId val="{00000001-CB52-4BAA-8CD8-63D800A0CF15}"/>
            </c:ext>
          </c:extLst>
        </c:ser>
        <c:ser>
          <c:idx val="2"/>
          <c:order val="2"/>
          <c:tx>
            <c:v>'Data 1'!#REF!</c:v>
          </c:tx>
          <c:spPr>
            <a:solidFill>
              <a:srgbClr val="DB0705"/>
            </a:solidFill>
            <a:ln w="25400">
              <a:noFill/>
            </a:ln>
          </c:spPr>
          <c:invertIfNegative val="0"/>
          <c:val>
            <c:numRef>
              <c:f>'Data 1'!#REF!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'Data 1'!#REF!</c15:sqref>
                        </c15:formulaRef>
                      </c:ext>
                    </c:extLst>
                  </c:multiLvlStrRef>
                </c15:cat>
              </c15:filteredCategoryTitle>
            </c:ext>
            <c:ext xmlns:c16="http://schemas.microsoft.com/office/drawing/2014/chart" uri="{C3380CC4-5D6E-409C-BE32-E72D297353CC}">
              <c16:uniqueId val="{00000002-CB52-4BAA-8CD8-63D800A0CF15}"/>
            </c:ext>
          </c:extLst>
        </c:ser>
        <c:ser>
          <c:idx val="3"/>
          <c:order val="3"/>
          <c:tx>
            <c:v>'Data 1'!#REF!</c:v>
          </c:tx>
          <c:spPr>
            <a:solidFill>
              <a:srgbClr val="F79646"/>
            </a:solidFill>
            <a:ln w="25400">
              <a:noFill/>
            </a:ln>
          </c:spPr>
          <c:invertIfNegative val="0"/>
          <c:val>
            <c:numRef>
              <c:f>'Data 1'!#REF!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'Data 1'!#REF!</c15:sqref>
                        </c15:formulaRef>
                      </c:ext>
                    </c:extLst>
                  </c:multiLvlStrRef>
                </c15:cat>
              </c15:filteredCategoryTitle>
            </c:ext>
            <c:ext xmlns:c16="http://schemas.microsoft.com/office/drawing/2014/chart" uri="{C3380CC4-5D6E-409C-BE32-E72D297353CC}">
              <c16:uniqueId val="{00000003-CB52-4BAA-8CD8-63D800A0CF15}"/>
            </c:ext>
          </c:extLst>
        </c:ser>
        <c:ser>
          <c:idx val="4"/>
          <c:order val="4"/>
          <c:tx>
            <c:v>'Data 1'!#REF!</c:v>
          </c:tx>
          <c:spPr>
            <a:solidFill>
              <a:srgbClr val="9BBB59"/>
            </a:solidFill>
            <a:ln w="25400">
              <a:noFill/>
            </a:ln>
          </c:spPr>
          <c:invertIfNegative val="0"/>
          <c:val>
            <c:numRef>
              <c:f>'Data 1'!#REF!</c:f>
              <c:numCache>
                <c:formatCode>General</c:formatCode>
                <c:ptCount val="1"/>
                <c:pt idx="0">
                  <c:v>1</c:v>
                </c:pt>
              </c:numCache>
            </c:numRef>
          </c:val>
          <c:extLst>
            <c:ext xmlns:c16="http://schemas.microsoft.com/office/drawing/2014/chart" uri="{C3380CC4-5D6E-409C-BE32-E72D297353CC}">
              <c16:uniqueId val="{00000004-CB52-4BAA-8CD8-63D800A0CF15}"/>
            </c:ext>
          </c:extLst>
        </c:ser>
        <c:dLbls>
          <c:showLegendKey val="0"/>
          <c:showVal val="0"/>
          <c:showCatName val="0"/>
          <c:showSerName val="0"/>
          <c:showPercent val="0"/>
          <c:showBubbleSize val="0"/>
        </c:dLbls>
        <c:gapWidth val="60"/>
        <c:overlap val="100"/>
        <c:axId val="326176224"/>
        <c:axId val="326176616"/>
      </c:barChart>
      <c:catAx>
        <c:axId val="326176224"/>
        <c:scaling>
          <c:orientation val="minMax"/>
        </c:scaling>
        <c:delete val="0"/>
        <c:axPos val="b"/>
        <c:numFmt formatCode="General" sourceLinked="1"/>
        <c:majorTickMark val="none"/>
        <c:minorTickMark val="none"/>
        <c:tickLblPos val="nextTo"/>
        <c:spPr>
          <a:ln w="12700">
            <a:pattFill prst="pct50">
              <a:fgClr>
                <a:srgbClr val="969696"/>
              </a:fgClr>
              <a:bgClr>
                <a:srgbClr val="FFFFFF"/>
              </a:bgClr>
            </a:pattFill>
            <a:prstDash val="solid"/>
          </a:ln>
        </c:spPr>
        <c:txPr>
          <a:bodyPr rot="-2700000" vert="horz"/>
          <a:lstStyle/>
          <a:p>
            <a:pPr>
              <a:defRPr sz="800" b="0" i="0" u="none" strike="noStrike" baseline="0">
                <a:solidFill>
                  <a:srgbClr val="004563"/>
                </a:solidFill>
                <a:latin typeface="Arial"/>
                <a:ea typeface="Arial"/>
                <a:cs typeface="Arial"/>
              </a:defRPr>
            </a:pPr>
            <a:endParaRPr lang="es-ES"/>
          </a:p>
        </c:txPr>
        <c:crossAx val="326176616"/>
        <c:crosses val="autoZero"/>
        <c:auto val="1"/>
        <c:lblAlgn val="ctr"/>
        <c:lblOffset val="0"/>
        <c:tickLblSkip val="1"/>
        <c:tickMarkSkip val="1"/>
        <c:noMultiLvlLbl val="0"/>
      </c:catAx>
      <c:valAx>
        <c:axId val="326176616"/>
        <c:scaling>
          <c:orientation val="minMax"/>
          <c:max val="100"/>
        </c:scaling>
        <c:delete val="0"/>
        <c:axPos val="l"/>
        <c:majorGridlines>
          <c:spPr>
            <a:ln w="12700">
              <a:pattFill prst="pct50">
                <a:fgClr>
                  <a:srgbClr val="969696"/>
                </a:fgClr>
                <a:bgClr>
                  <a:srgbClr val="FFFFFF"/>
                </a:bgClr>
              </a:pattFill>
              <a:prstDash val="solid"/>
            </a:ln>
          </c:spPr>
        </c:majorGridlines>
        <c:numFmt formatCode="0" sourceLinked="0"/>
        <c:majorTickMark val="out"/>
        <c:minorTickMark val="none"/>
        <c:tickLblPos val="nextTo"/>
        <c:spPr>
          <a:ln w="9525">
            <a:noFill/>
          </a:ln>
        </c:spPr>
        <c:txPr>
          <a:bodyPr rot="0" vert="horz"/>
          <a:lstStyle/>
          <a:p>
            <a:pPr>
              <a:defRPr sz="800" b="0" i="0" u="none" strike="noStrike" baseline="0">
                <a:solidFill>
                  <a:srgbClr val="004563"/>
                </a:solidFill>
                <a:latin typeface="Arial"/>
                <a:ea typeface="Arial"/>
                <a:cs typeface="Arial"/>
              </a:defRPr>
            </a:pPr>
            <a:endParaRPr lang="es-ES"/>
          </a:p>
        </c:txPr>
        <c:crossAx val="326176224"/>
        <c:crosses val="autoZero"/>
        <c:crossBetween val="between"/>
      </c:valAx>
      <c:spPr>
        <a:noFill/>
        <a:ln w="25400">
          <a:noFill/>
        </a:ln>
      </c:spPr>
    </c:plotArea>
    <c:legend>
      <c:legendPos val="t"/>
      <c:overlay val="0"/>
      <c:txPr>
        <a:bodyPr/>
        <a:lstStyle/>
        <a:p>
          <a:pPr>
            <a:defRPr sz="540" b="0" i="0" u="none" strike="noStrike" baseline="0">
              <a:solidFill>
                <a:srgbClr val="004563"/>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808080"/>
          </a:solidFill>
          <a:latin typeface="Arial"/>
          <a:ea typeface="Arial"/>
          <a:cs typeface="Arial"/>
        </a:defRPr>
      </a:pPr>
      <a:endParaRPr lang="es-ES"/>
    </a:p>
  </c:txPr>
  <c:printSettings>
    <c:headerFooter alignWithMargins="0"/>
    <c:pageMargins b="1" l="0.75" r="0.75" t="1" header="0" footer="0"/>
    <c:pageSetup paperSize="9" orientation="landscape" verticalDpi="355"/>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338108955892703"/>
          <c:y val="0.10657897174617879"/>
          <c:w val="0.4868981499263812"/>
          <c:h val="0.78285584890124038"/>
        </c:manualLayout>
      </c:layout>
      <c:doughnutChart>
        <c:varyColors val="1"/>
        <c:ser>
          <c:idx val="0"/>
          <c:order val="0"/>
          <c:tx>
            <c:v>Potencia</c:v>
          </c:tx>
          <c:dPt>
            <c:idx val="0"/>
            <c:bubble3D val="0"/>
            <c:spPr>
              <a:solidFill>
                <a:srgbClr val="007CF9"/>
              </a:solidFill>
            </c:spPr>
            <c:extLst>
              <c:ext xmlns:c16="http://schemas.microsoft.com/office/drawing/2014/chart" uri="{C3380CC4-5D6E-409C-BE32-E72D297353CC}">
                <c16:uniqueId val="{00000001-E046-45C5-9B89-A409899B77EF}"/>
              </c:ext>
            </c:extLst>
          </c:dPt>
          <c:dPt>
            <c:idx val="1"/>
            <c:bubble3D val="0"/>
            <c:spPr>
              <a:solidFill>
                <a:srgbClr val="464394"/>
              </a:solidFill>
            </c:spPr>
            <c:extLst>
              <c:ext xmlns:c16="http://schemas.microsoft.com/office/drawing/2014/chart" uri="{C3380CC4-5D6E-409C-BE32-E72D297353CC}">
                <c16:uniqueId val="{00000003-E046-45C5-9B89-A409899B77EF}"/>
              </c:ext>
            </c:extLst>
          </c:dPt>
          <c:dPt>
            <c:idx val="2"/>
            <c:bubble3D val="0"/>
            <c:spPr>
              <a:solidFill>
                <a:srgbClr val="993300"/>
              </a:solidFill>
            </c:spPr>
            <c:extLst>
              <c:ext xmlns:c16="http://schemas.microsoft.com/office/drawing/2014/chart" uri="{C3380CC4-5D6E-409C-BE32-E72D297353CC}">
                <c16:uniqueId val="{00000005-E046-45C5-9B89-A409899B77EF}"/>
              </c:ext>
            </c:extLst>
          </c:dPt>
          <c:dPt>
            <c:idx val="3"/>
            <c:bubble3D val="0"/>
            <c:spPr>
              <a:solidFill>
                <a:srgbClr val="BA0F16"/>
              </a:solidFill>
            </c:spPr>
            <c:extLst>
              <c:ext xmlns:c16="http://schemas.microsoft.com/office/drawing/2014/chart" uri="{C3380CC4-5D6E-409C-BE32-E72D297353CC}">
                <c16:uniqueId val="{00000007-E046-45C5-9B89-A409899B77EF}"/>
              </c:ext>
            </c:extLst>
          </c:dPt>
          <c:dPt>
            <c:idx val="4"/>
            <c:bubble3D val="0"/>
            <c:spPr>
              <a:solidFill>
                <a:srgbClr val="FFCC66"/>
              </a:solidFill>
            </c:spPr>
            <c:extLst>
              <c:ext xmlns:c16="http://schemas.microsoft.com/office/drawing/2014/chart" uri="{C3380CC4-5D6E-409C-BE32-E72D297353CC}">
                <c16:uniqueId val="{00000009-E046-45C5-9B89-A409899B77EF}"/>
              </c:ext>
            </c:extLst>
          </c:dPt>
          <c:dPt>
            <c:idx val="5"/>
            <c:bubble3D val="0"/>
            <c:spPr>
              <a:solidFill>
                <a:srgbClr val="CFA2CA"/>
              </a:solidFill>
            </c:spPr>
            <c:extLst>
              <c:ext xmlns:c16="http://schemas.microsoft.com/office/drawing/2014/chart" uri="{C3380CC4-5D6E-409C-BE32-E72D297353CC}">
                <c16:uniqueId val="{0000000B-E046-45C5-9B89-A409899B77EF}"/>
              </c:ext>
            </c:extLst>
          </c:dPt>
          <c:dPt>
            <c:idx val="6"/>
            <c:bubble3D val="0"/>
            <c:spPr>
              <a:solidFill>
                <a:srgbClr val="666666"/>
              </a:solidFill>
            </c:spPr>
            <c:extLst>
              <c:ext xmlns:c16="http://schemas.microsoft.com/office/drawing/2014/chart" uri="{C3380CC4-5D6E-409C-BE32-E72D297353CC}">
                <c16:uniqueId val="{0000000D-E046-45C5-9B89-A409899B77EF}"/>
              </c:ext>
            </c:extLst>
          </c:dPt>
          <c:dPt>
            <c:idx val="7"/>
            <c:bubble3D val="0"/>
            <c:spPr>
              <a:solidFill>
                <a:srgbClr val="A0A0A0"/>
              </a:solidFill>
            </c:spPr>
            <c:extLst>
              <c:ext xmlns:c16="http://schemas.microsoft.com/office/drawing/2014/chart" uri="{C3380CC4-5D6E-409C-BE32-E72D297353CC}">
                <c16:uniqueId val="{0000000F-E046-45C5-9B89-A409899B77EF}"/>
              </c:ext>
            </c:extLst>
          </c:dPt>
          <c:dPt>
            <c:idx val="8"/>
            <c:bubble3D val="0"/>
            <c:spPr>
              <a:solidFill>
                <a:srgbClr val="6FB114"/>
              </a:solidFill>
            </c:spPr>
            <c:extLst>
              <c:ext xmlns:c16="http://schemas.microsoft.com/office/drawing/2014/chart" uri="{C3380CC4-5D6E-409C-BE32-E72D297353CC}">
                <c16:uniqueId val="{00000011-E046-45C5-9B89-A409899B77EF}"/>
              </c:ext>
            </c:extLst>
          </c:dPt>
          <c:dPt>
            <c:idx val="9"/>
            <c:bubble3D val="0"/>
            <c:spPr>
              <a:solidFill>
                <a:srgbClr val="0090D1"/>
              </a:solidFill>
            </c:spPr>
            <c:extLst>
              <c:ext xmlns:c16="http://schemas.microsoft.com/office/drawing/2014/chart" uri="{C3380CC4-5D6E-409C-BE32-E72D297353CC}">
                <c16:uniqueId val="{00000013-E046-45C5-9B89-A409899B77EF}"/>
              </c:ext>
            </c:extLst>
          </c:dPt>
          <c:dPt>
            <c:idx val="10"/>
            <c:bubble3D val="0"/>
            <c:spPr>
              <a:solidFill>
                <a:srgbClr val="E48500"/>
              </a:solidFill>
            </c:spPr>
            <c:extLst>
              <c:ext xmlns:c16="http://schemas.microsoft.com/office/drawing/2014/chart" uri="{C3380CC4-5D6E-409C-BE32-E72D297353CC}">
                <c16:uniqueId val="{00000015-E046-45C5-9B89-A409899B77EF}"/>
              </c:ext>
            </c:extLst>
          </c:dPt>
          <c:dPt>
            <c:idx val="11"/>
            <c:bubble3D val="0"/>
            <c:spPr>
              <a:solidFill>
                <a:srgbClr val="FF0000"/>
              </a:solidFill>
            </c:spPr>
            <c:extLst>
              <c:ext xmlns:c16="http://schemas.microsoft.com/office/drawing/2014/chart" uri="{C3380CC4-5D6E-409C-BE32-E72D297353CC}">
                <c16:uniqueId val="{00000017-E046-45C5-9B89-A409899B77EF}"/>
              </c:ext>
            </c:extLst>
          </c:dPt>
          <c:dPt>
            <c:idx val="12"/>
            <c:bubble3D val="0"/>
            <c:spPr>
              <a:solidFill>
                <a:srgbClr val="9A5CBC"/>
              </a:solidFill>
            </c:spPr>
            <c:extLst>
              <c:ext xmlns:c16="http://schemas.microsoft.com/office/drawing/2014/chart" uri="{C3380CC4-5D6E-409C-BE32-E72D297353CC}">
                <c16:uniqueId val="{00000018-E416-4E97-8510-23C90AD31AD0}"/>
              </c:ext>
            </c:extLst>
          </c:dPt>
          <c:dLbls>
            <c:dLbl>
              <c:idx val="0"/>
              <c:layout>
                <c:manualLayout>
                  <c:x val="7.3083157288265671E-2"/>
                  <c:y val="-9.1078379908393806E-2"/>
                </c:manualLayout>
              </c:layout>
              <c:showLegendKey val="0"/>
              <c:showVal val="0"/>
              <c:showCatName val="1"/>
              <c:showSerName val="0"/>
              <c:showPercent val="1"/>
              <c:showBubbleSize val="0"/>
              <c:extLst>
                <c:ext xmlns:c15="http://schemas.microsoft.com/office/drawing/2012/chart" uri="{CE6537A1-D6FC-4f65-9D91-7224C49458BB}">
                  <c15:layout>
                    <c:manualLayout>
                      <c:w val="0.25951219512195123"/>
                      <c:h val="0.15992177448407185"/>
                    </c:manualLayout>
                  </c15:layout>
                </c:ext>
                <c:ext xmlns:c16="http://schemas.microsoft.com/office/drawing/2014/chart" uri="{C3380CC4-5D6E-409C-BE32-E72D297353CC}">
                  <c16:uniqueId val="{00000001-E046-45C5-9B89-A409899B77EF}"/>
                </c:ext>
              </c:extLst>
            </c:dLbl>
            <c:dLbl>
              <c:idx val="1"/>
              <c:layout>
                <c:manualLayout>
                  <c:x val="0.13537059087126305"/>
                  <c:y val="-5.792064227265710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046-45C5-9B89-A409899B77EF}"/>
                </c:ext>
              </c:extLst>
            </c:dLbl>
            <c:dLbl>
              <c:idx val="2"/>
              <c:layout>
                <c:manualLayout>
                  <c:x val="0.14033442161193266"/>
                  <c:y val="-1.4335855076938936E-2"/>
                </c:manualLayout>
              </c:layout>
              <c:showLegendKey val="0"/>
              <c:showVal val="0"/>
              <c:showCatName val="1"/>
              <c:showSerName val="0"/>
              <c:showPercent val="1"/>
              <c:showBubbleSize val="0"/>
              <c:extLst>
                <c:ext xmlns:c15="http://schemas.microsoft.com/office/drawing/2012/chart" uri="{CE6537A1-D6FC-4f65-9D91-7224C49458BB}">
                  <c15:layout>
                    <c:manualLayout>
                      <c:w val="0.15655284552845528"/>
                      <c:h val="0.11809170912459473"/>
                    </c:manualLayout>
                  </c15:layout>
                </c:ext>
                <c:ext xmlns:c16="http://schemas.microsoft.com/office/drawing/2014/chart" uri="{C3380CC4-5D6E-409C-BE32-E72D297353CC}">
                  <c16:uniqueId val="{00000005-E046-45C5-9B89-A409899B77EF}"/>
                </c:ext>
              </c:extLst>
            </c:dLbl>
            <c:dLbl>
              <c:idx val="3"/>
              <c:delete val="1"/>
              <c:extLst>
                <c:ext xmlns:c15="http://schemas.microsoft.com/office/drawing/2012/chart" uri="{CE6537A1-D6FC-4f65-9D91-7224C49458BB}"/>
                <c:ext xmlns:c16="http://schemas.microsoft.com/office/drawing/2014/chart" uri="{C3380CC4-5D6E-409C-BE32-E72D297353CC}">
                  <c16:uniqueId val="{00000007-E046-45C5-9B89-A409899B77EF}"/>
                </c:ext>
              </c:extLst>
            </c:dLbl>
            <c:dLbl>
              <c:idx val="4"/>
              <c:layout>
                <c:manualLayout>
                  <c:x val="0.13533448562832073"/>
                  <c:y val="-1.347125726931202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E046-45C5-9B89-A409899B77EF}"/>
                </c:ext>
              </c:extLst>
            </c:dLbl>
            <c:dLbl>
              <c:idx val="5"/>
              <c:layout>
                <c:manualLayout>
                  <c:x val="0.1124432494718647"/>
                  <c:y val="8.9688024291081359E-2"/>
                </c:manualLayout>
              </c:layout>
              <c:showLegendKey val="0"/>
              <c:showVal val="0"/>
              <c:showCatName val="1"/>
              <c:showSerName val="0"/>
              <c:showPercent val="1"/>
              <c:showBubbleSize val="0"/>
              <c:extLst>
                <c:ext xmlns:c15="http://schemas.microsoft.com/office/drawing/2012/chart" uri="{CE6537A1-D6FC-4f65-9D91-7224C49458BB}">
                  <c15:layout>
                    <c:manualLayout>
                      <c:w val="0.22005454196274246"/>
                      <c:h val="0.13096515876691883"/>
                    </c:manualLayout>
                  </c15:layout>
                </c:ext>
                <c:ext xmlns:c16="http://schemas.microsoft.com/office/drawing/2014/chart" uri="{C3380CC4-5D6E-409C-BE32-E72D297353CC}">
                  <c16:uniqueId val="{0000000B-E046-45C5-9B89-A409899B77EF}"/>
                </c:ext>
              </c:extLst>
            </c:dLbl>
            <c:dLbl>
              <c:idx val="6"/>
              <c:layout>
                <c:manualLayout>
                  <c:x val="-0.24039075603354462"/>
                  <c:y val="0.13333333333333333"/>
                </c:manualLayout>
              </c:layout>
              <c:showLegendKey val="0"/>
              <c:showVal val="0"/>
              <c:showCatName val="1"/>
              <c:showSerName val="0"/>
              <c:showPercent val="1"/>
              <c:showBubbleSize val="0"/>
              <c:extLst>
                <c:ext xmlns:c15="http://schemas.microsoft.com/office/drawing/2012/chart" uri="{CE6537A1-D6FC-4f65-9D91-7224C49458BB}">
                  <c15:layout>
                    <c:manualLayout>
                      <c:w val="0.33216260162601624"/>
                      <c:h val="0.13377798363439863"/>
                    </c:manualLayout>
                  </c15:layout>
                </c:ext>
                <c:ext xmlns:c16="http://schemas.microsoft.com/office/drawing/2014/chart" uri="{C3380CC4-5D6E-409C-BE32-E72D297353CC}">
                  <c16:uniqueId val="{0000000D-E046-45C5-9B89-A409899B77EF}"/>
                </c:ext>
              </c:extLst>
            </c:dLbl>
            <c:dLbl>
              <c:idx val="7"/>
              <c:layout>
                <c:manualLayout>
                  <c:x val="-0.36890096664746175"/>
                  <c:y val="3.8591940713293194E-2"/>
                </c:manualLayout>
              </c:layout>
              <c:showLegendKey val="0"/>
              <c:showVal val="0"/>
              <c:showCatName val="1"/>
              <c:showSerName val="0"/>
              <c:showPercent val="1"/>
              <c:showBubbleSize val="0"/>
              <c:extLst>
                <c:ext xmlns:c15="http://schemas.microsoft.com/office/drawing/2012/chart" uri="{CE6537A1-D6FC-4f65-9D91-7224C49458BB}">
                  <c15:layout>
                    <c:manualLayout>
                      <c:w val="0.28013008130081296"/>
                      <c:h val="0.15992177448407185"/>
                    </c:manualLayout>
                  </c15:layout>
                </c:ext>
                <c:ext xmlns:c16="http://schemas.microsoft.com/office/drawing/2014/chart" uri="{C3380CC4-5D6E-409C-BE32-E72D297353CC}">
                  <c16:uniqueId val="{0000000F-E046-45C5-9B89-A409899B77EF}"/>
                </c:ext>
              </c:extLst>
            </c:dLbl>
            <c:dLbl>
              <c:idx val="8"/>
              <c:layout>
                <c:manualLayout>
                  <c:x val="-0.25951910889187635"/>
                  <c:y val="-8.393639030415316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E046-45C5-9B89-A409899B77EF}"/>
                </c:ext>
              </c:extLst>
            </c:dLbl>
            <c:dLbl>
              <c:idx val="9"/>
              <c:layout>
                <c:manualLayout>
                  <c:x val="-0.17485717943793611"/>
                  <c:y val="7.5539498739128144E-2"/>
                </c:manualLayout>
              </c:layout>
              <c:showLegendKey val="0"/>
              <c:showVal val="0"/>
              <c:showCatName val="1"/>
              <c:showSerName val="0"/>
              <c:showPercent val="1"/>
              <c:showBubbleSize val="0"/>
              <c:extLst>
                <c:ext xmlns:c15="http://schemas.microsoft.com/office/drawing/2012/chart" uri="{CE6537A1-D6FC-4f65-9D91-7224C49458BB}">
                  <c15:layout>
                    <c:manualLayout>
                      <c:w val="0.22484552845528455"/>
                      <c:h val="0.11809170912459473"/>
                    </c:manualLayout>
                  </c15:layout>
                </c:ext>
                <c:ext xmlns:c16="http://schemas.microsoft.com/office/drawing/2014/chart" uri="{C3380CC4-5D6E-409C-BE32-E72D297353CC}">
                  <c16:uniqueId val="{00000013-E046-45C5-9B89-A409899B77EF}"/>
                </c:ext>
              </c:extLst>
            </c:dLbl>
            <c:dLbl>
              <c:idx val="10"/>
              <c:layout>
                <c:manualLayout>
                  <c:x val="-0.2801495422828244"/>
                  <c:y val="0.14547928567752555"/>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E046-45C5-9B89-A409899B77EF}"/>
                </c:ext>
              </c:extLst>
            </c:dLbl>
            <c:dLbl>
              <c:idx val="11"/>
              <c:layout>
                <c:manualLayout>
                  <c:x val="-0.33149734331988989"/>
                  <c:y val="4.081272193916937E-2"/>
                </c:manualLayout>
              </c:layout>
              <c:showLegendKey val="0"/>
              <c:showVal val="0"/>
              <c:showCatName val="1"/>
              <c:showSerName val="0"/>
              <c:showPercent val="1"/>
              <c:showBubbleSize val="0"/>
              <c:extLst>
                <c:ext xmlns:c15="http://schemas.microsoft.com/office/drawing/2012/chart" uri="{CE6537A1-D6FC-4f65-9D91-7224C49458BB}">
                  <c15:layout>
                    <c:manualLayout>
                      <c:w val="0.26386991869918702"/>
                      <c:h val="0.11286295095466008"/>
                    </c:manualLayout>
                  </c15:layout>
                </c:ext>
                <c:ext xmlns:c16="http://schemas.microsoft.com/office/drawing/2014/chart" uri="{C3380CC4-5D6E-409C-BE32-E72D297353CC}">
                  <c16:uniqueId val="{00000017-E046-45C5-9B89-A409899B77EF}"/>
                </c:ext>
              </c:extLst>
            </c:dLbl>
            <c:dLbl>
              <c:idx val="12"/>
              <c:layout>
                <c:manualLayout>
                  <c:x val="-0.21951219512195128"/>
                  <c:y val="-8.3660130718954243E-2"/>
                </c:manualLayout>
              </c:layout>
              <c:showLegendKey val="0"/>
              <c:showVal val="0"/>
              <c:showCatName val="1"/>
              <c:showSerName val="0"/>
              <c:showPercent val="1"/>
              <c:showBubbleSize val="0"/>
              <c:extLst>
                <c:ext xmlns:c15="http://schemas.microsoft.com/office/drawing/2012/chart" uri="{CE6537A1-D6FC-4f65-9D91-7224C49458BB}">
                  <c15:layout>
                    <c:manualLayout>
                      <c:w val="0.26061788617886178"/>
                      <c:h val="0.15992177448407185"/>
                    </c:manualLayout>
                  </c15:layout>
                </c:ext>
                <c:ext xmlns:c16="http://schemas.microsoft.com/office/drawing/2014/chart" uri="{C3380CC4-5D6E-409C-BE32-E72D297353CC}">
                  <c16:uniqueId val="{00000018-E416-4E97-8510-23C90AD31AD0}"/>
                </c:ext>
              </c:extLst>
            </c:dLbl>
            <c:numFmt formatCode="0.0%" sourceLinked="0"/>
            <c:spPr>
              <a:noFill/>
              <a:ln>
                <a:noFill/>
              </a:ln>
              <a:effectLst/>
            </c:spPr>
            <c:txPr>
              <a:bodyPr/>
              <a:lstStyle/>
              <a:p>
                <a:pPr>
                  <a:defRPr sz="800">
                    <a:solidFill>
                      <a:srgbClr val="005463"/>
                    </a:solidFill>
                    <a:latin typeface="Arial" panose="020B0604020202020204" pitchFamily="34" charset="0"/>
                    <a:cs typeface="Arial" panose="020B0604020202020204" pitchFamily="34" charset="0"/>
                  </a:defRPr>
                </a:pPr>
                <a:endParaRPr lang="es-ES"/>
              </a:p>
            </c:txPr>
            <c:showLegendKey val="0"/>
            <c:showVal val="0"/>
            <c:showCatName val="1"/>
            <c:showSerName val="0"/>
            <c:showPercent val="1"/>
            <c:showBubbleSize val="0"/>
            <c:showLeaderLines val="0"/>
            <c:extLst>
              <c:ext xmlns:c15="http://schemas.microsoft.com/office/drawing/2012/chart" uri="{CE6537A1-D6FC-4f65-9D91-7224C49458BB}"/>
            </c:extLst>
          </c:dLbls>
          <c:cat>
            <c:strRef>
              <c:f>'Data 1'!$C$99:$C$111</c:f>
              <c:strCache>
                <c:ptCount val="13"/>
                <c:pt idx="0">
                  <c:v>Turbinación bombeo</c:v>
                </c:pt>
                <c:pt idx="1">
                  <c:v>Nuclear</c:v>
                </c:pt>
                <c:pt idx="2">
                  <c:v>Carbón</c:v>
                </c:pt>
                <c:pt idx="3">
                  <c:v>Fuel/gas</c:v>
                </c:pt>
                <c:pt idx="4">
                  <c:v>Ciclo combinado</c:v>
                </c:pt>
                <c:pt idx="5">
                  <c:v>Cogeneración</c:v>
                </c:pt>
                <c:pt idx="6">
                  <c:v>Residuos no renovables</c:v>
                </c:pt>
                <c:pt idx="7">
                  <c:v>Residuos renovables</c:v>
                </c:pt>
                <c:pt idx="8">
                  <c:v>Eólica</c:v>
                </c:pt>
                <c:pt idx="9">
                  <c:v>Hidráulica</c:v>
                </c:pt>
                <c:pt idx="10">
                  <c:v>Solar fotovoltaica</c:v>
                </c:pt>
                <c:pt idx="11">
                  <c:v>Solar térmica</c:v>
                </c:pt>
                <c:pt idx="12">
                  <c:v>Otras renovables</c:v>
                </c:pt>
              </c:strCache>
            </c:strRef>
          </c:cat>
          <c:val>
            <c:numRef>
              <c:f>'Data 1'!$F$99:$F$111</c:f>
              <c:numCache>
                <c:formatCode>#,##0.0\ \ \ _)</c:formatCode>
                <c:ptCount val="13"/>
                <c:pt idx="0">
                  <c:v>3.0908023594243068</c:v>
                </c:pt>
                <c:pt idx="1">
                  <c:v>6.6032709145425414</c:v>
                </c:pt>
                <c:pt idx="2">
                  <c:v>3.2684951978372081</c:v>
                </c:pt>
                <c:pt idx="3">
                  <c:v>7.3758416153638833E-3</c:v>
                </c:pt>
                <c:pt idx="4">
                  <c:v>22.787959559888971</c:v>
                </c:pt>
                <c:pt idx="5">
                  <c:v>5.2077500836804518</c:v>
                </c:pt>
                <c:pt idx="6">
                  <c:v>0.37331639418169377</c:v>
                </c:pt>
                <c:pt idx="7">
                  <c:v>0.12212120656934711</c:v>
                </c:pt>
                <c:pt idx="8">
                  <c:v>25.766564234997759</c:v>
                </c:pt>
                <c:pt idx="9">
                  <c:v>15.858155062084119</c:v>
                </c:pt>
                <c:pt idx="10">
                  <c:v>13.768227551595652</c:v>
                </c:pt>
                <c:pt idx="11">
                  <c:v>2.1376144613508661</c:v>
                </c:pt>
                <c:pt idx="12">
                  <c:v>1.0083471322317086</c:v>
                </c:pt>
              </c:numCache>
            </c:numRef>
          </c:val>
          <c:extLst>
            <c:ext xmlns:c16="http://schemas.microsoft.com/office/drawing/2014/chart" uri="{C3380CC4-5D6E-409C-BE32-E72D297353CC}">
              <c16:uniqueId val="{00000018-E046-45C5-9B89-A409899B77EF}"/>
            </c:ext>
          </c:extLst>
        </c:ser>
        <c:dLbls>
          <c:showLegendKey val="0"/>
          <c:showVal val="0"/>
          <c:showCatName val="1"/>
          <c:showSerName val="0"/>
          <c:showPercent val="1"/>
          <c:showBubbleSize val="0"/>
          <c:showLeaderLines val="0"/>
        </c:dLbls>
        <c:firstSliceAng val="5"/>
        <c:holeSize val="70"/>
      </c:doughnutChart>
      <c:spPr>
        <a:solidFill>
          <a:srgbClr val="F5F5F5"/>
        </a:solidFill>
      </c:spPr>
    </c:plotArea>
    <c:plotVisOnly val="1"/>
    <c:dispBlanksAs val="zero"/>
    <c:showDLblsOverMax val="0"/>
  </c:chart>
  <c:spPr>
    <a:solidFill>
      <a:srgbClr val="F5F5F5"/>
    </a:solidFill>
    <a:ln>
      <a:noFill/>
    </a:ln>
  </c:spPr>
  <c:printSettings>
    <c:headerFooter/>
    <c:pageMargins b="0.75000000000000044" l="0.7000000000000004" r="0.7000000000000004" t="0.75000000000000044" header="0.30000000000000021" footer="0.3000000000000002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338108955892703"/>
          <c:y val="0.10657897174617879"/>
          <c:w val="0.4868981499263812"/>
          <c:h val="0.78285584890124038"/>
        </c:manualLayout>
      </c:layout>
      <c:doughnutChart>
        <c:varyColors val="1"/>
        <c:ser>
          <c:idx val="0"/>
          <c:order val="0"/>
          <c:tx>
            <c:v>Demanda</c:v>
          </c:tx>
          <c:dPt>
            <c:idx val="0"/>
            <c:bubble3D val="0"/>
            <c:spPr>
              <a:solidFill>
                <a:srgbClr val="007CF9"/>
              </a:solidFill>
            </c:spPr>
            <c:extLst>
              <c:ext xmlns:c16="http://schemas.microsoft.com/office/drawing/2014/chart" uri="{C3380CC4-5D6E-409C-BE32-E72D297353CC}">
                <c16:uniqueId val="{00000001-ECDE-4127-B027-DFCD7E1A30D3}"/>
              </c:ext>
            </c:extLst>
          </c:dPt>
          <c:dPt>
            <c:idx val="1"/>
            <c:bubble3D val="0"/>
            <c:spPr>
              <a:solidFill>
                <a:srgbClr val="464394"/>
              </a:solidFill>
            </c:spPr>
            <c:extLst>
              <c:ext xmlns:c16="http://schemas.microsoft.com/office/drawing/2014/chart" uri="{C3380CC4-5D6E-409C-BE32-E72D297353CC}">
                <c16:uniqueId val="{00000003-ECDE-4127-B027-DFCD7E1A30D3}"/>
              </c:ext>
            </c:extLst>
          </c:dPt>
          <c:dPt>
            <c:idx val="2"/>
            <c:bubble3D val="0"/>
            <c:spPr>
              <a:solidFill>
                <a:srgbClr val="993300"/>
              </a:solidFill>
            </c:spPr>
            <c:extLst>
              <c:ext xmlns:c16="http://schemas.microsoft.com/office/drawing/2014/chart" uri="{C3380CC4-5D6E-409C-BE32-E72D297353CC}">
                <c16:uniqueId val="{00000005-ECDE-4127-B027-DFCD7E1A30D3}"/>
              </c:ext>
            </c:extLst>
          </c:dPt>
          <c:dPt>
            <c:idx val="3"/>
            <c:bubble3D val="0"/>
            <c:spPr>
              <a:solidFill>
                <a:srgbClr val="FFCC66"/>
              </a:solidFill>
            </c:spPr>
            <c:extLst>
              <c:ext xmlns:c16="http://schemas.microsoft.com/office/drawing/2014/chart" uri="{C3380CC4-5D6E-409C-BE32-E72D297353CC}">
                <c16:uniqueId val="{00000007-ECDE-4127-B027-DFCD7E1A30D3}"/>
              </c:ext>
            </c:extLst>
          </c:dPt>
          <c:dPt>
            <c:idx val="4"/>
            <c:bubble3D val="0"/>
            <c:spPr>
              <a:solidFill>
                <a:srgbClr val="CFA2CA"/>
              </a:solidFill>
            </c:spPr>
            <c:extLst>
              <c:ext xmlns:c16="http://schemas.microsoft.com/office/drawing/2014/chart" uri="{C3380CC4-5D6E-409C-BE32-E72D297353CC}">
                <c16:uniqueId val="{00000009-ECDE-4127-B027-DFCD7E1A30D3}"/>
              </c:ext>
            </c:extLst>
          </c:dPt>
          <c:dPt>
            <c:idx val="5"/>
            <c:bubble3D val="0"/>
            <c:spPr>
              <a:solidFill>
                <a:srgbClr val="666666"/>
              </a:solidFill>
            </c:spPr>
            <c:extLst>
              <c:ext xmlns:c16="http://schemas.microsoft.com/office/drawing/2014/chart" uri="{C3380CC4-5D6E-409C-BE32-E72D297353CC}">
                <c16:uniqueId val="{0000000B-ECDE-4127-B027-DFCD7E1A30D3}"/>
              </c:ext>
            </c:extLst>
          </c:dPt>
          <c:dPt>
            <c:idx val="6"/>
            <c:bubble3D val="0"/>
            <c:spPr>
              <a:solidFill>
                <a:srgbClr val="A0A0A0"/>
              </a:solidFill>
            </c:spPr>
            <c:extLst>
              <c:ext xmlns:c16="http://schemas.microsoft.com/office/drawing/2014/chart" uri="{C3380CC4-5D6E-409C-BE32-E72D297353CC}">
                <c16:uniqueId val="{0000000D-ECDE-4127-B027-DFCD7E1A30D3}"/>
              </c:ext>
            </c:extLst>
          </c:dPt>
          <c:dPt>
            <c:idx val="7"/>
            <c:bubble3D val="0"/>
            <c:spPr>
              <a:solidFill>
                <a:srgbClr val="6FB114"/>
              </a:solidFill>
            </c:spPr>
            <c:extLst>
              <c:ext xmlns:c16="http://schemas.microsoft.com/office/drawing/2014/chart" uri="{C3380CC4-5D6E-409C-BE32-E72D297353CC}">
                <c16:uniqueId val="{0000000F-ECDE-4127-B027-DFCD7E1A30D3}"/>
              </c:ext>
            </c:extLst>
          </c:dPt>
          <c:dPt>
            <c:idx val="8"/>
            <c:bubble3D val="0"/>
            <c:spPr>
              <a:solidFill>
                <a:srgbClr val="0090D1"/>
              </a:solidFill>
            </c:spPr>
            <c:extLst>
              <c:ext xmlns:c16="http://schemas.microsoft.com/office/drawing/2014/chart" uri="{C3380CC4-5D6E-409C-BE32-E72D297353CC}">
                <c16:uniqueId val="{00000011-ECDE-4127-B027-DFCD7E1A30D3}"/>
              </c:ext>
            </c:extLst>
          </c:dPt>
          <c:dPt>
            <c:idx val="9"/>
            <c:bubble3D val="0"/>
            <c:spPr>
              <a:solidFill>
                <a:srgbClr val="E48500"/>
              </a:solidFill>
            </c:spPr>
            <c:extLst>
              <c:ext xmlns:c16="http://schemas.microsoft.com/office/drawing/2014/chart" uri="{C3380CC4-5D6E-409C-BE32-E72D297353CC}">
                <c16:uniqueId val="{00000013-ECDE-4127-B027-DFCD7E1A30D3}"/>
              </c:ext>
            </c:extLst>
          </c:dPt>
          <c:dPt>
            <c:idx val="10"/>
            <c:bubble3D val="0"/>
            <c:spPr>
              <a:solidFill>
                <a:srgbClr val="FF0000"/>
              </a:solidFill>
            </c:spPr>
            <c:extLst>
              <c:ext xmlns:c16="http://schemas.microsoft.com/office/drawing/2014/chart" uri="{C3380CC4-5D6E-409C-BE32-E72D297353CC}">
                <c16:uniqueId val="{00000015-ECDE-4127-B027-DFCD7E1A30D3}"/>
              </c:ext>
            </c:extLst>
          </c:dPt>
          <c:dPt>
            <c:idx val="11"/>
            <c:bubble3D val="0"/>
            <c:spPr>
              <a:solidFill>
                <a:srgbClr val="9A5CBC"/>
              </a:solidFill>
            </c:spPr>
            <c:extLst>
              <c:ext xmlns:c16="http://schemas.microsoft.com/office/drawing/2014/chart" uri="{C3380CC4-5D6E-409C-BE32-E72D297353CC}">
                <c16:uniqueId val="{00000017-ECDE-4127-B027-DFCD7E1A30D3}"/>
              </c:ext>
            </c:extLst>
          </c:dPt>
          <c:dLbls>
            <c:dLbl>
              <c:idx val="0"/>
              <c:layout>
                <c:manualLayout>
                  <c:x val="0.17635797964278854"/>
                  <c:y val="-7.937748957850857E-2"/>
                </c:manualLayout>
              </c:layout>
              <c:showLegendKey val="0"/>
              <c:showVal val="0"/>
              <c:showCatName val="1"/>
              <c:showSerName val="0"/>
              <c:showPercent val="1"/>
              <c:showBubbleSize val="0"/>
              <c:extLst>
                <c:ext xmlns:c15="http://schemas.microsoft.com/office/drawing/2012/chart" uri="{CE6537A1-D6FC-4f65-9D91-7224C49458BB}">
                  <c15:layout>
                    <c:manualLayout>
                      <c:w val="0.29695640483963892"/>
                      <c:h val="0.13377798363439863"/>
                    </c:manualLayout>
                  </c15:layout>
                </c:ext>
                <c:ext xmlns:c16="http://schemas.microsoft.com/office/drawing/2014/chart" uri="{C3380CC4-5D6E-409C-BE32-E72D297353CC}">
                  <c16:uniqueId val="{00000001-ECDE-4127-B027-DFCD7E1A30D3}"/>
                </c:ext>
              </c:extLst>
            </c:dLbl>
            <c:dLbl>
              <c:idx val="1"/>
              <c:layout>
                <c:manualLayout>
                  <c:x val="0.12236246078996212"/>
                  <c:y val="-5.269188410272245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CDE-4127-B027-DFCD7E1A30D3}"/>
                </c:ext>
              </c:extLst>
            </c:dLbl>
            <c:dLbl>
              <c:idx val="2"/>
              <c:layout>
                <c:manualLayout>
                  <c:x val="0.12732629153063185"/>
                  <c:y val="6.5791776027996022E-3"/>
                </c:manualLayout>
              </c:layout>
              <c:showLegendKey val="0"/>
              <c:showVal val="0"/>
              <c:showCatName val="1"/>
              <c:showSerName val="0"/>
              <c:showPercent val="1"/>
              <c:showBubbleSize val="0"/>
              <c:extLst>
                <c:ext xmlns:c15="http://schemas.microsoft.com/office/drawing/2012/chart" uri="{CE6537A1-D6FC-4f65-9D91-7224C49458BB}">
                  <c15:layout>
                    <c:manualLayout>
                      <c:w val="0.15655284552845528"/>
                      <c:h val="0.11809170912459473"/>
                    </c:manualLayout>
                  </c15:layout>
                </c:ext>
                <c:ext xmlns:c16="http://schemas.microsoft.com/office/drawing/2014/chart" uri="{C3380CC4-5D6E-409C-BE32-E72D297353CC}">
                  <c16:uniqueId val="{00000005-ECDE-4127-B027-DFCD7E1A30D3}"/>
                </c:ext>
              </c:extLst>
            </c:dLbl>
            <c:dLbl>
              <c:idx val="3"/>
              <c:layout>
                <c:manualLayout>
                  <c:x val="0.15719352154151464"/>
                  <c:y val="7.8719160104986877E-2"/>
                </c:manualLayout>
              </c:layout>
              <c:showLegendKey val="0"/>
              <c:showVal val="0"/>
              <c:showCatName val="1"/>
              <c:showSerName val="0"/>
              <c:showPercent val="1"/>
              <c:showBubbleSize val="0"/>
              <c:extLst>
                <c:ext xmlns:c15="http://schemas.microsoft.com/office/drawing/2012/chart" uri="{CE6537A1-D6FC-4f65-9D91-7224C49458BB}">
                  <c15:layout>
                    <c:manualLayout>
                      <c:w val="0.24110569105691057"/>
                      <c:h val="0.13900674180433328"/>
                    </c:manualLayout>
                  </c15:layout>
                </c:ext>
                <c:ext xmlns:c16="http://schemas.microsoft.com/office/drawing/2014/chart" uri="{C3380CC4-5D6E-409C-BE32-E72D297353CC}">
                  <c16:uniqueId val="{00000007-ECDE-4127-B027-DFCD7E1A30D3}"/>
                </c:ext>
              </c:extLst>
            </c:dLbl>
            <c:dLbl>
              <c:idx val="4"/>
              <c:layout>
                <c:manualLayout>
                  <c:x val="0.11907432302669471"/>
                  <c:y val="0.1136806134527301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ECDE-4127-B027-DFCD7E1A30D3}"/>
                </c:ext>
              </c:extLst>
            </c:dLbl>
            <c:dLbl>
              <c:idx val="5"/>
              <c:layout>
                <c:manualLayout>
                  <c:x val="-0.17861366109724089"/>
                  <c:y val="0.1034417168442181"/>
                </c:manualLayout>
              </c:layout>
              <c:showLegendKey val="0"/>
              <c:showVal val="0"/>
              <c:showCatName val="1"/>
              <c:showSerName val="0"/>
              <c:showPercent val="1"/>
              <c:showBubbleSize val="0"/>
              <c:extLst>
                <c:ext xmlns:c15="http://schemas.microsoft.com/office/drawing/2012/chart" uri="{CE6537A1-D6FC-4f65-9D91-7224C49458BB}">
                  <c15:layout>
                    <c:manualLayout>
                      <c:w val="0.32086755009282375"/>
                      <c:h val="0.14665143327672275"/>
                    </c:manualLayout>
                  </c15:layout>
                </c:ext>
                <c:ext xmlns:c16="http://schemas.microsoft.com/office/drawing/2014/chart" uri="{C3380CC4-5D6E-409C-BE32-E72D297353CC}">
                  <c16:uniqueId val="{0000000B-ECDE-4127-B027-DFCD7E1A30D3}"/>
                </c:ext>
              </c:extLst>
            </c:dLbl>
            <c:dLbl>
              <c:idx val="6"/>
              <c:layout>
                <c:manualLayout>
                  <c:x val="-0.2780487804878049"/>
                  <c:y val="-2.6143790849675118E-3"/>
                </c:manualLayout>
              </c:layout>
              <c:showLegendKey val="0"/>
              <c:showVal val="0"/>
              <c:showCatName val="1"/>
              <c:showSerName val="0"/>
              <c:showPercent val="1"/>
              <c:showBubbleSize val="0"/>
              <c:extLst>
                <c:ext xmlns:c15="http://schemas.microsoft.com/office/drawing/2012/chart" uri="{CE6537A1-D6FC-4f65-9D91-7224C49458BB}">
                  <c15:layout>
                    <c:manualLayout>
                      <c:w val="0.28663414634146339"/>
                      <c:h val="0.12332046729452936"/>
                    </c:manualLayout>
                  </c15:layout>
                </c:ext>
                <c:ext xmlns:c16="http://schemas.microsoft.com/office/drawing/2014/chart" uri="{C3380CC4-5D6E-409C-BE32-E72D297353CC}">
                  <c16:uniqueId val="{0000000D-ECDE-4127-B027-DFCD7E1A30D3}"/>
                </c:ext>
              </c:extLst>
            </c:dLbl>
            <c:dLbl>
              <c:idx val="7"/>
              <c:layout>
                <c:manualLayout>
                  <c:x val="-0.21804980475001601"/>
                  <c:y val="-1.6310020071020628E-2"/>
                </c:manualLayout>
              </c:layout>
              <c:showLegendKey val="0"/>
              <c:showVal val="0"/>
              <c:showCatName val="1"/>
              <c:showSerName val="0"/>
              <c:showPercent val="1"/>
              <c:showBubbleSize val="0"/>
              <c:extLst>
                <c:ext xmlns:c15="http://schemas.microsoft.com/office/drawing/2012/chart" uri="{CE6537A1-D6FC-4f65-9D91-7224C49458BB}">
                  <c15:layout>
                    <c:manualLayout>
                      <c:w val="0.15113833941489022"/>
                      <c:h val="0.13377798363439863"/>
                    </c:manualLayout>
                  </c15:layout>
                </c:ext>
                <c:ext xmlns:c16="http://schemas.microsoft.com/office/drawing/2014/chart" uri="{C3380CC4-5D6E-409C-BE32-E72D297353CC}">
                  <c16:uniqueId val="{0000000F-ECDE-4127-B027-DFCD7E1A30D3}"/>
                </c:ext>
              </c:extLst>
            </c:dLbl>
            <c:dLbl>
              <c:idx val="8"/>
              <c:layout>
                <c:manualLayout>
                  <c:x val="-0.20090980090903271"/>
                  <c:y val="0.1984165508723174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ECDE-4127-B027-DFCD7E1A30D3}"/>
                </c:ext>
              </c:extLst>
            </c:dLbl>
            <c:dLbl>
              <c:idx val="9"/>
              <c:layout>
                <c:manualLayout>
                  <c:x val="-0.25953677741501824"/>
                  <c:y val="0.20102969481755953"/>
                </c:manualLayout>
              </c:layout>
              <c:showLegendKey val="0"/>
              <c:showVal val="0"/>
              <c:showCatName val="1"/>
              <c:showSerName val="0"/>
              <c:showPercent val="1"/>
              <c:showBubbleSize val="0"/>
              <c:extLst>
                <c:ext xmlns:c15="http://schemas.microsoft.com/office/drawing/2012/chart" uri="{CE6537A1-D6FC-4f65-9D91-7224C49458BB}">
                  <c15:layout>
                    <c:manualLayout>
                      <c:w val="0.22484552845528455"/>
                      <c:h val="0.11809170912459473"/>
                    </c:manualLayout>
                  </c15:layout>
                </c:ext>
                <c:ext xmlns:c16="http://schemas.microsoft.com/office/drawing/2014/chart" uri="{C3380CC4-5D6E-409C-BE32-E72D297353CC}">
                  <c16:uniqueId val="{00000013-ECDE-4127-B027-DFCD7E1A30D3}"/>
                </c:ext>
              </c:extLst>
            </c:dLbl>
            <c:dLbl>
              <c:idx val="10"/>
              <c:layout>
                <c:manualLayout>
                  <c:x val="-0.30137712054285898"/>
                  <c:y val="0.1062635994030158"/>
                </c:manualLayout>
              </c:layout>
              <c:showLegendKey val="0"/>
              <c:showVal val="0"/>
              <c:showCatName val="1"/>
              <c:showSerName val="0"/>
              <c:showPercent val="1"/>
              <c:showBubbleSize val="0"/>
              <c:extLst>
                <c:ext xmlns:c15="http://schemas.microsoft.com/office/drawing/2012/chart" uri="{CE6537A1-D6FC-4f65-9D91-7224C49458BB}">
                  <c15:layout>
                    <c:manualLayout>
                      <c:w val="0.19759375200051213"/>
                      <c:h val="0.14627471566054243"/>
                    </c:manualLayout>
                  </c15:layout>
                </c:ext>
                <c:ext xmlns:c16="http://schemas.microsoft.com/office/drawing/2014/chart" uri="{C3380CC4-5D6E-409C-BE32-E72D297353CC}">
                  <c16:uniqueId val="{00000015-ECDE-4127-B027-DFCD7E1A30D3}"/>
                </c:ext>
              </c:extLst>
            </c:dLbl>
            <c:dLbl>
              <c:idx val="11"/>
              <c:layout>
                <c:manualLayout>
                  <c:x val="-0.29593495934959352"/>
                  <c:y val="-1.1982432384018817E-17"/>
                </c:manualLayout>
              </c:layout>
              <c:showLegendKey val="0"/>
              <c:showVal val="0"/>
              <c:showCatName val="1"/>
              <c:showSerName val="0"/>
              <c:showPercent val="1"/>
              <c:showBubbleSize val="0"/>
              <c:extLst>
                <c:ext xmlns:c15="http://schemas.microsoft.com/office/drawing/2012/chart" uri="{CE6537A1-D6FC-4f65-9D91-7224C49458BB}">
                  <c15:layout>
                    <c:manualLayout>
                      <c:w val="0.25736585365853659"/>
                      <c:h val="0.15992177448407185"/>
                    </c:manualLayout>
                  </c15:layout>
                </c:ext>
                <c:ext xmlns:c16="http://schemas.microsoft.com/office/drawing/2014/chart" uri="{C3380CC4-5D6E-409C-BE32-E72D297353CC}">
                  <c16:uniqueId val="{00000017-ECDE-4127-B027-DFCD7E1A30D3}"/>
                </c:ext>
              </c:extLst>
            </c:dLbl>
            <c:dLbl>
              <c:idx val="12"/>
              <c:layout>
                <c:manualLayout>
                  <c:x val="-0.15934946546315856"/>
                  <c:y val="-6.535947712418301E-2"/>
                </c:manualLayout>
              </c:layout>
              <c:showLegendKey val="0"/>
              <c:showVal val="0"/>
              <c:showCatName val="1"/>
              <c:showSerName val="0"/>
              <c:showPercent val="1"/>
              <c:showBubbleSize val="0"/>
              <c:extLst>
                <c:ext xmlns:c15="http://schemas.microsoft.com/office/drawing/2012/chart" uri="{CE6537A1-D6FC-4f65-9D91-7224C49458BB}">
                  <c15:layout>
                    <c:manualLayout>
                      <c:w val="0.45468305486204463"/>
                      <c:h val="0.20379105552982349"/>
                    </c:manualLayout>
                  </c15:layout>
                </c:ext>
                <c:ext xmlns:c16="http://schemas.microsoft.com/office/drawing/2014/chart" uri="{C3380CC4-5D6E-409C-BE32-E72D297353CC}">
                  <c16:uniqueId val="{00000018-ECDE-4127-B027-DFCD7E1A30D3}"/>
                </c:ext>
              </c:extLst>
            </c:dLbl>
            <c:numFmt formatCode="0.0%" sourceLinked="0"/>
            <c:spPr>
              <a:noFill/>
              <a:ln>
                <a:noFill/>
              </a:ln>
              <a:effectLst/>
            </c:spPr>
            <c:txPr>
              <a:bodyPr/>
              <a:lstStyle/>
              <a:p>
                <a:pPr>
                  <a:defRPr sz="800">
                    <a:solidFill>
                      <a:srgbClr val="005463"/>
                    </a:solidFill>
                    <a:latin typeface="Arial" panose="020B0604020202020204" pitchFamily="34" charset="0"/>
                    <a:cs typeface="Arial" panose="020B0604020202020204" pitchFamily="34" charset="0"/>
                  </a:defRPr>
                </a:pPr>
                <a:endParaRPr lang="es-ES"/>
              </a:p>
            </c:txPr>
            <c:showLegendKey val="0"/>
            <c:showVal val="0"/>
            <c:showCatName val="1"/>
            <c:showSerName val="0"/>
            <c:showPercent val="1"/>
            <c:showBubbleSize val="0"/>
            <c:showLeaderLines val="0"/>
            <c:extLst>
              <c:ext xmlns:c15="http://schemas.microsoft.com/office/drawing/2012/chart" uri="{CE6537A1-D6FC-4f65-9D91-7224C49458BB}"/>
            </c:extLst>
          </c:dLbls>
          <c:cat>
            <c:strRef>
              <c:f>'Data 1'!$C$116:$C$128</c:f>
              <c:strCache>
                <c:ptCount val="13"/>
                <c:pt idx="0">
                  <c:v>Turbinación bombeo (1)</c:v>
                </c:pt>
                <c:pt idx="1">
                  <c:v>Nuclear</c:v>
                </c:pt>
                <c:pt idx="2">
                  <c:v>Carbón</c:v>
                </c:pt>
                <c:pt idx="3">
                  <c:v>Ciclo combinado</c:v>
                </c:pt>
                <c:pt idx="4">
                  <c:v>Cogeneración</c:v>
                </c:pt>
                <c:pt idx="5">
                  <c:v>Residuos no renovables</c:v>
                </c:pt>
                <c:pt idx="6">
                  <c:v>Residuos renovables</c:v>
                </c:pt>
                <c:pt idx="7">
                  <c:v>Eólica</c:v>
                </c:pt>
                <c:pt idx="8">
                  <c:v>Hidráulica</c:v>
                </c:pt>
                <c:pt idx="9">
                  <c:v>Solar fotovoltaica</c:v>
                </c:pt>
                <c:pt idx="10">
                  <c:v>Solar térmica</c:v>
                </c:pt>
                <c:pt idx="11">
                  <c:v>Otras renovables</c:v>
                </c:pt>
                <c:pt idx="12">
                  <c:v>Saldo importador intercambios internacionales</c:v>
                </c:pt>
              </c:strCache>
            </c:strRef>
          </c:cat>
          <c:val>
            <c:numRef>
              <c:f>'Data 1'!$F$116:$F$128</c:f>
              <c:numCache>
                <c:formatCode>#,##0.0\ \ \ _)</c:formatCode>
                <c:ptCount val="13"/>
                <c:pt idx="0">
                  <c:v>1.0695597225822238</c:v>
                </c:pt>
                <c:pt idx="1">
                  <c:v>21.817134697198011</c:v>
                </c:pt>
                <c:pt idx="2">
                  <c:v>1.9946371071855418</c:v>
                </c:pt>
                <c:pt idx="3">
                  <c:v>15.172132304802124</c:v>
                </c:pt>
                <c:pt idx="4">
                  <c:v>10.511312468003583</c:v>
                </c:pt>
                <c:pt idx="5">
                  <c:v>0.85202004806749931</c:v>
                </c:pt>
                <c:pt idx="6">
                  <c:v>0.30313505130804819</c:v>
                </c:pt>
                <c:pt idx="7">
                  <c:v>23.893439200504403</c:v>
                </c:pt>
                <c:pt idx="8">
                  <c:v>11.946879392146204</c:v>
                </c:pt>
                <c:pt idx="9">
                  <c:v>8.2775762682281773</c:v>
                </c:pt>
                <c:pt idx="10">
                  <c:v>1.8996809129071626</c:v>
                </c:pt>
                <c:pt idx="11">
                  <c:v>1.9011712030169974</c:v>
                </c:pt>
                <c:pt idx="12">
                  <c:v>0.36132162405002161</c:v>
                </c:pt>
              </c:numCache>
            </c:numRef>
          </c:val>
          <c:extLst>
            <c:ext xmlns:c16="http://schemas.microsoft.com/office/drawing/2014/chart" uri="{C3380CC4-5D6E-409C-BE32-E72D297353CC}">
              <c16:uniqueId val="{00000019-ECDE-4127-B027-DFCD7E1A30D3}"/>
            </c:ext>
          </c:extLst>
        </c:ser>
        <c:dLbls>
          <c:showLegendKey val="0"/>
          <c:showVal val="0"/>
          <c:showCatName val="1"/>
          <c:showSerName val="0"/>
          <c:showPercent val="1"/>
          <c:showBubbleSize val="0"/>
          <c:showLeaderLines val="0"/>
        </c:dLbls>
        <c:firstSliceAng val="0"/>
        <c:holeSize val="70"/>
      </c:doughnutChart>
      <c:spPr>
        <a:solidFill>
          <a:srgbClr val="F5F5F5"/>
        </a:solidFill>
      </c:spPr>
    </c:plotArea>
    <c:plotVisOnly val="1"/>
    <c:dispBlanksAs val="zero"/>
    <c:showDLblsOverMax val="0"/>
  </c:chart>
  <c:spPr>
    <a:solidFill>
      <a:srgbClr val="F5F5F5"/>
    </a:solidFill>
    <a:ln>
      <a:noFill/>
    </a:ln>
  </c:spPr>
  <c:printSettings>
    <c:headerFooter/>
    <c:pageMargins b="0.75000000000000044" l="0.7000000000000004" r="0.7000000000000004" t="0.75000000000000044" header="0.30000000000000021" footer="0.3000000000000002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r">
              <a:defRPr sz="800" b="1" i="0" u="none" strike="noStrike" baseline="0">
                <a:solidFill>
                  <a:srgbClr val="004563"/>
                </a:solidFill>
                <a:latin typeface="Arial"/>
                <a:ea typeface="Arial"/>
                <a:cs typeface="Arial"/>
              </a:defRPr>
            </a:pPr>
            <a:r>
              <a:rPr lang="es-ES"/>
              <a:t>Demanda horaria (MWh)</a:t>
            </a:r>
          </a:p>
        </c:rich>
      </c:tx>
      <c:layout>
        <c:manualLayout>
          <c:xMode val="edge"/>
          <c:yMode val="edge"/>
          <c:x val="0.35629225833950245"/>
          <c:y val="9.22266139657444E-3"/>
        </c:manualLayout>
      </c:layout>
      <c:overlay val="0"/>
      <c:spPr>
        <a:noFill/>
        <a:ln w="25400">
          <a:noFill/>
        </a:ln>
      </c:spPr>
    </c:title>
    <c:autoTitleDeleted val="0"/>
    <c:plotArea>
      <c:layout>
        <c:manualLayout>
          <c:layoutTarget val="inner"/>
          <c:xMode val="edge"/>
          <c:yMode val="edge"/>
          <c:x val="0.10391726675191242"/>
          <c:y val="8.5639413650368798E-2"/>
          <c:w val="0.80769567848423518"/>
          <c:h val="0.75494216847472606"/>
        </c:manualLayout>
      </c:layout>
      <c:barChart>
        <c:barDir val="bar"/>
        <c:grouping val="clustered"/>
        <c:varyColors val="0"/>
        <c:ser>
          <c:idx val="0"/>
          <c:order val="0"/>
          <c:tx>
            <c:v>Verano (junio-septiembre)</c:v>
          </c:tx>
          <c:spPr>
            <a:solidFill>
              <a:srgbClr val="92D050"/>
            </a:solidFill>
            <a:ln w="25400">
              <a:noFill/>
            </a:ln>
          </c:spPr>
          <c:invertIfNegative val="0"/>
          <c:dLbls>
            <c:dLbl>
              <c:idx val="0"/>
              <c:spPr>
                <a:noFill/>
                <a:ln w="25400">
                  <a:noFill/>
                </a:ln>
              </c:spPr>
              <c:txPr>
                <a:bodyPr/>
                <a:lstStyle/>
                <a:p>
                  <a:pPr>
                    <a:defRPr sz="600" b="1" i="0" u="none" strike="noStrike" baseline="0">
                      <a:solidFill>
                        <a:srgbClr val="FFFFFF"/>
                      </a:solidFill>
                      <a:latin typeface="Arial"/>
                      <a:ea typeface="Arial"/>
                      <a:cs typeface="Arial"/>
                    </a:defRPr>
                  </a:pPr>
                  <a:endParaRPr lang="es-ES"/>
                </a:p>
              </c:txPr>
              <c:dLblPos val="inEnd"/>
              <c:showLegendKey val="0"/>
              <c:showVal val="1"/>
              <c:showCatName val="0"/>
              <c:showSerName val="0"/>
              <c:showPercent val="0"/>
              <c:showBubbleSize val="0"/>
              <c:extLst>
                <c:ext xmlns:c16="http://schemas.microsoft.com/office/drawing/2014/chart" uri="{C3380CC4-5D6E-409C-BE32-E72D297353CC}">
                  <c16:uniqueId val="{00000000-3F75-43A6-A010-C951B7B284D8}"/>
                </c:ext>
              </c:extLst>
            </c:dLbl>
            <c:dLbl>
              <c:idx val="1"/>
              <c:spPr>
                <a:noFill/>
                <a:ln w="25400">
                  <a:noFill/>
                </a:ln>
              </c:spPr>
              <c:txPr>
                <a:bodyPr/>
                <a:lstStyle/>
                <a:p>
                  <a:pPr>
                    <a:defRPr sz="600" b="1" i="0" u="none" strike="noStrike" baseline="0">
                      <a:solidFill>
                        <a:srgbClr val="FFFFFF"/>
                      </a:solidFill>
                      <a:latin typeface="Arial"/>
                      <a:ea typeface="Arial"/>
                      <a:cs typeface="Arial"/>
                    </a:defRPr>
                  </a:pPr>
                  <a:endParaRPr lang="es-ES"/>
                </a:p>
              </c:txPr>
              <c:dLblPos val="inEnd"/>
              <c:showLegendKey val="0"/>
              <c:showVal val="1"/>
              <c:showCatName val="0"/>
              <c:showSerName val="0"/>
              <c:showPercent val="0"/>
              <c:showBubbleSize val="0"/>
              <c:extLst>
                <c:ext xmlns:c16="http://schemas.microsoft.com/office/drawing/2014/chart" uri="{C3380CC4-5D6E-409C-BE32-E72D297353CC}">
                  <c16:uniqueId val="{00000001-3F75-43A6-A010-C951B7B284D8}"/>
                </c:ext>
              </c:extLst>
            </c:dLbl>
            <c:dLbl>
              <c:idx val="2"/>
              <c:spPr>
                <a:noFill/>
                <a:ln w="25400">
                  <a:noFill/>
                </a:ln>
              </c:spPr>
              <c:txPr>
                <a:bodyPr/>
                <a:lstStyle/>
                <a:p>
                  <a:pPr>
                    <a:defRPr sz="600" b="1" i="0" u="none" strike="noStrike" baseline="0">
                      <a:solidFill>
                        <a:srgbClr val="FFFFFF"/>
                      </a:solidFill>
                      <a:latin typeface="Arial"/>
                      <a:ea typeface="Arial"/>
                      <a:cs typeface="Arial"/>
                    </a:defRPr>
                  </a:pPr>
                  <a:endParaRPr lang="es-ES"/>
                </a:p>
              </c:txPr>
              <c:dLblPos val="inEnd"/>
              <c:showLegendKey val="0"/>
              <c:showVal val="1"/>
              <c:showCatName val="0"/>
              <c:showSerName val="0"/>
              <c:showPercent val="0"/>
              <c:showBubbleSize val="0"/>
              <c:extLst>
                <c:ext xmlns:c16="http://schemas.microsoft.com/office/drawing/2014/chart" uri="{C3380CC4-5D6E-409C-BE32-E72D297353CC}">
                  <c16:uniqueId val="{00000002-3F75-43A6-A010-C951B7B284D8}"/>
                </c:ext>
              </c:extLst>
            </c:dLbl>
            <c:dLbl>
              <c:idx val="3"/>
              <c:spPr>
                <a:noFill/>
                <a:ln w="25400">
                  <a:noFill/>
                </a:ln>
              </c:spPr>
              <c:txPr>
                <a:bodyPr/>
                <a:lstStyle/>
                <a:p>
                  <a:pPr>
                    <a:defRPr sz="600" b="1" i="0" u="none" strike="noStrike" baseline="0">
                      <a:solidFill>
                        <a:srgbClr val="FFFFFF"/>
                      </a:solidFill>
                      <a:latin typeface="Arial"/>
                      <a:ea typeface="Arial"/>
                      <a:cs typeface="Arial"/>
                    </a:defRPr>
                  </a:pPr>
                  <a:endParaRPr lang="es-ES"/>
                </a:p>
              </c:txPr>
              <c:dLblPos val="inEnd"/>
              <c:showLegendKey val="0"/>
              <c:showVal val="1"/>
              <c:showCatName val="0"/>
              <c:showSerName val="0"/>
              <c:showPercent val="0"/>
              <c:showBubbleSize val="0"/>
              <c:extLst>
                <c:ext xmlns:c16="http://schemas.microsoft.com/office/drawing/2014/chart" uri="{C3380CC4-5D6E-409C-BE32-E72D297353CC}">
                  <c16:uniqueId val="{00000003-3F75-43A6-A010-C951B7B284D8}"/>
                </c:ext>
              </c:extLst>
            </c:dLbl>
            <c:dLbl>
              <c:idx val="4"/>
              <c:spPr>
                <a:noFill/>
                <a:ln w="25400">
                  <a:noFill/>
                </a:ln>
              </c:spPr>
              <c:txPr>
                <a:bodyPr/>
                <a:lstStyle/>
                <a:p>
                  <a:pPr>
                    <a:defRPr sz="600" b="1" i="0" u="none" strike="noStrike" baseline="0">
                      <a:solidFill>
                        <a:srgbClr val="FFFFFF"/>
                      </a:solidFill>
                      <a:latin typeface="Arial"/>
                      <a:ea typeface="Arial"/>
                      <a:cs typeface="Arial"/>
                    </a:defRPr>
                  </a:pPr>
                  <a:endParaRPr lang="es-ES"/>
                </a:p>
              </c:txPr>
              <c:dLblPos val="inEnd"/>
              <c:showLegendKey val="0"/>
              <c:showVal val="1"/>
              <c:showCatName val="0"/>
              <c:showSerName val="0"/>
              <c:showPercent val="0"/>
              <c:showBubbleSize val="0"/>
              <c:extLst>
                <c:ext xmlns:c16="http://schemas.microsoft.com/office/drawing/2014/chart" uri="{C3380CC4-5D6E-409C-BE32-E72D297353CC}">
                  <c16:uniqueId val="{00000004-3F75-43A6-A010-C951B7B284D8}"/>
                </c:ext>
              </c:extLst>
            </c:dLbl>
            <c:spPr>
              <a:noFill/>
              <a:ln w="25400">
                <a:noFill/>
              </a:ln>
            </c:spPr>
            <c:txPr>
              <a:bodyPr wrap="square" lIns="38100" tIns="19050" rIns="38100" bIns="19050" anchor="ctr">
                <a:spAutoFit/>
              </a:bodyPr>
              <a:lstStyle/>
              <a:p>
                <a:pPr>
                  <a:defRPr sz="600" b="1" i="0" u="none" strike="noStrike" baseline="0">
                    <a:solidFill>
                      <a:srgbClr val="FFFFFF"/>
                    </a:solidFill>
                    <a:latin typeface="Arial"/>
                    <a:ea typeface="Arial"/>
                    <a:cs typeface="Arial"/>
                  </a:defRPr>
                </a:pPr>
                <a:endParaRPr lang="es-E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'Data 1'!$C$134:$C$138</c:f>
              <c:numCache>
                <c:formatCode>General</c:formatCode>
                <c:ptCount val="5"/>
                <c:pt idx="0">
                  <c:v>2017</c:v>
                </c:pt>
                <c:pt idx="1">
                  <c:v>2018</c:v>
                </c:pt>
                <c:pt idx="2">
                  <c:v>2019</c:v>
                </c:pt>
                <c:pt idx="3">
                  <c:v>2020</c:v>
                </c:pt>
                <c:pt idx="4">
                  <c:v>2021</c:v>
                </c:pt>
              </c:numCache>
            </c:numRef>
          </c:cat>
          <c:val>
            <c:numRef>
              <c:f>'Data 1'!$E$143:$E$147</c:f>
              <c:numCache>
                <c:formatCode>#,##0</c:formatCode>
                <c:ptCount val="5"/>
                <c:pt idx="0">
                  <c:v>39301.834999999999</c:v>
                </c:pt>
                <c:pt idx="1">
                  <c:v>39701.370000000003</c:v>
                </c:pt>
                <c:pt idx="2">
                  <c:v>39382.936999999998</c:v>
                </c:pt>
                <c:pt idx="3">
                  <c:v>38474.605000000003</c:v>
                </c:pt>
                <c:pt idx="4">
                  <c:v>36923.165999999997</c:v>
                </c:pt>
              </c:numCache>
            </c:numRef>
          </c:val>
          <c:extLst>
            <c:ext xmlns:c16="http://schemas.microsoft.com/office/drawing/2014/chart" uri="{C3380CC4-5D6E-409C-BE32-E72D297353CC}">
              <c16:uniqueId val="{00000005-3F75-43A6-A010-C951B7B284D8}"/>
            </c:ext>
          </c:extLst>
        </c:ser>
        <c:ser>
          <c:idx val="3"/>
          <c:order val="1"/>
          <c:tx>
            <c:v>Invierno (enero-mayo/octubre-diciembre)</c:v>
          </c:tx>
          <c:spPr>
            <a:solidFill>
              <a:srgbClr val="0070C0"/>
            </a:solidFill>
            <a:ln w="25400">
              <a:noFill/>
            </a:ln>
          </c:spPr>
          <c:invertIfNegative val="0"/>
          <c:dLbls>
            <c:dLbl>
              <c:idx val="0"/>
              <c:spPr>
                <a:noFill/>
                <a:ln w="25400">
                  <a:noFill/>
                </a:ln>
              </c:spPr>
              <c:txPr>
                <a:bodyPr/>
                <a:lstStyle/>
                <a:p>
                  <a:pPr>
                    <a:defRPr sz="600" b="1" i="0" u="none" strike="noStrike" baseline="0">
                      <a:solidFill>
                        <a:srgbClr val="FFFFFF"/>
                      </a:solidFill>
                      <a:latin typeface="Arial"/>
                      <a:ea typeface="Arial"/>
                      <a:cs typeface="Arial"/>
                    </a:defRPr>
                  </a:pPr>
                  <a:endParaRPr lang="es-ES"/>
                </a:p>
              </c:txPr>
              <c:dLblPos val="inEnd"/>
              <c:showLegendKey val="0"/>
              <c:showVal val="1"/>
              <c:showCatName val="0"/>
              <c:showSerName val="0"/>
              <c:showPercent val="0"/>
              <c:showBubbleSize val="0"/>
              <c:extLst>
                <c:ext xmlns:c16="http://schemas.microsoft.com/office/drawing/2014/chart" uri="{C3380CC4-5D6E-409C-BE32-E72D297353CC}">
                  <c16:uniqueId val="{00000006-3F75-43A6-A010-C951B7B284D8}"/>
                </c:ext>
              </c:extLst>
            </c:dLbl>
            <c:dLbl>
              <c:idx val="1"/>
              <c:spPr>
                <a:noFill/>
                <a:ln w="25400">
                  <a:noFill/>
                </a:ln>
              </c:spPr>
              <c:txPr>
                <a:bodyPr/>
                <a:lstStyle/>
                <a:p>
                  <a:pPr>
                    <a:defRPr sz="600" b="1" i="0" u="none" strike="noStrike" baseline="0">
                      <a:solidFill>
                        <a:srgbClr val="FFFFFF"/>
                      </a:solidFill>
                      <a:latin typeface="Arial"/>
                      <a:ea typeface="Arial"/>
                      <a:cs typeface="Arial"/>
                    </a:defRPr>
                  </a:pPr>
                  <a:endParaRPr lang="es-ES"/>
                </a:p>
              </c:txPr>
              <c:dLblPos val="inEnd"/>
              <c:showLegendKey val="0"/>
              <c:showVal val="1"/>
              <c:showCatName val="0"/>
              <c:showSerName val="0"/>
              <c:showPercent val="0"/>
              <c:showBubbleSize val="0"/>
              <c:extLst>
                <c:ext xmlns:c16="http://schemas.microsoft.com/office/drawing/2014/chart" uri="{C3380CC4-5D6E-409C-BE32-E72D297353CC}">
                  <c16:uniqueId val="{00000007-3F75-43A6-A010-C951B7B284D8}"/>
                </c:ext>
              </c:extLst>
            </c:dLbl>
            <c:dLbl>
              <c:idx val="2"/>
              <c:spPr>
                <a:noFill/>
                <a:ln w="25400">
                  <a:noFill/>
                </a:ln>
              </c:spPr>
              <c:txPr>
                <a:bodyPr/>
                <a:lstStyle/>
                <a:p>
                  <a:pPr>
                    <a:defRPr sz="600" b="1" i="0" u="none" strike="noStrike" baseline="0">
                      <a:solidFill>
                        <a:srgbClr val="FFFFFF"/>
                      </a:solidFill>
                      <a:latin typeface="Arial"/>
                      <a:ea typeface="Arial"/>
                      <a:cs typeface="Arial"/>
                    </a:defRPr>
                  </a:pPr>
                  <a:endParaRPr lang="es-ES"/>
                </a:p>
              </c:txPr>
              <c:dLblPos val="inEnd"/>
              <c:showLegendKey val="0"/>
              <c:showVal val="1"/>
              <c:showCatName val="0"/>
              <c:showSerName val="0"/>
              <c:showPercent val="0"/>
              <c:showBubbleSize val="0"/>
              <c:extLst>
                <c:ext xmlns:c16="http://schemas.microsoft.com/office/drawing/2014/chart" uri="{C3380CC4-5D6E-409C-BE32-E72D297353CC}">
                  <c16:uniqueId val="{00000008-3F75-43A6-A010-C951B7B284D8}"/>
                </c:ext>
              </c:extLst>
            </c:dLbl>
            <c:dLbl>
              <c:idx val="3"/>
              <c:spPr>
                <a:noFill/>
                <a:ln w="25400">
                  <a:noFill/>
                </a:ln>
              </c:spPr>
              <c:txPr>
                <a:bodyPr/>
                <a:lstStyle/>
                <a:p>
                  <a:pPr>
                    <a:defRPr sz="600" b="1" i="0" u="none" strike="noStrike" baseline="0">
                      <a:solidFill>
                        <a:srgbClr val="FFFFFF"/>
                      </a:solidFill>
                      <a:latin typeface="Arial"/>
                      <a:ea typeface="Arial"/>
                      <a:cs typeface="Arial"/>
                    </a:defRPr>
                  </a:pPr>
                  <a:endParaRPr lang="es-ES"/>
                </a:p>
              </c:txPr>
              <c:dLblPos val="inEnd"/>
              <c:showLegendKey val="0"/>
              <c:showVal val="1"/>
              <c:showCatName val="0"/>
              <c:showSerName val="0"/>
              <c:showPercent val="0"/>
              <c:showBubbleSize val="0"/>
              <c:extLst>
                <c:ext xmlns:c16="http://schemas.microsoft.com/office/drawing/2014/chart" uri="{C3380CC4-5D6E-409C-BE32-E72D297353CC}">
                  <c16:uniqueId val="{00000009-3F75-43A6-A010-C951B7B284D8}"/>
                </c:ext>
              </c:extLst>
            </c:dLbl>
            <c:dLbl>
              <c:idx val="4"/>
              <c:spPr>
                <a:noFill/>
                <a:ln w="25400">
                  <a:noFill/>
                </a:ln>
              </c:spPr>
              <c:txPr>
                <a:bodyPr/>
                <a:lstStyle/>
                <a:p>
                  <a:pPr>
                    <a:defRPr sz="600" b="1" i="0" u="none" strike="noStrike" baseline="0">
                      <a:solidFill>
                        <a:srgbClr val="FFFFFF"/>
                      </a:solidFill>
                      <a:latin typeface="Arial"/>
                      <a:ea typeface="Arial"/>
                      <a:cs typeface="Arial"/>
                    </a:defRPr>
                  </a:pPr>
                  <a:endParaRPr lang="es-ES"/>
                </a:p>
              </c:txPr>
              <c:dLblPos val="inEnd"/>
              <c:showLegendKey val="0"/>
              <c:showVal val="1"/>
              <c:showCatName val="0"/>
              <c:showSerName val="0"/>
              <c:showPercent val="0"/>
              <c:showBubbleSize val="0"/>
              <c:extLst>
                <c:ext xmlns:c16="http://schemas.microsoft.com/office/drawing/2014/chart" uri="{C3380CC4-5D6E-409C-BE32-E72D297353CC}">
                  <c16:uniqueId val="{0000000A-3F75-43A6-A010-C951B7B284D8}"/>
                </c:ext>
              </c:extLst>
            </c:dLbl>
            <c:spPr>
              <a:noFill/>
              <a:ln w="25400">
                <a:noFill/>
              </a:ln>
            </c:spPr>
            <c:txPr>
              <a:bodyPr wrap="square" lIns="38100" tIns="19050" rIns="38100" bIns="19050" anchor="ctr">
                <a:spAutoFit/>
              </a:bodyPr>
              <a:lstStyle/>
              <a:p>
                <a:pPr>
                  <a:defRPr sz="600" b="1" i="0" u="none" strike="noStrike" baseline="0">
                    <a:solidFill>
                      <a:srgbClr val="FFFFFF"/>
                    </a:solidFill>
                    <a:latin typeface="Arial"/>
                    <a:ea typeface="Arial"/>
                    <a:cs typeface="Arial"/>
                  </a:defRPr>
                </a:pPr>
                <a:endParaRPr lang="es-E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'Data 1'!$C$134:$C$138</c:f>
              <c:numCache>
                <c:formatCode>General</c:formatCode>
                <c:ptCount val="5"/>
                <c:pt idx="0">
                  <c:v>2017</c:v>
                </c:pt>
                <c:pt idx="1">
                  <c:v>2018</c:v>
                </c:pt>
                <c:pt idx="2">
                  <c:v>2019</c:v>
                </c:pt>
                <c:pt idx="3">
                  <c:v>2020</c:v>
                </c:pt>
                <c:pt idx="4">
                  <c:v>2021</c:v>
                </c:pt>
              </c:numCache>
            </c:numRef>
          </c:cat>
          <c:val>
            <c:numRef>
              <c:f>'Data 1'!$E$134:$E$138</c:f>
              <c:numCache>
                <c:formatCode>#,##0</c:formatCode>
                <c:ptCount val="5"/>
                <c:pt idx="0">
                  <c:v>40960.58</c:v>
                </c:pt>
                <c:pt idx="1">
                  <c:v>40611.154000000002</c:v>
                </c:pt>
                <c:pt idx="2">
                  <c:v>40136.264999999999</c:v>
                </c:pt>
                <c:pt idx="3">
                  <c:v>39997.188999999998</c:v>
                </c:pt>
                <c:pt idx="4">
                  <c:v>41483.000999999997</c:v>
                </c:pt>
              </c:numCache>
            </c:numRef>
          </c:val>
          <c:extLst>
            <c:ext xmlns:c16="http://schemas.microsoft.com/office/drawing/2014/chart" uri="{C3380CC4-5D6E-409C-BE32-E72D297353CC}">
              <c16:uniqueId val="{0000000B-3F75-43A6-A010-C951B7B284D8}"/>
            </c:ext>
          </c:extLst>
        </c:ser>
        <c:dLbls>
          <c:showLegendKey val="0"/>
          <c:showVal val="0"/>
          <c:showCatName val="0"/>
          <c:showSerName val="0"/>
          <c:showPercent val="0"/>
          <c:showBubbleSize val="0"/>
        </c:dLbls>
        <c:gapWidth val="80"/>
        <c:axId val="323798104"/>
        <c:axId val="323798496"/>
      </c:barChart>
      <c:catAx>
        <c:axId val="323798104"/>
        <c:scaling>
          <c:orientation val="minMax"/>
        </c:scaling>
        <c:delete val="0"/>
        <c:axPos val="r"/>
        <c:numFmt formatCode="General" sourceLinked="1"/>
        <c:majorTickMark val="none"/>
        <c:minorTickMark val="none"/>
        <c:tickLblPos val="none"/>
        <c:spPr>
          <a:ln w="12700">
            <a:solidFill>
              <a:srgbClr val="0000D4"/>
            </a:solidFill>
            <a:prstDash val="solid"/>
          </a:ln>
        </c:spPr>
        <c:crossAx val="323798496"/>
        <c:crossesAt val="0"/>
        <c:auto val="1"/>
        <c:lblAlgn val="ctr"/>
        <c:lblOffset val="100"/>
        <c:tickLblSkip val="1"/>
        <c:tickMarkSkip val="1"/>
        <c:noMultiLvlLbl val="0"/>
      </c:catAx>
      <c:valAx>
        <c:axId val="323798496"/>
        <c:scaling>
          <c:orientation val="maxMin"/>
          <c:max val="50000"/>
          <c:min val="0"/>
        </c:scaling>
        <c:delete val="0"/>
        <c:axPos val="b"/>
        <c:majorGridlines>
          <c:spPr>
            <a:ln w="12700">
              <a:solidFill>
                <a:srgbClr val="969696"/>
              </a:solidFill>
              <a:prstDash val="solid"/>
            </a:ln>
          </c:spPr>
        </c:majorGridlines>
        <c:numFmt formatCode="#,##0" sourceLinked="0"/>
        <c:majorTickMark val="out"/>
        <c:minorTickMark val="none"/>
        <c:tickLblPos val="nextTo"/>
        <c:spPr>
          <a:ln w="9525">
            <a:noFill/>
          </a:ln>
        </c:spPr>
        <c:txPr>
          <a:bodyPr rot="0" vert="horz"/>
          <a:lstStyle/>
          <a:p>
            <a:pPr>
              <a:defRPr sz="800" b="0" i="0" u="none" strike="noStrike" baseline="0">
                <a:solidFill>
                  <a:srgbClr val="004563"/>
                </a:solidFill>
                <a:latin typeface="Arial"/>
                <a:ea typeface="Arial"/>
                <a:cs typeface="Arial"/>
              </a:defRPr>
            </a:pPr>
            <a:endParaRPr lang="es-ES"/>
          </a:p>
        </c:txPr>
        <c:crossAx val="323798104"/>
        <c:crosses val="autoZero"/>
        <c:crossBetween val="between"/>
        <c:majorUnit val="10000"/>
        <c:minorUnit val="5000"/>
      </c:valAx>
      <c:spPr>
        <a:noFill/>
        <a:ln w="25400">
          <a:noFill/>
        </a:ln>
      </c:spPr>
    </c:plotArea>
    <c:legend>
      <c:legendPos val="t"/>
      <c:legendEntry>
        <c:idx val="0"/>
        <c:delete val="1"/>
      </c:legendEntry>
      <c:layout>
        <c:manualLayout>
          <c:xMode val="edge"/>
          <c:yMode val="edge"/>
          <c:x val="0.39886174484599685"/>
          <c:y val="0.93675889328063244"/>
          <c:w val="0.55270924467774851"/>
          <c:h val="5.533596837944664E-2"/>
        </c:manualLayout>
      </c:layout>
      <c:overlay val="0"/>
      <c:spPr>
        <a:noFill/>
        <a:ln w="25400">
          <a:noFill/>
        </a:ln>
      </c:spPr>
      <c:txPr>
        <a:bodyPr/>
        <a:lstStyle/>
        <a:p>
          <a:pPr>
            <a:defRPr sz="575" b="0" i="0" u="none" strike="noStrike" baseline="0">
              <a:solidFill>
                <a:srgbClr val="004563"/>
              </a:solidFill>
              <a:latin typeface="Arial"/>
              <a:ea typeface="Arial"/>
              <a:cs typeface="Arial"/>
            </a:defRPr>
          </a:pPr>
          <a:endParaRPr lang="es-ES"/>
        </a:p>
      </c:txPr>
    </c:legend>
    <c:plotVisOnly val="0"/>
    <c:dispBlanksAs val="gap"/>
    <c:showDLblsOverMax val="0"/>
  </c:chart>
  <c:spPr>
    <a:noFill/>
    <a:ln w="9525">
      <a:noFill/>
    </a:ln>
  </c:spPr>
  <c:txPr>
    <a:bodyPr/>
    <a:lstStyle/>
    <a:p>
      <a:pPr>
        <a:defRPr sz="800" b="0" i="0" u="none" strike="noStrike" baseline="0">
          <a:solidFill>
            <a:srgbClr val="004563"/>
          </a:solidFill>
          <a:latin typeface="Arial"/>
          <a:ea typeface="Arial"/>
          <a:cs typeface="Arial"/>
        </a:defRPr>
      </a:pPr>
      <a:endParaRPr lang="es-ES"/>
    </a:p>
  </c:txPr>
  <c:printSettings>
    <c:headerFooter alignWithMargins="0">
      <c:oddHeader>&amp;N</c:oddHeader>
      <c:oddFooter>Page &amp;P</c:oddFooter>
    </c:headerFooter>
    <c:pageMargins b="1" l="0.75" r="0.75" t="1" header="0.511811024" footer="0.511811024"/>
    <c:pageSetup orientation="portrait" horizontalDpi="-4" verticalDpi="-4"/>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4563"/>
                </a:solidFill>
                <a:latin typeface="Arial"/>
                <a:ea typeface="Arial"/>
                <a:cs typeface="Arial"/>
              </a:defRPr>
            </a:pPr>
            <a:r>
              <a:rPr lang="es-ES"/>
              <a:t>Demanda diaria (GWh)</a:t>
            </a:r>
          </a:p>
        </c:rich>
      </c:tx>
      <c:layout>
        <c:manualLayout>
          <c:xMode val="edge"/>
          <c:yMode val="edge"/>
          <c:x val="9.4991908394870331E-2"/>
          <c:y val="1.5625E-2"/>
        </c:manualLayout>
      </c:layout>
      <c:overlay val="0"/>
      <c:spPr>
        <a:noFill/>
        <a:ln w="25400">
          <a:noFill/>
        </a:ln>
      </c:spPr>
    </c:title>
    <c:autoTitleDeleted val="0"/>
    <c:plotArea>
      <c:layout>
        <c:manualLayout>
          <c:layoutTarget val="inner"/>
          <c:xMode val="edge"/>
          <c:yMode val="edge"/>
          <c:x val="8.8082901554404139E-2"/>
          <c:y val="8.59375E-2"/>
          <c:w val="0.80310880829015541"/>
          <c:h val="0.75"/>
        </c:manualLayout>
      </c:layout>
      <c:barChart>
        <c:barDir val="bar"/>
        <c:grouping val="clustered"/>
        <c:varyColors val="0"/>
        <c:ser>
          <c:idx val="1"/>
          <c:order val="0"/>
          <c:tx>
            <c:v>Verano (junio-septiembre)</c:v>
          </c:tx>
          <c:spPr>
            <a:solidFill>
              <a:srgbClr val="92D050"/>
            </a:solidFill>
            <a:ln w="25400">
              <a:noFill/>
            </a:ln>
          </c:spPr>
          <c:invertIfNegative val="0"/>
          <c:dLbls>
            <c:dLbl>
              <c:idx val="0"/>
              <c:spPr>
                <a:noFill/>
                <a:ln w="25400">
                  <a:noFill/>
                </a:ln>
              </c:spPr>
              <c:txPr>
                <a:bodyPr/>
                <a:lstStyle/>
                <a:p>
                  <a:pPr>
                    <a:defRPr sz="600" b="1" i="0" u="none" strike="noStrike" baseline="0">
                      <a:solidFill>
                        <a:srgbClr val="FFFFFF"/>
                      </a:solidFill>
                      <a:latin typeface="Arial"/>
                      <a:ea typeface="Arial"/>
                      <a:cs typeface="Arial"/>
                    </a:defRPr>
                  </a:pPr>
                  <a:endParaRPr lang="es-ES"/>
                </a:p>
              </c:txPr>
              <c:dLblPos val="inEnd"/>
              <c:showLegendKey val="0"/>
              <c:showVal val="1"/>
              <c:showCatName val="0"/>
              <c:showSerName val="0"/>
              <c:showPercent val="0"/>
              <c:showBubbleSize val="0"/>
              <c:extLst>
                <c:ext xmlns:c16="http://schemas.microsoft.com/office/drawing/2014/chart" uri="{C3380CC4-5D6E-409C-BE32-E72D297353CC}">
                  <c16:uniqueId val="{00000000-49E3-4105-945B-1DB8758C481E}"/>
                </c:ext>
              </c:extLst>
            </c:dLbl>
            <c:dLbl>
              <c:idx val="1"/>
              <c:spPr>
                <a:noFill/>
                <a:ln w="25400">
                  <a:noFill/>
                </a:ln>
              </c:spPr>
              <c:txPr>
                <a:bodyPr/>
                <a:lstStyle/>
                <a:p>
                  <a:pPr>
                    <a:defRPr sz="600" b="1" i="0" u="none" strike="noStrike" baseline="0">
                      <a:solidFill>
                        <a:srgbClr val="FFFFFF"/>
                      </a:solidFill>
                      <a:latin typeface="Arial"/>
                      <a:ea typeface="Arial"/>
                      <a:cs typeface="Arial"/>
                    </a:defRPr>
                  </a:pPr>
                  <a:endParaRPr lang="es-ES"/>
                </a:p>
              </c:txPr>
              <c:dLblPos val="inEnd"/>
              <c:showLegendKey val="0"/>
              <c:showVal val="1"/>
              <c:showCatName val="0"/>
              <c:showSerName val="0"/>
              <c:showPercent val="0"/>
              <c:showBubbleSize val="0"/>
              <c:extLst>
                <c:ext xmlns:c16="http://schemas.microsoft.com/office/drawing/2014/chart" uri="{C3380CC4-5D6E-409C-BE32-E72D297353CC}">
                  <c16:uniqueId val="{00000001-49E3-4105-945B-1DB8758C481E}"/>
                </c:ext>
              </c:extLst>
            </c:dLbl>
            <c:dLbl>
              <c:idx val="2"/>
              <c:spPr>
                <a:noFill/>
                <a:ln w="25400">
                  <a:noFill/>
                </a:ln>
              </c:spPr>
              <c:txPr>
                <a:bodyPr/>
                <a:lstStyle/>
                <a:p>
                  <a:pPr>
                    <a:defRPr sz="600" b="1" i="0" u="none" strike="noStrike" baseline="0">
                      <a:solidFill>
                        <a:srgbClr val="FFFFFF"/>
                      </a:solidFill>
                      <a:latin typeface="Arial"/>
                      <a:ea typeface="Arial"/>
                      <a:cs typeface="Arial"/>
                    </a:defRPr>
                  </a:pPr>
                  <a:endParaRPr lang="es-ES"/>
                </a:p>
              </c:txPr>
              <c:dLblPos val="inEnd"/>
              <c:showLegendKey val="0"/>
              <c:showVal val="1"/>
              <c:showCatName val="0"/>
              <c:showSerName val="0"/>
              <c:showPercent val="0"/>
              <c:showBubbleSize val="0"/>
              <c:extLst>
                <c:ext xmlns:c16="http://schemas.microsoft.com/office/drawing/2014/chart" uri="{C3380CC4-5D6E-409C-BE32-E72D297353CC}">
                  <c16:uniqueId val="{00000002-49E3-4105-945B-1DB8758C481E}"/>
                </c:ext>
              </c:extLst>
            </c:dLbl>
            <c:dLbl>
              <c:idx val="3"/>
              <c:spPr>
                <a:noFill/>
                <a:ln w="25400">
                  <a:noFill/>
                </a:ln>
              </c:spPr>
              <c:txPr>
                <a:bodyPr/>
                <a:lstStyle/>
                <a:p>
                  <a:pPr>
                    <a:defRPr sz="600" b="1" i="0" u="none" strike="noStrike" baseline="0">
                      <a:solidFill>
                        <a:srgbClr val="FFFFFF"/>
                      </a:solidFill>
                      <a:latin typeface="Arial"/>
                      <a:ea typeface="Arial"/>
                      <a:cs typeface="Arial"/>
                    </a:defRPr>
                  </a:pPr>
                  <a:endParaRPr lang="es-ES"/>
                </a:p>
              </c:txPr>
              <c:dLblPos val="inEnd"/>
              <c:showLegendKey val="0"/>
              <c:showVal val="1"/>
              <c:showCatName val="0"/>
              <c:showSerName val="0"/>
              <c:showPercent val="0"/>
              <c:showBubbleSize val="0"/>
              <c:extLst>
                <c:ext xmlns:c16="http://schemas.microsoft.com/office/drawing/2014/chart" uri="{C3380CC4-5D6E-409C-BE32-E72D297353CC}">
                  <c16:uniqueId val="{00000003-49E3-4105-945B-1DB8758C481E}"/>
                </c:ext>
              </c:extLst>
            </c:dLbl>
            <c:dLbl>
              <c:idx val="4"/>
              <c:spPr>
                <a:noFill/>
                <a:ln w="25400">
                  <a:noFill/>
                </a:ln>
              </c:spPr>
              <c:txPr>
                <a:bodyPr/>
                <a:lstStyle/>
                <a:p>
                  <a:pPr>
                    <a:defRPr sz="600" b="1" i="0" u="none" strike="noStrike" baseline="0">
                      <a:solidFill>
                        <a:srgbClr val="FFFFFF"/>
                      </a:solidFill>
                      <a:latin typeface="Arial"/>
                      <a:ea typeface="Arial"/>
                      <a:cs typeface="Arial"/>
                    </a:defRPr>
                  </a:pPr>
                  <a:endParaRPr lang="es-ES"/>
                </a:p>
              </c:txPr>
              <c:dLblPos val="inEnd"/>
              <c:showLegendKey val="0"/>
              <c:showVal val="1"/>
              <c:showCatName val="0"/>
              <c:showSerName val="0"/>
              <c:showPercent val="0"/>
              <c:showBubbleSize val="0"/>
              <c:extLst>
                <c:ext xmlns:c16="http://schemas.microsoft.com/office/drawing/2014/chart" uri="{C3380CC4-5D6E-409C-BE32-E72D297353CC}">
                  <c16:uniqueId val="{00000004-49E3-4105-945B-1DB8758C481E}"/>
                </c:ext>
              </c:extLst>
            </c:dLbl>
            <c:spPr>
              <a:noFill/>
              <a:ln w="25400">
                <a:noFill/>
              </a:ln>
            </c:spPr>
            <c:txPr>
              <a:bodyPr wrap="square" lIns="38100" tIns="19050" rIns="38100" bIns="19050" anchor="ctr">
                <a:spAutoFit/>
              </a:bodyPr>
              <a:lstStyle/>
              <a:p>
                <a:pPr>
                  <a:defRPr sz="600" b="1" i="0" u="none" strike="noStrike" baseline="0">
                    <a:solidFill>
                      <a:srgbClr val="FFFFFF"/>
                    </a:solidFill>
                    <a:latin typeface="Arial"/>
                    <a:ea typeface="Arial"/>
                    <a:cs typeface="Arial"/>
                  </a:defRPr>
                </a:pPr>
                <a:endParaRPr lang="es-E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'Data 1'!$C$134:$C$138</c:f>
              <c:numCache>
                <c:formatCode>General</c:formatCode>
                <c:ptCount val="5"/>
                <c:pt idx="0">
                  <c:v>2017</c:v>
                </c:pt>
                <c:pt idx="1">
                  <c:v>2018</c:v>
                </c:pt>
                <c:pt idx="2">
                  <c:v>2019</c:v>
                </c:pt>
                <c:pt idx="3">
                  <c:v>2020</c:v>
                </c:pt>
                <c:pt idx="4">
                  <c:v>2021</c:v>
                </c:pt>
              </c:numCache>
            </c:numRef>
          </c:cat>
          <c:val>
            <c:numRef>
              <c:f>'Data 1'!$F$143:$F$147</c:f>
              <c:numCache>
                <c:formatCode>0</c:formatCode>
                <c:ptCount val="5"/>
                <c:pt idx="0">
                  <c:v>813.75465099999997</c:v>
                </c:pt>
                <c:pt idx="1">
                  <c:v>806.03012000000001</c:v>
                </c:pt>
                <c:pt idx="2" formatCode="#,##0">
                  <c:v>808.54011500000001</c:v>
                </c:pt>
                <c:pt idx="3" formatCode="#,##0">
                  <c:v>779.943127</c:v>
                </c:pt>
                <c:pt idx="4" formatCode="#,##0">
                  <c:v>761.68017099999997</c:v>
                </c:pt>
              </c:numCache>
            </c:numRef>
          </c:val>
          <c:extLst>
            <c:ext xmlns:c16="http://schemas.microsoft.com/office/drawing/2014/chart" uri="{C3380CC4-5D6E-409C-BE32-E72D297353CC}">
              <c16:uniqueId val="{00000005-49E3-4105-945B-1DB8758C481E}"/>
            </c:ext>
          </c:extLst>
        </c:ser>
        <c:ser>
          <c:idx val="0"/>
          <c:order val="1"/>
          <c:tx>
            <c:v>Invierno (enero-mayo/octubre-diciembre)</c:v>
          </c:tx>
          <c:spPr>
            <a:solidFill>
              <a:srgbClr val="0070C0"/>
            </a:solidFill>
            <a:ln w="25400">
              <a:noFill/>
            </a:ln>
          </c:spPr>
          <c:invertIfNegative val="0"/>
          <c:dLbls>
            <c:dLbl>
              <c:idx val="0"/>
              <c:spPr>
                <a:noFill/>
                <a:ln w="25400">
                  <a:noFill/>
                </a:ln>
              </c:spPr>
              <c:txPr>
                <a:bodyPr/>
                <a:lstStyle/>
                <a:p>
                  <a:pPr>
                    <a:defRPr sz="600" b="1" i="0" u="none" strike="noStrike" baseline="0">
                      <a:solidFill>
                        <a:srgbClr val="FFFFFF"/>
                      </a:solidFill>
                      <a:latin typeface="Arial"/>
                      <a:ea typeface="Arial"/>
                      <a:cs typeface="Arial"/>
                    </a:defRPr>
                  </a:pPr>
                  <a:endParaRPr lang="es-ES"/>
                </a:p>
              </c:txPr>
              <c:dLblPos val="inEnd"/>
              <c:showLegendKey val="0"/>
              <c:showVal val="1"/>
              <c:showCatName val="0"/>
              <c:showSerName val="0"/>
              <c:showPercent val="0"/>
              <c:showBubbleSize val="0"/>
              <c:extLst>
                <c:ext xmlns:c16="http://schemas.microsoft.com/office/drawing/2014/chart" uri="{C3380CC4-5D6E-409C-BE32-E72D297353CC}">
                  <c16:uniqueId val="{00000006-49E3-4105-945B-1DB8758C481E}"/>
                </c:ext>
              </c:extLst>
            </c:dLbl>
            <c:dLbl>
              <c:idx val="1"/>
              <c:spPr>
                <a:noFill/>
                <a:ln w="25400">
                  <a:noFill/>
                </a:ln>
              </c:spPr>
              <c:txPr>
                <a:bodyPr/>
                <a:lstStyle/>
                <a:p>
                  <a:pPr>
                    <a:defRPr sz="600" b="1" i="0" u="none" strike="noStrike" baseline="0">
                      <a:solidFill>
                        <a:srgbClr val="FFFFFF"/>
                      </a:solidFill>
                      <a:latin typeface="Arial"/>
                      <a:ea typeface="Arial"/>
                      <a:cs typeface="Arial"/>
                    </a:defRPr>
                  </a:pPr>
                  <a:endParaRPr lang="es-ES"/>
                </a:p>
              </c:txPr>
              <c:dLblPos val="inEnd"/>
              <c:showLegendKey val="0"/>
              <c:showVal val="1"/>
              <c:showCatName val="0"/>
              <c:showSerName val="0"/>
              <c:showPercent val="0"/>
              <c:showBubbleSize val="0"/>
              <c:extLst>
                <c:ext xmlns:c16="http://schemas.microsoft.com/office/drawing/2014/chart" uri="{C3380CC4-5D6E-409C-BE32-E72D297353CC}">
                  <c16:uniqueId val="{00000007-49E3-4105-945B-1DB8758C481E}"/>
                </c:ext>
              </c:extLst>
            </c:dLbl>
            <c:dLbl>
              <c:idx val="2"/>
              <c:spPr>
                <a:noFill/>
                <a:ln w="25400">
                  <a:noFill/>
                </a:ln>
              </c:spPr>
              <c:txPr>
                <a:bodyPr/>
                <a:lstStyle/>
                <a:p>
                  <a:pPr>
                    <a:defRPr sz="600" b="1" i="0" u="none" strike="noStrike" baseline="0">
                      <a:solidFill>
                        <a:srgbClr val="FFFFFF"/>
                      </a:solidFill>
                      <a:latin typeface="Arial"/>
                      <a:ea typeface="Arial"/>
                      <a:cs typeface="Arial"/>
                    </a:defRPr>
                  </a:pPr>
                  <a:endParaRPr lang="es-ES"/>
                </a:p>
              </c:txPr>
              <c:dLblPos val="inEnd"/>
              <c:showLegendKey val="0"/>
              <c:showVal val="1"/>
              <c:showCatName val="0"/>
              <c:showSerName val="0"/>
              <c:showPercent val="0"/>
              <c:showBubbleSize val="0"/>
              <c:extLst>
                <c:ext xmlns:c16="http://schemas.microsoft.com/office/drawing/2014/chart" uri="{C3380CC4-5D6E-409C-BE32-E72D297353CC}">
                  <c16:uniqueId val="{00000008-49E3-4105-945B-1DB8758C481E}"/>
                </c:ext>
              </c:extLst>
            </c:dLbl>
            <c:dLbl>
              <c:idx val="3"/>
              <c:spPr>
                <a:noFill/>
                <a:ln w="25400">
                  <a:noFill/>
                </a:ln>
              </c:spPr>
              <c:txPr>
                <a:bodyPr/>
                <a:lstStyle/>
                <a:p>
                  <a:pPr>
                    <a:defRPr sz="600" b="1" i="0" u="none" strike="noStrike" baseline="0">
                      <a:solidFill>
                        <a:srgbClr val="FFFFFF"/>
                      </a:solidFill>
                      <a:latin typeface="Arial"/>
                      <a:ea typeface="Arial"/>
                      <a:cs typeface="Arial"/>
                    </a:defRPr>
                  </a:pPr>
                  <a:endParaRPr lang="es-ES"/>
                </a:p>
              </c:txPr>
              <c:dLblPos val="inEnd"/>
              <c:showLegendKey val="0"/>
              <c:showVal val="1"/>
              <c:showCatName val="0"/>
              <c:showSerName val="0"/>
              <c:showPercent val="0"/>
              <c:showBubbleSize val="0"/>
              <c:extLst>
                <c:ext xmlns:c16="http://schemas.microsoft.com/office/drawing/2014/chart" uri="{C3380CC4-5D6E-409C-BE32-E72D297353CC}">
                  <c16:uniqueId val="{00000009-49E3-4105-945B-1DB8758C481E}"/>
                </c:ext>
              </c:extLst>
            </c:dLbl>
            <c:dLbl>
              <c:idx val="4"/>
              <c:spPr>
                <a:noFill/>
                <a:ln w="25400">
                  <a:noFill/>
                </a:ln>
              </c:spPr>
              <c:txPr>
                <a:bodyPr/>
                <a:lstStyle/>
                <a:p>
                  <a:pPr>
                    <a:defRPr sz="600" b="1" i="0" u="none" strike="noStrike" baseline="0">
                      <a:solidFill>
                        <a:srgbClr val="FFFFFF"/>
                      </a:solidFill>
                      <a:latin typeface="Arial"/>
                      <a:ea typeface="Arial"/>
                      <a:cs typeface="Arial"/>
                    </a:defRPr>
                  </a:pPr>
                  <a:endParaRPr lang="es-ES"/>
                </a:p>
              </c:txPr>
              <c:dLblPos val="inEnd"/>
              <c:showLegendKey val="0"/>
              <c:showVal val="1"/>
              <c:showCatName val="0"/>
              <c:showSerName val="0"/>
              <c:showPercent val="0"/>
              <c:showBubbleSize val="0"/>
              <c:extLst>
                <c:ext xmlns:c16="http://schemas.microsoft.com/office/drawing/2014/chart" uri="{C3380CC4-5D6E-409C-BE32-E72D297353CC}">
                  <c16:uniqueId val="{0000000A-49E3-4105-945B-1DB8758C481E}"/>
                </c:ext>
              </c:extLst>
            </c:dLbl>
            <c:spPr>
              <a:noFill/>
              <a:ln w="25400">
                <a:noFill/>
              </a:ln>
            </c:spPr>
            <c:txPr>
              <a:bodyPr wrap="square" lIns="38100" tIns="19050" rIns="38100" bIns="19050" anchor="ctr">
                <a:spAutoFit/>
              </a:bodyPr>
              <a:lstStyle/>
              <a:p>
                <a:pPr>
                  <a:defRPr sz="600" b="1" i="0" u="none" strike="noStrike" baseline="0">
                    <a:solidFill>
                      <a:srgbClr val="FFFFFF"/>
                    </a:solidFill>
                    <a:latin typeface="Arial"/>
                    <a:ea typeface="Arial"/>
                    <a:cs typeface="Arial"/>
                  </a:defRPr>
                </a:pPr>
                <a:endParaRPr lang="es-E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'Data 1'!$C$134:$C$138</c:f>
              <c:numCache>
                <c:formatCode>General</c:formatCode>
                <c:ptCount val="5"/>
                <c:pt idx="0">
                  <c:v>2017</c:v>
                </c:pt>
                <c:pt idx="1">
                  <c:v>2018</c:v>
                </c:pt>
                <c:pt idx="2">
                  <c:v>2019</c:v>
                </c:pt>
                <c:pt idx="3">
                  <c:v>2020</c:v>
                </c:pt>
                <c:pt idx="4">
                  <c:v>2021</c:v>
                </c:pt>
              </c:numCache>
            </c:numRef>
          </c:cat>
          <c:val>
            <c:numRef>
              <c:f>'Data 1'!$F$134:$F$138</c:f>
              <c:numCache>
                <c:formatCode>0</c:formatCode>
                <c:ptCount val="5"/>
                <c:pt idx="0">
                  <c:v>844.11916199999996</c:v>
                </c:pt>
                <c:pt idx="1">
                  <c:v>835.89350000000002</c:v>
                </c:pt>
                <c:pt idx="2" formatCode="#,##0">
                  <c:v>824.00125800000001</c:v>
                </c:pt>
                <c:pt idx="3" formatCode="#,##0">
                  <c:v>819.60931900000003</c:v>
                </c:pt>
                <c:pt idx="4" formatCode="#,##0">
                  <c:v>834.69467700000007</c:v>
                </c:pt>
              </c:numCache>
            </c:numRef>
          </c:val>
          <c:extLst>
            <c:ext xmlns:c16="http://schemas.microsoft.com/office/drawing/2014/chart" uri="{C3380CC4-5D6E-409C-BE32-E72D297353CC}">
              <c16:uniqueId val="{0000000B-49E3-4105-945B-1DB8758C481E}"/>
            </c:ext>
          </c:extLst>
        </c:ser>
        <c:dLbls>
          <c:showLegendKey val="0"/>
          <c:showVal val="0"/>
          <c:showCatName val="0"/>
          <c:showSerName val="0"/>
          <c:showPercent val="0"/>
          <c:showBubbleSize val="0"/>
        </c:dLbls>
        <c:gapWidth val="80"/>
        <c:axId val="323797320"/>
        <c:axId val="323796536"/>
      </c:barChart>
      <c:catAx>
        <c:axId val="323797320"/>
        <c:scaling>
          <c:orientation val="minMax"/>
        </c:scaling>
        <c:delete val="0"/>
        <c:axPos val="l"/>
        <c:numFmt formatCode="General" sourceLinked="1"/>
        <c:majorTickMark val="none"/>
        <c:minorTickMark val="none"/>
        <c:tickLblPos val="none"/>
        <c:spPr>
          <a:ln w="3175">
            <a:solidFill>
              <a:srgbClr val="0000D4"/>
            </a:solidFill>
            <a:prstDash val="solid"/>
          </a:ln>
        </c:spPr>
        <c:crossAx val="323796536"/>
        <c:crosses val="autoZero"/>
        <c:auto val="1"/>
        <c:lblAlgn val="ctr"/>
        <c:lblOffset val="100"/>
        <c:tickMarkSkip val="1"/>
        <c:noMultiLvlLbl val="0"/>
      </c:catAx>
      <c:valAx>
        <c:axId val="323796536"/>
        <c:scaling>
          <c:orientation val="minMax"/>
          <c:max val="1000"/>
          <c:min val="0"/>
        </c:scaling>
        <c:delete val="0"/>
        <c:axPos val="b"/>
        <c:majorGridlines>
          <c:spPr>
            <a:ln w="3175">
              <a:solidFill>
                <a:srgbClr val="969696"/>
              </a:solidFill>
              <a:prstDash val="solid"/>
            </a:ln>
          </c:spPr>
        </c:majorGridlines>
        <c:numFmt formatCode="0" sourceLinked="1"/>
        <c:majorTickMark val="out"/>
        <c:minorTickMark val="none"/>
        <c:tickLblPos val="nextTo"/>
        <c:spPr>
          <a:ln w="9525">
            <a:noFill/>
          </a:ln>
        </c:spPr>
        <c:txPr>
          <a:bodyPr rot="0" vert="horz"/>
          <a:lstStyle/>
          <a:p>
            <a:pPr>
              <a:defRPr sz="800" b="0" i="0" u="none" strike="noStrike" baseline="0">
                <a:solidFill>
                  <a:srgbClr val="004563"/>
                </a:solidFill>
                <a:latin typeface="Arial"/>
                <a:ea typeface="Arial"/>
                <a:cs typeface="Arial"/>
              </a:defRPr>
            </a:pPr>
            <a:endParaRPr lang="es-ES"/>
          </a:p>
        </c:txPr>
        <c:crossAx val="323797320"/>
        <c:crosses val="autoZero"/>
        <c:crossBetween val="between"/>
        <c:majorUnit val="200"/>
        <c:minorUnit val="75"/>
      </c:valAx>
      <c:spPr>
        <a:noFill/>
        <a:ln w="25400">
          <a:noFill/>
        </a:ln>
      </c:spPr>
    </c:plotArea>
    <c:legend>
      <c:legendPos val="t"/>
      <c:legendEntry>
        <c:idx val="1"/>
        <c:delete val="1"/>
      </c:legendEntry>
      <c:layout>
        <c:manualLayout>
          <c:xMode val="edge"/>
          <c:yMode val="edge"/>
          <c:x val="0"/>
          <c:y val="0.93098958333333337"/>
          <c:w val="0.92746331579018937"/>
          <c:h val="6.25E-2"/>
        </c:manualLayout>
      </c:layout>
      <c:overlay val="0"/>
      <c:spPr>
        <a:noFill/>
        <a:ln w="25400">
          <a:noFill/>
        </a:ln>
      </c:spPr>
      <c:txPr>
        <a:bodyPr/>
        <a:lstStyle/>
        <a:p>
          <a:pPr>
            <a:defRPr sz="575" b="0" i="0" u="none" strike="noStrike" baseline="0">
              <a:solidFill>
                <a:srgbClr val="004563"/>
              </a:solidFill>
              <a:latin typeface="Arial"/>
              <a:ea typeface="Arial"/>
              <a:cs typeface="Arial"/>
            </a:defRPr>
          </a:pPr>
          <a:endParaRPr lang="es-ES"/>
        </a:p>
      </c:txPr>
    </c:legend>
    <c:plotVisOnly val="1"/>
    <c:dispBlanksAs val="gap"/>
    <c:showDLblsOverMax val="0"/>
  </c:chart>
  <c:spPr>
    <a:noFill/>
    <a:ln w="9525">
      <a:noFill/>
    </a:ln>
  </c:spPr>
  <c:txPr>
    <a:bodyPr/>
    <a:lstStyle/>
    <a:p>
      <a:pPr>
        <a:defRPr sz="500" b="0" i="0" u="none" strike="noStrike" baseline="0">
          <a:solidFill>
            <a:srgbClr val="808080"/>
          </a:solidFill>
          <a:latin typeface="Arial"/>
          <a:ea typeface="Arial"/>
          <a:cs typeface="Arial"/>
        </a:defRPr>
      </a:pPr>
      <a:endParaRPr lang="es-ES"/>
    </a:p>
  </c:txPr>
  <c:printSettings>
    <c:headerFooter alignWithMargins="0"/>
    <c:pageMargins b="1" l="0.75" r="0.75" t="1" header="0" footer="0"/>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57095709570955E-2"/>
          <c:y val="0.12266708661417323"/>
          <c:w val="0.76567656765676573"/>
          <c:h val="0.76266792650918624"/>
        </c:manualLayout>
      </c:layout>
      <c:ofPieChart>
        <c:ofPieType val="bar"/>
        <c:varyColors val="1"/>
        <c:ser>
          <c:idx val="0"/>
          <c:order val="0"/>
          <c:spPr>
            <a:solidFill>
              <a:srgbClr val="B398B4"/>
            </a:solidFill>
            <a:ln w="12700">
              <a:solidFill>
                <a:srgbClr val="000000"/>
              </a:solidFill>
              <a:prstDash val="solid"/>
            </a:ln>
          </c:spPr>
          <c:dPt>
            <c:idx val="0"/>
            <c:bubble3D val="0"/>
            <c:spPr>
              <a:solidFill>
                <a:srgbClr val="00B0F0"/>
              </a:solidFill>
              <a:ln w="25400">
                <a:noFill/>
              </a:ln>
            </c:spPr>
            <c:extLst>
              <c:ext xmlns:c16="http://schemas.microsoft.com/office/drawing/2014/chart" uri="{C3380CC4-5D6E-409C-BE32-E72D297353CC}">
                <c16:uniqueId val="{00000001-DEE4-43A9-ACF3-2BE0A5B2A3FA}"/>
              </c:ext>
            </c:extLst>
          </c:dPt>
          <c:dPt>
            <c:idx val="1"/>
            <c:bubble3D val="0"/>
            <c:spPr>
              <a:solidFill>
                <a:srgbClr val="7030A0"/>
              </a:solidFill>
              <a:ln w="25400">
                <a:noFill/>
              </a:ln>
            </c:spPr>
            <c:extLst>
              <c:ext xmlns:c16="http://schemas.microsoft.com/office/drawing/2014/chart" uri="{C3380CC4-5D6E-409C-BE32-E72D297353CC}">
                <c16:uniqueId val="{00000003-DEE4-43A9-ACF3-2BE0A5B2A3FA}"/>
              </c:ext>
            </c:extLst>
          </c:dPt>
          <c:dLbls>
            <c:dLbl>
              <c:idx val="0"/>
              <c:layout>
                <c:manualLayout>
                  <c:x val="1.6148748733141031E-2"/>
                  <c:y val="-6.1333333333333335E-3"/>
                </c:manualLayout>
              </c:layout>
              <c:spPr/>
              <c:txPr>
                <a:bodyPr/>
                <a:lstStyle/>
                <a:p>
                  <a:pPr>
                    <a:defRPr sz="700" b="0" i="0" u="none" strike="noStrike" baseline="0">
                      <a:solidFill>
                        <a:srgbClr val="004563"/>
                      </a:solidFill>
                      <a:latin typeface="Arial"/>
                      <a:ea typeface="Arial"/>
                      <a:cs typeface="Arial"/>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EE4-43A9-ACF3-2BE0A5B2A3FA}"/>
                </c:ext>
              </c:extLst>
            </c:dLbl>
            <c:dLbl>
              <c:idx val="1"/>
              <c:layout>
                <c:manualLayout>
                  <c:x val="1.9923468724825238E-2"/>
                  <c:y val="-1.7100682414698164E-2"/>
                </c:manualLayout>
              </c:layout>
              <c:spPr/>
              <c:txPr>
                <a:bodyPr/>
                <a:lstStyle/>
                <a:p>
                  <a:pPr>
                    <a:defRPr sz="700" b="0" i="0" u="none" strike="noStrike" baseline="0">
                      <a:solidFill>
                        <a:srgbClr val="004563"/>
                      </a:solidFill>
                      <a:latin typeface="Arial"/>
                      <a:ea typeface="Arial"/>
                      <a:cs typeface="Arial"/>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EE4-43A9-ACF3-2BE0A5B2A3FA}"/>
                </c:ext>
              </c:extLst>
            </c:dLbl>
            <c:dLbl>
              <c:idx val="2"/>
              <c:layout>
                <c:manualLayout>
                  <c:x val="2.0272342194849406E-2"/>
                  <c:y val="-3.8076640419947509E-2"/>
                </c:manualLayout>
              </c:layout>
              <c:spPr/>
              <c:txPr>
                <a:bodyPr/>
                <a:lstStyle/>
                <a:p>
                  <a:pPr>
                    <a:defRPr sz="700" b="0" i="0" u="none" strike="noStrike" baseline="0">
                      <a:solidFill>
                        <a:srgbClr val="004563"/>
                      </a:solidFill>
                      <a:latin typeface="Arial"/>
                      <a:ea typeface="Arial"/>
                      <a:cs typeface="Arial"/>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DEE4-43A9-ACF3-2BE0A5B2A3FA}"/>
                </c:ext>
              </c:extLst>
            </c:dLbl>
            <c:dLbl>
              <c:idx val="3"/>
              <c:delete val="1"/>
              <c:extLst>
                <c:ext xmlns:c15="http://schemas.microsoft.com/office/drawing/2012/chart" uri="{CE6537A1-D6FC-4f65-9D91-7224C49458BB}"/>
                <c:ext xmlns:c16="http://schemas.microsoft.com/office/drawing/2014/chart" uri="{C3380CC4-5D6E-409C-BE32-E72D297353CC}">
                  <c16:uniqueId val="{00000005-DEE4-43A9-ACF3-2BE0A5B2A3FA}"/>
                </c:ext>
              </c:extLst>
            </c:dLbl>
            <c:dLbl>
              <c:idx val="4"/>
              <c:layout>
                <c:manualLayout>
                  <c:x val="5.6188118811881189E-2"/>
                  <c:y val="-8.5253543307086607E-3"/>
                </c:manualLayout>
              </c:layout>
              <c:spPr/>
              <c:txPr>
                <a:bodyPr/>
                <a:lstStyle/>
                <a:p>
                  <a:pPr>
                    <a:defRPr sz="700" b="0" i="0" u="none" strike="noStrike" baseline="0">
                      <a:solidFill>
                        <a:srgbClr val="004563"/>
                      </a:solidFill>
                      <a:latin typeface="Arial"/>
                      <a:ea typeface="Arial"/>
                      <a:cs typeface="Arial"/>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DEE4-43A9-ACF3-2BE0A5B2A3FA}"/>
                </c:ext>
              </c:extLst>
            </c:dLbl>
            <c:dLbl>
              <c:idx val="5"/>
              <c:layout>
                <c:manualLayout>
                  <c:x val="-1.2101070328415043E-16"/>
                  <c:y val="-6.933333333333333E-2"/>
                </c:manualLayout>
              </c:layout>
              <c:spPr/>
              <c:txPr>
                <a:bodyPr/>
                <a:lstStyle/>
                <a:p>
                  <a:pPr>
                    <a:defRPr sz="700" b="0" i="0" u="none" strike="noStrike" baseline="0">
                      <a:solidFill>
                        <a:srgbClr val="004563"/>
                      </a:solidFill>
                      <a:latin typeface="Arial"/>
                      <a:ea typeface="Arial"/>
                      <a:cs typeface="Arial"/>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DEE4-43A9-ACF3-2BE0A5B2A3FA}"/>
                </c:ext>
              </c:extLst>
            </c:dLbl>
            <c:dLbl>
              <c:idx val="6"/>
              <c:layout>
                <c:manualLayout>
                  <c:x val="1.9801980198019681E-2"/>
                  <c:y val="-9.6000000000000002E-2"/>
                </c:manualLayout>
              </c:layout>
              <c:spPr/>
              <c:txPr>
                <a:bodyPr/>
                <a:lstStyle/>
                <a:p>
                  <a:pPr>
                    <a:defRPr sz="700" b="0" i="0" u="none" strike="noStrike" baseline="0">
                      <a:solidFill>
                        <a:srgbClr val="004563"/>
                      </a:solidFill>
                      <a:latin typeface="Arial"/>
                      <a:ea typeface="Arial"/>
                      <a:cs typeface="Arial"/>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DEE4-43A9-ACF3-2BE0A5B2A3FA}"/>
                </c:ext>
              </c:extLst>
            </c:dLbl>
            <c:dLbl>
              <c:idx val="7"/>
              <c:layout>
                <c:manualLayout>
                  <c:x val="9.9009900990097797E-3"/>
                  <c:y val="-0.12266666666666672"/>
                </c:manualLayout>
              </c:layout>
              <c:spPr/>
              <c:txPr>
                <a:bodyPr/>
                <a:lstStyle/>
                <a:p>
                  <a:pPr>
                    <a:defRPr sz="700" b="0" i="0" u="none" strike="noStrike" baseline="0">
                      <a:solidFill>
                        <a:srgbClr val="004563"/>
                      </a:solidFill>
                      <a:latin typeface="Arial"/>
                      <a:ea typeface="Arial"/>
                      <a:cs typeface="Arial"/>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DEE4-43A9-ACF3-2BE0A5B2A3FA}"/>
                </c:ext>
              </c:extLst>
            </c:dLbl>
            <c:dLbl>
              <c:idx val="9"/>
              <c:layout>
                <c:manualLayout>
                  <c:x val="1.6501650165016382E-2"/>
                  <c:y val="0.13333333333333333"/>
                </c:manualLayout>
              </c:layout>
              <c:spPr/>
              <c:txPr>
                <a:bodyPr/>
                <a:lstStyle/>
                <a:p>
                  <a:pPr>
                    <a:defRPr sz="700" b="0" i="0" u="none" strike="noStrike" baseline="0">
                      <a:solidFill>
                        <a:srgbClr val="004563"/>
                      </a:solidFill>
                      <a:latin typeface="Arial"/>
                      <a:ea typeface="Arial"/>
                      <a:cs typeface="Arial"/>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DEE4-43A9-ACF3-2BE0A5B2A3FA}"/>
                </c:ext>
              </c:extLst>
            </c:dLbl>
            <c:dLbl>
              <c:idx val="10"/>
              <c:layout>
                <c:manualLayout>
                  <c:x val="-1.2101070328415043E-16"/>
                  <c:y val="0.16533333333333333"/>
                </c:manualLayout>
              </c:layout>
              <c:spPr/>
              <c:txPr>
                <a:bodyPr/>
                <a:lstStyle/>
                <a:p>
                  <a:pPr>
                    <a:defRPr sz="700" b="0" i="0" u="none" strike="noStrike" baseline="0">
                      <a:solidFill>
                        <a:srgbClr val="004563"/>
                      </a:solidFill>
                      <a:latin typeface="Arial"/>
                      <a:ea typeface="Arial"/>
                      <a:cs typeface="Arial"/>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DEE4-43A9-ACF3-2BE0A5B2A3FA}"/>
                </c:ext>
              </c:extLst>
            </c:dLbl>
            <c:dLbl>
              <c:idx val="11"/>
              <c:layout>
                <c:manualLayout>
                  <c:x val="-1.7522933395701715E-2"/>
                  <c:y val="1.093249343832021E-2"/>
                </c:manualLayout>
              </c:layout>
              <c:tx>
                <c:rich>
                  <a:bodyPr/>
                  <a:lstStyle/>
                  <a:p>
                    <a:pPr>
                      <a:defRPr sz="700" b="0" i="0" u="none" strike="noStrike" baseline="0">
                        <a:solidFill>
                          <a:srgbClr val="004563"/>
                        </a:solidFill>
                        <a:latin typeface="Arial"/>
                        <a:ea typeface="Arial"/>
                        <a:cs typeface="Arial"/>
                      </a:defRPr>
                    </a:pPr>
                    <a:r>
                      <a:rPr lang="es-ES"/>
                      <a:t>Régimen especial
35%</a:t>
                    </a:r>
                  </a:p>
                </c:rich>
              </c:tx>
              <c:spPr/>
              <c:dLblPos val="bestFi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DEE4-43A9-ACF3-2BE0A5B2A3FA}"/>
                </c:ext>
              </c:extLst>
            </c:dLbl>
            <c:spPr>
              <a:noFill/>
              <a:ln w="25400">
                <a:noFill/>
              </a:ln>
            </c:spPr>
            <c:txPr>
              <a:bodyPr wrap="square" lIns="38100" tIns="19050" rIns="38100" bIns="19050" anchor="ctr">
                <a:spAutoFit/>
              </a:bodyPr>
              <a:lstStyle/>
              <a:p>
                <a:pPr>
                  <a:defRPr sz="700" b="0" i="0" u="none" strike="noStrike" baseline="0">
                    <a:solidFill>
                      <a:srgbClr val="004563"/>
                    </a:solidFill>
                    <a:latin typeface="Arial"/>
                    <a:ea typeface="Arial"/>
                    <a:cs typeface="Arial"/>
                  </a:defRPr>
                </a:pPr>
                <a:endParaRPr lang="es-ES"/>
              </a:p>
            </c:txPr>
            <c:showLegendKey val="0"/>
            <c:showVal val="0"/>
            <c:showCatName val="1"/>
            <c:showSerName val="0"/>
            <c:showPercent val="1"/>
            <c:showBubbleSize val="0"/>
            <c:showLeaderLines val="1"/>
            <c:extLst>
              <c:ext xmlns:c15="http://schemas.microsoft.com/office/drawing/2012/chart" uri="{CE6537A1-D6FC-4f65-9D91-7224C49458BB}"/>
            </c:extLst>
          </c:dLbls>
          <c:val>
            <c:numRef>
              <c:f>('Data 1'!#REF!,'Data 1'!#REF!)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('Data 1'!#REF!,'Data 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D-DEE4-43A9-ACF3-2BE0A5B2A3FA}"/>
            </c:ext>
          </c:extLst>
        </c:ser>
        <c:dLbls>
          <c:showLegendKey val="0"/>
          <c:showVal val="0"/>
          <c:showCatName val="0"/>
          <c:showSerName val="0"/>
          <c:showPercent val="0"/>
          <c:showBubbleSize val="0"/>
          <c:showLeaderLines val="1"/>
        </c:dLbls>
        <c:gapWidth val="100"/>
        <c:splitType val="pos"/>
        <c:splitPos val="6"/>
        <c:secondPieSize val="75"/>
        <c:serLines>
          <c:spPr>
            <a:ln w="3175">
              <a:solidFill>
                <a:srgbClr val="000000"/>
              </a:solidFill>
              <a:prstDash val="solid"/>
            </a:ln>
          </c:spPr>
        </c:serLines>
      </c:ofPieChart>
      <c:spPr>
        <a:noFill/>
        <a:ln w="25400">
          <a:noFill/>
        </a:ln>
      </c:spPr>
    </c:plotArea>
    <c:plotVisOnly val="1"/>
    <c:dispBlanksAs val="zero"/>
    <c:showDLblsOverMax val="0"/>
  </c:chart>
  <c:spPr>
    <a:noFill/>
    <a:ln w="9525">
      <a:noFill/>
    </a:ln>
  </c:spPr>
  <c:txPr>
    <a:bodyPr/>
    <a:lstStyle/>
    <a:p>
      <a:pPr>
        <a:defRPr sz="1025" b="0" i="0" u="none" strike="noStrike" baseline="0">
          <a:solidFill>
            <a:srgbClr val="808080"/>
          </a:solidFill>
          <a:latin typeface="Arial"/>
          <a:ea typeface="Arial"/>
          <a:cs typeface="Arial"/>
        </a:defRPr>
      </a:pPr>
      <a:endParaRPr lang="es-ES"/>
    </a:p>
  </c:txPr>
  <c:printSettings>
    <c:headerFooter alignWithMargins="0"/>
    <c:pageMargins b="1" l="0.75000000000000022" r="0.75000000000000022" t="1" header="0" footer="0"/>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1.png"/><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2.xml"/></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5.xml"/></Relationships>
</file>

<file path=xl/drawings/_rels/drawing2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6.xml"/></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7.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0.xml"/></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1.xml"/></Relationships>
</file>

<file path=xl/drawings/_rels/drawing3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3.xml"/></Relationships>
</file>

<file path=xl/drawings/_rels/drawing4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image" Target="../media/image1.png"/></Relationships>
</file>

<file path=xl/drawings/_rels/drawing47.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image" Target="../media/image1.png"/></Relationships>
</file>

<file path=xl/drawings/_rels/drawing48.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50.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image" Target="../media/image1.png"/></Relationships>
</file>

<file path=xl/drawings/_rels/drawing52.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image" Target="../media/image1.png"/></Relationships>
</file>

<file path=xl/drawings/_rels/drawing53.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image" Target="../media/image1.png"/></Relationships>
</file>

<file path=xl/drawings/_rels/drawing5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0.xml"/></Relationships>
</file>

<file path=xl/drawings/_rels/drawing6.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2</xdr:col>
      <xdr:colOff>9525</xdr:colOff>
      <xdr:row>1</xdr:row>
      <xdr:rowOff>161925</xdr:rowOff>
    </xdr:from>
    <xdr:to>
      <xdr:col>2</xdr:col>
      <xdr:colOff>895350</xdr:colOff>
      <xdr:row>2</xdr:row>
      <xdr:rowOff>171450</xdr:rowOff>
    </xdr:to>
    <xdr:pic>
      <xdr:nvPicPr>
        <xdr:cNvPr id="6535931" name="Picture 1">
          <a:extLst>
            <a:ext uri="{FF2B5EF4-FFF2-40B4-BE49-F238E27FC236}">
              <a16:creationId xmlns:a16="http://schemas.microsoft.com/office/drawing/2014/main" id="{00000000-0008-0000-0000-0000FBBA63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71450"/>
          <a:ext cx="8858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9524</xdr:colOff>
      <xdr:row>3</xdr:row>
      <xdr:rowOff>28575</xdr:rowOff>
    </xdr:from>
    <xdr:to>
      <xdr:col>4</xdr:col>
      <xdr:colOff>5081974</xdr:colOff>
      <xdr:row>3</xdr:row>
      <xdr:rowOff>28575</xdr:rowOff>
    </xdr:to>
    <xdr:sp macro="" textlink="">
      <xdr:nvSpPr>
        <xdr:cNvPr id="6535932" name="Line 2">
          <a:extLst>
            <a:ext uri="{FF2B5EF4-FFF2-40B4-BE49-F238E27FC236}">
              <a16:creationId xmlns:a16="http://schemas.microsoft.com/office/drawing/2014/main" id="{00000000-0008-0000-0000-0000FCBA6300}"/>
            </a:ext>
          </a:extLst>
        </xdr:cNvPr>
        <xdr:cNvSpPr>
          <a:spLocks noChangeShapeType="1"/>
        </xdr:cNvSpPr>
      </xdr:nvSpPr>
      <xdr:spPr bwMode="auto">
        <a:xfrm flipH="1">
          <a:off x="212724" y="492125"/>
          <a:ext cx="655200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0</xdr:colOff>
      <xdr:row>6</xdr:row>
      <xdr:rowOff>0</xdr:rowOff>
    </xdr:from>
    <xdr:to>
      <xdr:col>2</xdr:col>
      <xdr:colOff>1044000</xdr:colOff>
      <xdr:row>36</xdr:row>
      <xdr:rowOff>1425</xdr:rowOff>
    </xdr:to>
    <xdr:pic>
      <xdr:nvPicPr>
        <xdr:cNvPr id="5" name="Picture 3">
          <a:extLst>
            <a:ext uri="{FF2B5EF4-FFF2-40B4-BE49-F238E27FC236}">
              <a16:creationId xmlns:a16="http://schemas.microsoft.com/office/drawing/2014/main" id="{00000000-0008-0000-0000-000005000000}"/>
            </a:ext>
          </a:extLst>
        </xdr:cNvPr>
        <xdr:cNvPicPr>
          <a:picLocks noChangeArrowheads="1"/>
        </xdr:cNvPicPr>
      </xdr:nvPicPr>
      <xdr:blipFill>
        <a:blip xmlns:r="http://schemas.openxmlformats.org/officeDocument/2006/relationships" r:embed="rId2">
          <a:grayscl/>
          <a:lum bright="4000"/>
          <a:extLst>
            <a:ext uri="{28A0092B-C50C-407E-A947-70E740481C1C}">
              <a14:useLocalDpi xmlns:a14="http://schemas.microsoft.com/office/drawing/2010/main" val="0"/>
            </a:ext>
          </a:extLst>
        </a:blip>
        <a:srcRect/>
        <a:stretch>
          <a:fillRect/>
        </a:stretch>
      </xdr:blipFill>
      <xdr:spPr bwMode="auto">
        <a:xfrm>
          <a:off x="190500" y="866775"/>
          <a:ext cx="1044000" cy="536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57150</xdr:colOff>
      <xdr:row>6</xdr:row>
      <xdr:rowOff>0</xdr:rowOff>
    </xdr:from>
    <xdr:to>
      <xdr:col>4</xdr:col>
      <xdr:colOff>2200275</xdr:colOff>
      <xdr:row>20</xdr:row>
      <xdr:rowOff>142875</xdr:rowOff>
    </xdr:to>
    <xdr:graphicFrame macro="">
      <xdr:nvGraphicFramePr>
        <xdr:cNvPr id="13602028" name="GRAF1">
          <a:extLst>
            <a:ext uri="{FF2B5EF4-FFF2-40B4-BE49-F238E27FC236}">
              <a16:creationId xmlns:a16="http://schemas.microsoft.com/office/drawing/2014/main" id="{00000000-0008-0000-0800-0000EC8CC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9525</xdr:colOff>
      <xdr:row>3</xdr:row>
      <xdr:rowOff>9525</xdr:rowOff>
    </xdr:from>
    <xdr:to>
      <xdr:col>4</xdr:col>
      <xdr:colOff>4101843</xdr:colOff>
      <xdr:row>3</xdr:row>
      <xdr:rowOff>9525</xdr:rowOff>
    </xdr:to>
    <xdr:sp macro="" textlink="">
      <xdr:nvSpPr>
        <xdr:cNvPr id="13602029" name="Line 2">
          <a:extLst>
            <a:ext uri="{FF2B5EF4-FFF2-40B4-BE49-F238E27FC236}">
              <a16:creationId xmlns:a16="http://schemas.microsoft.com/office/drawing/2014/main" id="{00000000-0008-0000-0800-0000ED8CCF00}"/>
            </a:ext>
          </a:extLst>
        </xdr:cNvPr>
        <xdr:cNvSpPr>
          <a:spLocks noChangeShapeType="1"/>
        </xdr:cNvSpPr>
      </xdr:nvSpPr>
      <xdr:spPr bwMode="auto">
        <a:xfrm flipH="1">
          <a:off x="211570" y="471343"/>
          <a:ext cx="547200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absolute">
    <xdr:from>
      <xdr:col>2</xdr:col>
      <xdr:colOff>9525</xdr:colOff>
      <xdr:row>1</xdr:row>
      <xdr:rowOff>161925</xdr:rowOff>
    </xdr:from>
    <xdr:to>
      <xdr:col>2</xdr:col>
      <xdr:colOff>895350</xdr:colOff>
      <xdr:row>2</xdr:row>
      <xdr:rowOff>171450</xdr:rowOff>
    </xdr:to>
    <xdr:pic>
      <xdr:nvPicPr>
        <xdr:cNvPr id="13602030" name="Picture 3">
          <a:extLst>
            <a:ext uri="{FF2B5EF4-FFF2-40B4-BE49-F238E27FC236}">
              <a16:creationId xmlns:a16="http://schemas.microsoft.com/office/drawing/2014/main" id="{00000000-0008-0000-0800-0000EE8CCF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0025" y="171450"/>
          <a:ext cx="8858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2143125</xdr:colOff>
      <xdr:row>6</xdr:row>
      <xdr:rowOff>0</xdr:rowOff>
    </xdr:from>
    <xdr:to>
      <xdr:col>5</xdr:col>
      <xdr:colOff>57150</xdr:colOff>
      <xdr:row>21</xdr:row>
      <xdr:rowOff>9525</xdr:rowOff>
    </xdr:to>
    <xdr:graphicFrame macro="">
      <xdr:nvGraphicFramePr>
        <xdr:cNvPr id="13602031" name="Chart 4">
          <a:extLst>
            <a:ext uri="{FF2B5EF4-FFF2-40B4-BE49-F238E27FC236}">
              <a16:creationId xmlns:a16="http://schemas.microsoft.com/office/drawing/2014/main" id="{00000000-0008-0000-0800-0000EF8CC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2019300</xdr:colOff>
      <xdr:row>10</xdr:row>
      <xdr:rowOff>19050</xdr:rowOff>
    </xdr:from>
    <xdr:to>
      <xdr:col>4</xdr:col>
      <xdr:colOff>2305050</xdr:colOff>
      <xdr:row>11</xdr:row>
      <xdr:rowOff>9525</xdr:rowOff>
    </xdr:to>
    <xdr:sp macro="" textlink="">
      <xdr:nvSpPr>
        <xdr:cNvPr id="224261" name="Text Box 5">
          <a:extLst>
            <a:ext uri="{FF2B5EF4-FFF2-40B4-BE49-F238E27FC236}">
              <a16:creationId xmlns:a16="http://schemas.microsoft.com/office/drawing/2014/main" id="{00000000-0008-0000-0800-0000056C0300}"/>
            </a:ext>
          </a:extLst>
        </xdr:cNvPr>
        <xdr:cNvSpPr txBox="1">
          <a:spLocks noChangeArrowheads="1"/>
        </xdr:cNvSpPr>
      </xdr:nvSpPr>
      <xdr:spPr bwMode="auto">
        <a:xfrm>
          <a:off x="3533775" y="1724025"/>
          <a:ext cx="285750" cy="152400"/>
        </a:xfrm>
        <a:prstGeom prst="rect">
          <a:avLst/>
        </a:prstGeom>
        <a:noFill/>
        <a:ln w="9525">
          <a:noFill/>
          <a:miter lim="800000"/>
          <a:headEnd/>
          <a:tailEnd/>
        </a:ln>
        <a:effectLst/>
      </xdr:spPr>
      <xdr:txBody>
        <a:bodyPr vertOverflow="clip" wrap="square" lIns="27432" tIns="22860" rIns="0" bIns="0" anchor="t" upright="1"/>
        <a:lstStyle/>
        <a:p>
          <a:pPr algn="l" rtl="0">
            <a:defRPr sz="1000"/>
          </a:pPr>
          <a:r>
            <a:rPr lang="es-ES" sz="800" b="0" i="0" u="none" strike="noStrike" baseline="0">
              <a:solidFill>
                <a:srgbClr val="004563"/>
              </a:solidFill>
              <a:latin typeface="Arial"/>
              <a:cs typeface="Arial"/>
            </a:rPr>
            <a:t>2020</a:t>
          </a:r>
        </a:p>
      </xdr:txBody>
    </xdr:sp>
    <xdr:clientData/>
  </xdr:twoCellAnchor>
  <xdr:twoCellAnchor>
    <xdr:from>
      <xdr:col>4</xdr:col>
      <xdr:colOff>2019300</xdr:colOff>
      <xdr:row>12</xdr:row>
      <xdr:rowOff>85725</xdr:rowOff>
    </xdr:from>
    <xdr:to>
      <xdr:col>4</xdr:col>
      <xdr:colOff>2305050</xdr:colOff>
      <xdr:row>13</xdr:row>
      <xdr:rowOff>76200</xdr:rowOff>
    </xdr:to>
    <xdr:sp macro="" textlink="">
      <xdr:nvSpPr>
        <xdr:cNvPr id="224262" name="Text Box 6">
          <a:extLst>
            <a:ext uri="{FF2B5EF4-FFF2-40B4-BE49-F238E27FC236}">
              <a16:creationId xmlns:a16="http://schemas.microsoft.com/office/drawing/2014/main" id="{00000000-0008-0000-0800-0000066C0300}"/>
            </a:ext>
          </a:extLst>
        </xdr:cNvPr>
        <xdr:cNvSpPr txBox="1">
          <a:spLocks noChangeArrowheads="1"/>
        </xdr:cNvSpPr>
      </xdr:nvSpPr>
      <xdr:spPr bwMode="auto">
        <a:xfrm>
          <a:off x="3533775" y="2114550"/>
          <a:ext cx="285750" cy="152400"/>
        </a:xfrm>
        <a:prstGeom prst="rect">
          <a:avLst/>
        </a:prstGeom>
        <a:noFill/>
        <a:ln w="9525">
          <a:noFill/>
          <a:miter lim="800000"/>
          <a:headEnd/>
          <a:tailEnd/>
        </a:ln>
        <a:effectLst/>
      </xdr:spPr>
      <xdr:txBody>
        <a:bodyPr vertOverflow="clip" wrap="square" lIns="27432" tIns="22860" rIns="0" bIns="0" anchor="t" upright="1"/>
        <a:lstStyle/>
        <a:p>
          <a:pPr algn="l" rtl="0">
            <a:defRPr sz="1000"/>
          </a:pPr>
          <a:r>
            <a:rPr lang="es-ES" sz="800" b="0" i="0" u="none" strike="noStrike" baseline="0">
              <a:solidFill>
                <a:srgbClr val="004563"/>
              </a:solidFill>
              <a:latin typeface="Arial"/>
              <a:cs typeface="Arial"/>
            </a:rPr>
            <a:t>2019</a:t>
          </a:r>
          <a:endParaRPr lang="es-ES" sz="800" b="1" i="0" u="none" strike="noStrike" baseline="0">
            <a:solidFill>
              <a:srgbClr val="004563"/>
            </a:solidFill>
            <a:latin typeface="Arial"/>
            <a:cs typeface="Arial"/>
          </a:endParaRPr>
        </a:p>
        <a:p>
          <a:pPr algn="l" rtl="0">
            <a:defRPr sz="1000"/>
          </a:pPr>
          <a:endParaRPr lang="es-ES" sz="800" b="1" i="0" u="none" strike="noStrike" baseline="0">
            <a:solidFill>
              <a:srgbClr val="004563"/>
            </a:solidFill>
            <a:latin typeface="Arial"/>
            <a:cs typeface="Arial"/>
          </a:endParaRPr>
        </a:p>
      </xdr:txBody>
    </xdr:sp>
    <xdr:clientData/>
  </xdr:twoCellAnchor>
  <xdr:twoCellAnchor>
    <xdr:from>
      <xdr:col>4</xdr:col>
      <xdr:colOff>2019300</xdr:colOff>
      <xdr:row>14</xdr:row>
      <xdr:rowOff>114300</xdr:rowOff>
    </xdr:from>
    <xdr:to>
      <xdr:col>4</xdr:col>
      <xdr:colOff>2305050</xdr:colOff>
      <xdr:row>15</xdr:row>
      <xdr:rowOff>104775</xdr:rowOff>
    </xdr:to>
    <xdr:sp macro="" textlink="">
      <xdr:nvSpPr>
        <xdr:cNvPr id="224263" name="Text Box 7">
          <a:extLst>
            <a:ext uri="{FF2B5EF4-FFF2-40B4-BE49-F238E27FC236}">
              <a16:creationId xmlns:a16="http://schemas.microsoft.com/office/drawing/2014/main" id="{00000000-0008-0000-0800-0000076C0300}"/>
            </a:ext>
          </a:extLst>
        </xdr:cNvPr>
        <xdr:cNvSpPr txBox="1">
          <a:spLocks noChangeArrowheads="1"/>
        </xdr:cNvSpPr>
      </xdr:nvSpPr>
      <xdr:spPr bwMode="auto">
        <a:xfrm>
          <a:off x="3533775" y="2466975"/>
          <a:ext cx="285750" cy="152400"/>
        </a:xfrm>
        <a:prstGeom prst="rect">
          <a:avLst/>
        </a:prstGeom>
        <a:noFill/>
        <a:ln w="9525">
          <a:noFill/>
          <a:miter lim="800000"/>
          <a:headEnd/>
          <a:tailEnd/>
        </a:ln>
        <a:effectLst/>
      </xdr:spPr>
      <xdr:txBody>
        <a:bodyPr vertOverflow="clip" wrap="square" lIns="27432" tIns="22860" rIns="0" bIns="0" anchor="t" upright="1"/>
        <a:lstStyle/>
        <a:p>
          <a:pPr algn="l" rtl="0">
            <a:defRPr sz="1000"/>
          </a:pPr>
          <a:r>
            <a:rPr lang="es-ES" sz="800" b="0" i="0" u="none" strike="noStrike" baseline="0">
              <a:solidFill>
                <a:srgbClr val="004563"/>
              </a:solidFill>
              <a:latin typeface="Arial"/>
              <a:cs typeface="Arial"/>
            </a:rPr>
            <a:t>2018</a:t>
          </a:r>
          <a:endParaRPr lang="es-ES" sz="800" b="1" i="0" u="none" strike="noStrike" baseline="0">
            <a:solidFill>
              <a:srgbClr val="004563"/>
            </a:solidFill>
            <a:latin typeface="Arial"/>
            <a:cs typeface="Arial"/>
          </a:endParaRPr>
        </a:p>
        <a:p>
          <a:pPr algn="l" rtl="0">
            <a:defRPr sz="1000"/>
          </a:pPr>
          <a:endParaRPr lang="es-ES" sz="800" b="1" i="0" u="none" strike="noStrike" baseline="0">
            <a:solidFill>
              <a:srgbClr val="004563"/>
            </a:solidFill>
            <a:latin typeface="Arial"/>
            <a:cs typeface="Arial"/>
          </a:endParaRPr>
        </a:p>
      </xdr:txBody>
    </xdr:sp>
    <xdr:clientData/>
  </xdr:twoCellAnchor>
  <xdr:twoCellAnchor>
    <xdr:from>
      <xdr:col>4</xdr:col>
      <xdr:colOff>2019300</xdr:colOff>
      <xdr:row>16</xdr:row>
      <xdr:rowOff>152400</xdr:rowOff>
    </xdr:from>
    <xdr:to>
      <xdr:col>4</xdr:col>
      <xdr:colOff>2305050</xdr:colOff>
      <xdr:row>17</xdr:row>
      <xdr:rowOff>142875</xdr:rowOff>
    </xdr:to>
    <xdr:sp macro="" textlink="">
      <xdr:nvSpPr>
        <xdr:cNvPr id="224264" name="Text Box 8">
          <a:extLst>
            <a:ext uri="{FF2B5EF4-FFF2-40B4-BE49-F238E27FC236}">
              <a16:creationId xmlns:a16="http://schemas.microsoft.com/office/drawing/2014/main" id="{00000000-0008-0000-0800-0000086C0300}"/>
            </a:ext>
          </a:extLst>
        </xdr:cNvPr>
        <xdr:cNvSpPr txBox="1">
          <a:spLocks noChangeArrowheads="1"/>
        </xdr:cNvSpPr>
      </xdr:nvSpPr>
      <xdr:spPr bwMode="auto">
        <a:xfrm>
          <a:off x="3533775" y="2828925"/>
          <a:ext cx="285750" cy="152400"/>
        </a:xfrm>
        <a:prstGeom prst="rect">
          <a:avLst/>
        </a:prstGeom>
        <a:noFill/>
        <a:ln w="9525">
          <a:noFill/>
          <a:miter lim="800000"/>
          <a:headEnd/>
          <a:tailEnd/>
        </a:ln>
        <a:effectLst/>
      </xdr:spPr>
      <xdr:txBody>
        <a:bodyPr vertOverflow="clip" wrap="square" lIns="27432" tIns="22860" rIns="0" bIns="0" anchor="t" upright="1"/>
        <a:lstStyle/>
        <a:p>
          <a:pPr algn="l" rtl="0">
            <a:defRPr sz="1000"/>
          </a:pPr>
          <a:r>
            <a:rPr lang="es-ES" sz="800" b="0" i="0" u="none" strike="noStrike" baseline="0">
              <a:solidFill>
                <a:srgbClr val="004563"/>
              </a:solidFill>
              <a:latin typeface="Arial"/>
              <a:cs typeface="Arial"/>
            </a:rPr>
            <a:t>2017</a:t>
          </a:r>
          <a:endParaRPr lang="es-ES" sz="800" b="1" i="0" u="none" strike="noStrike" baseline="0">
            <a:solidFill>
              <a:srgbClr val="004563"/>
            </a:solidFill>
            <a:latin typeface="Arial"/>
            <a:cs typeface="Arial"/>
          </a:endParaRPr>
        </a:p>
        <a:p>
          <a:pPr algn="l" rtl="0">
            <a:defRPr sz="1000"/>
          </a:pPr>
          <a:endParaRPr lang="es-ES" sz="800" b="1" i="0" u="none" strike="noStrike" baseline="0">
            <a:solidFill>
              <a:srgbClr val="004563"/>
            </a:solidFill>
            <a:latin typeface="Arial"/>
            <a:cs typeface="Arial"/>
          </a:endParaRPr>
        </a:p>
      </xdr:txBody>
    </xdr:sp>
    <xdr:clientData/>
  </xdr:twoCellAnchor>
  <xdr:twoCellAnchor>
    <xdr:from>
      <xdr:col>4</xdr:col>
      <xdr:colOff>2009775</xdr:colOff>
      <xdr:row>8</xdr:row>
      <xdr:rowOff>28575</xdr:rowOff>
    </xdr:from>
    <xdr:to>
      <xdr:col>4</xdr:col>
      <xdr:colOff>2295525</xdr:colOff>
      <xdr:row>9</xdr:row>
      <xdr:rowOff>19050</xdr:rowOff>
    </xdr:to>
    <xdr:sp macro="" textlink="">
      <xdr:nvSpPr>
        <xdr:cNvPr id="224265" name="Text Box 9">
          <a:extLst>
            <a:ext uri="{FF2B5EF4-FFF2-40B4-BE49-F238E27FC236}">
              <a16:creationId xmlns:a16="http://schemas.microsoft.com/office/drawing/2014/main" id="{00000000-0008-0000-0800-0000096C0300}"/>
            </a:ext>
          </a:extLst>
        </xdr:cNvPr>
        <xdr:cNvSpPr txBox="1">
          <a:spLocks noChangeArrowheads="1"/>
        </xdr:cNvSpPr>
      </xdr:nvSpPr>
      <xdr:spPr bwMode="auto">
        <a:xfrm>
          <a:off x="3524250" y="1409700"/>
          <a:ext cx="285750" cy="152400"/>
        </a:xfrm>
        <a:prstGeom prst="rect">
          <a:avLst/>
        </a:prstGeom>
        <a:noFill/>
        <a:ln w="9525">
          <a:noFill/>
          <a:miter lim="800000"/>
          <a:headEnd/>
          <a:tailEnd/>
        </a:ln>
        <a:effectLst/>
      </xdr:spPr>
      <xdr:txBody>
        <a:bodyPr vertOverflow="clip" wrap="square" lIns="27432" tIns="22860" rIns="0" bIns="0" anchor="t" upright="1"/>
        <a:lstStyle/>
        <a:p>
          <a:pPr algn="l" rtl="0">
            <a:defRPr sz="1000"/>
          </a:pPr>
          <a:r>
            <a:rPr lang="es-ES" sz="800" b="1" i="0" u="none" strike="noStrike" baseline="0">
              <a:solidFill>
                <a:srgbClr val="004563"/>
              </a:solidFill>
              <a:latin typeface="Arial"/>
              <a:cs typeface="Arial"/>
            </a:rPr>
            <a:t>2021</a:t>
          </a:r>
        </a:p>
      </xdr:txBody>
    </xdr:sp>
    <xdr:clientData/>
  </xdr:twoCellAnchor>
</xdr:wsDr>
</file>

<file path=xl/drawings/drawing11.xml><?xml version="1.0" encoding="utf-8"?>
<c:userShapes xmlns:c="http://schemas.openxmlformats.org/drawingml/2006/chart">
  <cdr:relSizeAnchor xmlns:cdr="http://schemas.openxmlformats.org/drawingml/2006/chartDrawing">
    <cdr:from>
      <cdr:x>0.43801</cdr:x>
      <cdr:y>0.56252</cdr:y>
    </cdr:from>
    <cdr:to>
      <cdr:x>0.89758</cdr:x>
      <cdr:y>0.60191</cdr:y>
    </cdr:to>
    <cdr:sp macro="" textlink="'Data 1'!$D$135">
      <cdr:nvSpPr>
        <cdr:cNvPr id="225281" name="Text Box 1"/>
        <cdr:cNvSpPr txBox="1">
          <a:spLocks xmlns:a="http://schemas.openxmlformats.org/drawingml/2006/main" noChangeArrowheads="1"/>
        </cdr:cNvSpPr>
      </cdr:nvSpPr>
      <cdr:spPr bwMode="auto">
        <a:xfrm xmlns:a="http://schemas.openxmlformats.org/drawingml/2006/main">
          <a:off x="976259" y="1355573"/>
          <a:ext cx="1024312" cy="94923"/>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fld id="{CDC1DA59-944E-47D3-942A-95410B64EA9A}" type="TxLink">
            <a:rPr lang="es-ES" sz="600" b="1" i="0" u="none" strike="noStrike" baseline="0">
              <a:solidFill>
                <a:srgbClr val="FFFFFF"/>
              </a:solidFill>
              <a:latin typeface="Arial"/>
              <a:cs typeface="Arial"/>
            </a:rPr>
            <a:pPr algn="r" rtl="0">
              <a:defRPr sz="1000"/>
            </a:pPr>
            <a:t>8 febrero (20-21 h)</a:t>
          </a:fld>
          <a:endParaRPr lang="es-ES" sz="600" b="1" i="0" u="none" strike="noStrike" baseline="0">
            <a:solidFill>
              <a:srgbClr val="FFFFFF"/>
            </a:solidFill>
            <a:latin typeface="Arial"/>
            <a:cs typeface="Arial"/>
          </a:endParaRPr>
        </a:p>
      </cdr:txBody>
    </cdr:sp>
  </cdr:relSizeAnchor>
  <cdr:relSizeAnchor xmlns:cdr="http://schemas.openxmlformats.org/drawingml/2006/chartDrawing">
    <cdr:from>
      <cdr:x>0.44228</cdr:x>
      <cdr:y>0.61417</cdr:y>
    </cdr:from>
    <cdr:to>
      <cdr:x>0.90185</cdr:x>
      <cdr:y>0.65356</cdr:y>
    </cdr:to>
    <cdr:sp macro="" textlink="'Data 1'!$D$144">
      <cdr:nvSpPr>
        <cdr:cNvPr id="225282" name="Text Box 2"/>
        <cdr:cNvSpPr txBox="1">
          <a:spLocks xmlns:a="http://schemas.openxmlformats.org/drawingml/2006/main" noChangeArrowheads="1"/>
        </cdr:cNvSpPr>
      </cdr:nvSpPr>
      <cdr:spPr bwMode="auto">
        <a:xfrm xmlns:a="http://schemas.openxmlformats.org/drawingml/2006/main">
          <a:off x="985784" y="1480053"/>
          <a:ext cx="1024312" cy="94923"/>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fld id="{AF0A799F-96A1-4F38-A160-6546BB04D333}" type="TxLink">
            <a:rPr lang="es-ES" sz="600" b="1" i="0" u="none" strike="noStrike" baseline="0">
              <a:solidFill>
                <a:srgbClr val="FFFFFF"/>
              </a:solidFill>
              <a:latin typeface="Arial"/>
              <a:cs typeface="Arial"/>
            </a:rPr>
            <a:pPr algn="r" rtl="0">
              <a:defRPr sz="1000"/>
            </a:pPr>
            <a:t>3 agosto (13-14 h)</a:t>
          </a:fld>
          <a:endParaRPr lang="es-ES" sz="600" b="1" i="0" u="none" strike="noStrike" baseline="0">
            <a:solidFill>
              <a:srgbClr val="FFFFFF"/>
            </a:solidFill>
            <a:latin typeface="Arial"/>
            <a:cs typeface="Arial"/>
          </a:endParaRPr>
        </a:p>
      </cdr:txBody>
    </cdr:sp>
  </cdr:relSizeAnchor>
  <cdr:relSizeAnchor xmlns:cdr="http://schemas.openxmlformats.org/drawingml/2006/chartDrawing">
    <cdr:from>
      <cdr:x>0.44229</cdr:x>
      <cdr:y>0.76332</cdr:y>
    </cdr:from>
    <cdr:to>
      <cdr:x>0.90186</cdr:x>
      <cdr:y>0.80271</cdr:y>
    </cdr:to>
    <cdr:sp macro="" textlink="'Data 1'!$D$143">
      <cdr:nvSpPr>
        <cdr:cNvPr id="225283" name="Text Box 3"/>
        <cdr:cNvSpPr txBox="1">
          <a:spLocks xmlns:a="http://schemas.openxmlformats.org/drawingml/2006/main" noChangeArrowheads="1"/>
        </cdr:cNvSpPr>
      </cdr:nvSpPr>
      <cdr:spPr bwMode="auto">
        <a:xfrm xmlns:a="http://schemas.openxmlformats.org/drawingml/2006/main">
          <a:off x="985791" y="1839478"/>
          <a:ext cx="1024313" cy="94923"/>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fld id="{6DA73B36-C305-4A3D-8502-DDDB05EA301F}" type="TxLink">
            <a:rPr lang="es-ES" sz="600" b="1" i="0" u="none" strike="noStrike" baseline="0">
              <a:solidFill>
                <a:srgbClr val="FFFFFF"/>
              </a:solidFill>
              <a:latin typeface="Arial"/>
              <a:cs typeface="Arial"/>
            </a:rPr>
            <a:pPr algn="r" rtl="0">
              <a:defRPr sz="1000"/>
            </a:pPr>
            <a:t>13 julio (13-14 h)</a:t>
          </a:fld>
          <a:endParaRPr lang="es-ES" sz="600" b="1" i="0" u="none" strike="noStrike" baseline="0">
            <a:solidFill>
              <a:srgbClr val="FFFFFF"/>
            </a:solidFill>
            <a:latin typeface="Arial"/>
            <a:cs typeface="Arial"/>
          </a:endParaRPr>
        </a:p>
      </cdr:txBody>
    </cdr:sp>
  </cdr:relSizeAnchor>
  <cdr:relSizeAnchor xmlns:cdr="http://schemas.openxmlformats.org/drawingml/2006/chartDrawing">
    <cdr:from>
      <cdr:x>0.4552</cdr:x>
      <cdr:y>0.40561</cdr:y>
    </cdr:from>
    <cdr:to>
      <cdr:x>0.89347</cdr:x>
      <cdr:y>0.46469</cdr:y>
    </cdr:to>
    <cdr:sp macro="" textlink="'Data 1'!$D$136">
      <cdr:nvSpPr>
        <cdr:cNvPr id="225284" name="Text Box 4"/>
        <cdr:cNvSpPr txBox="1">
          <a:spLocks xmlns:a="http://schemas.openxmlformats.org/drawingml/2006/main" noChangeArrowheads="1"/>
        </cdr:cNvSpPr>
      </cdr:nvSpPr>
      <cdr:spPr bwMode="auto">
        <a:xfrm xmlns:a="http://schemas.openxmlformats.org/drawingml/2006/main">
          <a:off x="1014580" y="977453"/>
          <a:ext cx="976838" cy="142373"/>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fld id="{FAEB329C-6849-4698-B856-9B37CEE2F150}" type="TxLink">
            <a:rPr lang="es-ES" sz="600" b="1" i="0" u="none" strike="noStrike" baseline="0">
              <a:solidFill>
                <a:srgbClr val="FFFFFF"/>
              </a:solidFill>
              <a:latin typeface="Arial"/>
              <a:cs typeface="Arial"/>
            </a:rPr>
            <a:pPr algn="r" rtl="0">
              <a:defRPr sz="1000"/>
            </a:pPr>
            <a:t>10 enero (20-21 h)</a:t>
          </a:fld>
          <a:endParaRPr lang="es-ES" sz="600" b="1" i="0" u="none" strike="noStrike" baseline="0">
            <a:solidFill>
              <a:srgbClr val="FFFFFF"/>
            </a:solidFill>
            <a:latin typeface="Arial"/>
            <a:cs typeface="Arial"/>
          </a:endParaRPr>
        </a:p>
      </cdr:txBody>
    </cdr:sp>
  </cdr:relSizeAnchor>
  <cdr:relSizeAnchor xmlns:cdr="http://schemas.openxmlformats.org/drawingml/2006/chartDrawing">
    <cdr:from>
      <cdr:x>0.46813</cdr:x>
      <cdr:y>0.71264</cdr:y>
    </cdr:from>
    <cdr:to>
      <cdr:x>0.90209</cdr:x>
      <cdr:y>0.77171</cdr:y>
    </cdr:to>
    <cdr:sp macro="" textlink="'Data 1'!$D$134">
      <cdr:nvSpPr>
        <cdr:cNvPr id="225285" name="Text Box 5"/>
        <cdr:cNvSpPr txBox="1">
          <a:spLocks xmlns:a="http://schemas.openxmlformats.org/drawingml/2006/main" noChangeArrowheads="1"/>
        </cdr:cNvSpPr>
      </cdr:nvSpPr>
      <cdr:spPr bwMode="auto">
        <a:xfrm xmlns:a="http://schemas.openxmlformats.org/drawingml/2006/main">
          <a:off x="1043399" y="1717348"/>
          <a:ext cx="967232" cy="142348"/>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fld id="{3931373F-CB46-469E-B938-283B561BD188}" type="TxLink">
            <a:rPr lang="es-ES" sz="600" b="1" i="0" u="none" strike="noStrike" baseline="0">
              <a:solidFill>
                <a:srgbClr val="FFFFFF"/>
              </a:solidFill>
              <a:latin typeface="Arial"/>
              <a:cs typeface="Arial"/>
            </a:rPr>
            <a:pPr algn="r" rtl="0">
              <a:defRPr sz="1000"/>
            </a:pPr>
            <a:t>18 enero (20-21 h)</a:t>
          </a:fld>
          <a:endParaRPr lang="es-ES" sz="600" b="1" i="0" u="none" strike="noStrike" baseline="0">
            <a:solidFill>
              <a:srgbClr val="FFFFFF"/>
            </a:solidFill>
            <a:latin typeface="Arial"/>
            <a:cs typeface="Arial"/>
          </a:endParaRPr>
        </a:p>
      </cdr:txBody>
    </cdr:sp>
  </cdr:relSizeAnchor>
  <cdr:relSizeAnchor xmlns:cdr="http://schemas.openxmlformats.org/drawingml/2006/chartDrawing">
    <cdr:from>
      <cdr:x>0.43438</cdr:x>
      <cdr:y>0.31074</cdr:y>
    </cdr:from>
    <cdr:to>
      <cdr:x>0.89395</cdr:x>
      <cdr:y>0.35013</cdr:y>
    </cdr:to>
    <cdr:sp macro="" textlink="'Data 1'!$D$146">
      <cdr:nvSpPr>
        <cdr:cNvPr id="225286" name="Text Box 6"/>
        <cdr:cNvSpPr txBox="1">
          <a:spLocks xmlns:a="http://schemas.openxmlformats.org/drawingml/2006/main" noChangeArrowheads="1"/>
        </cdr:cNvSpPr>
      </cdr:nvSpPr>
      <cdr:spPr bwMode="auto">
        <a:xfrm xmlns:a="http://schemas.openxmlformats.org/drawingml/2006/main">
          <a:off x="968176" y="748833"/>
          <a:ext cx="1024312" cy="94923"/>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fld id="{4267FA7B-5A96-4BD4-8537-01A2DE3C45C0}" type="TxLink">
            <a:rPr lang="es-ES" sz="600" b="1" i="0" u="none" strike="noStrike" baseline="0">
              <a:solidFill>
                <a:srgbClr val="FFFFFF"/>
              </a:solidFill>
              <a:latin typeface="Arial"/>
              <a:cs typeface="Arial"/>
            </a:rPr>
            <a:pPr algn="r" rtl="0">
              <a:defRPr sz="1000"/>
            </a:pPr>
            <a:t>30 julio (13-14 h)</a:t>
          </a:fld>
          <a:endParaRPr lang="es-ES" sz="600" b="1" i="0" u="none" strike="noStrike" baseline="0">
            <a:solidFill>
              <a:srgbClr val="FFFFFF"/>
            </a:solidFill>
            <a:latin typeface="Arial"/>
            <a:cs typeface="Arial"/>
          </a:endParaRPr>
        </a:p>
      </cdr:txBody>
    </cdr:sp>
  </cdr:relSizeAnchor>
  <cdr:relSizeAnchor xmlns:cdr="http://schemas.openxmlformats.org/drawingml/2006/chartDrawing">
    <cdr:from>
      <cdr:x>0.43154</cdr:x>
      <cdr:y>0.46145</cdr:y>
    </cdr:from>
    <cdr:to>
      <cdr:x>0.89111</cdr:x>
      <cdr:y>0.50083</cdr:y>
    </cdr:to>
    <cdr:sp macro="" textlink="'Data 1'!$D$145">
      <cdr:nvSpPr>
        <cdr:cNvPr id="225287" name="Text Box 7"/>
        <cdr:cNvSpPr txBox="1">
          <a:spLocks xmlns:a="http://schemas.openxmlformats.org/drawingml/2006/main" noChangeArrowheads="1"/>
        </cdr:cNvSpPr>
      </cdr:nvSpPr>
      <cdr:spPr bwMode="auto">
        <a:xfrm xmlns:a="http://schemas.openxmlformats.org/drawingml/2006/main">
          <a:off x="961831" y="1112024"/>
          <a:ext cx="1024313" cy="94899"/>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fld id="{70887CAC-E32E-4685-9183-1CC1FCDCFFFB}" type="TxLink">
            <a:rPr lang="es-ES" sz="600" b="1" i="0" u="none" strike="noStrike" baseline="0">
              <a:solidFill>
                <a:srgbClr val="FFFFFF"/>
              </a:solidFill>
              <a:latin typeface="Arial"/>
              <a:cs typeface="Arial"/>
            </a:rPr>
            <a:pPr algn="r" rtl="0">
              <a:defRPr sz="1000"/>
            </a:pPr>
            <a:t>24 julio (13-14 h)</a:t>
          </a:fld>
          <a:endParaRPr lang="es-ES" sz="600" b="1" i="0" u="none" strike="noStrike" baseline="0">
            <a:solidFill>
              <a:srgbClr val="FFFFFF"/>
            </a:solidFill>
            <a:latin typeface="Arial"/>
            <a:cs typeface="Arial"/>
          </a:endParaRPr>
        </a:p>
      </cdr:txBody>
    </cdr:sp>
  </cdr:relSizeAnchor>
  <cdr:relSizeAnchor xmlns:cdr="http://schemas.openxmlformats.org/drawingml/2006/chartDrawing">
    <cdr:from>
      <cdr:x>0.45552</cdr:x>
      <cdr:y>0.25215</cdr:y>
    </cdr:from>
    <cdr:to>
      <cdr:x>0.89379</cdr:x>
      <cdr:y>0.31122</cdr:y>
    </cdr:to>
    <cdr:sp macro="" textlink="'Data 1'!$D$137">
      <cdr:nvSpPr>
        <cdr:cNvPr id="225288" name="Text Box 8"/>
        <cdr:cNvSpPr txBox="1">
          <a:spLocks xmlns:a="http://schemas.openxmlformats.org/drawingml/2006/main" noChangeArrowheads="1"/>
        </cdr:cNvSpPr>
      </cdr:nvSpPr>
      <cdr:spPr bwMode="auto">
        <a:xfrm xmlns:a="http://schemas.openxmlformats.org/drawingml/2006/main">
          <a:off x="1015278" y="607642"/>
          <a:ext cx="976838" cy="142348"/>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fld id="{404D0A36-8758-4DAE-8CBE-072A2382DBD2}" type="TxLink">
            <a:rPr lang="es-ES" sz="600" b="1" i="0" u="none" strike="noStrike" baseline="0">
              <a:solidFill>
                <a:srgbClr val="FFFFFF"/>
              </a:solidFill>
              <a:latin typeface="Arial"/>
              <a:cs typeface="Arial"/>
            </a:rPr>
            <a:pPr algn="r" rtl="0">
              <a:defRPr sz="1000"/>
            </a:pPr>
            <a:t>20 enero (20-21 h)</a:t>
          </a:fld>
          <a:endParaRPr lang="es-ES" sz="600" b="1" i="0" u="none" strike="noStrike" baseline="0">
            <a:solidFill>
              <a:srgbClr val="FFFFFF"/>
            </a:solidFill>
            <a:latin typeface="Arial"/>
            <a:cs typeface="Arial"/>
          </a:endParaRPr>
        </a:p>
      </cdr:txBody>
    </cdr:sp>
  </cdr:relSizeAnchor>
  <cdr:relSizeAnchor xmlns:cdr="http://schemas.openxmlformats.org/drawingml/2006/chartDrawing">
    <cdr:from>
      <cdr:x>0.39177</cdr:x>
      <cdr:y>0.10227</cdr:y>
    </cdr:from>
    <cdr:to>
      <cdr:x>0.90233</cdr:x>
      <cdr:y>0.16135</cdr:y>
    </cdr:to>
    <cdr:sp macro="" textlink="'Data 1'!$D$138">
      <cdr:nvSpPr>
        <cdr:cNvPr id="225289" name="Text Box 9"/>
        <cdr:cNvSpPr txBox="1">
          <a:spLocks xmlns:a="http://schemas.openxmlformats.org/drawingml/2006/main" noChangeArrowheads="1"/>
        </cdr:cNvSpPr>
      </cdr:nvSpPr>
      <cdr:spPr bwMode="auto">
        <a:xfrm xmlns:a="http://schemas.openxmlformats.org/drawingml/2006/main">
          <a:off x="873204" y="246445"/>
          <a:ext cx="1137962" cy="142373"/>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fld id="{273C28D4-84BD-4246-9332-0CEFCB7D35EF}" type="TxLink">
            <a:rPr lang="es-ES" sz="600" b="1" i="0" u="none" strike="noStrike" baseline="0">
              <a:solidFill>
                <a:srgbClr val="FFFFFF"/>
              </a:solidFill>
              <a:latin typeface="Arial"/>
              <a:cs typeface="Arial"/>
            </a:rPr>
            <a:pPr algn="r" rtl="0">
              <a:defRPr sz="1000"/>
            </a:pPr>
            <a:t>8 enero (13-14 h)</a:t>
          </a:fld>
          <a:endParaRPr lang="es-ES" sz="600" b="1" i="0" u="none" strike="noStrike" baseline="0">
            <a:solidFill>
              <a:srgbClr val="FFFFFF"/>
            </a:solidFill>
            <a:latin typeface="Arial"/>
            <a:cs typeface="Arial"/>
          </a:endParaRPr>
        </a:p>
      </cdr:txBody>
    </cdr:sp>
  </cdr:relSizeAnchor>
  <cdr:relSizeAnchor xmlns:cdr="http://schemas.openxmlformats.org/drawingml/2006/chartDrawing">
    <cdr:from>
      <cdr:x>0.44228</cdr:x>
      <cdr:y>0.15763</cdr:y>
    </cdr:from>
    <cdr:to>
      <cdr:x>0.90185</cdr:x>
      <cdr:y>0.20553</cdr:y>
    </cdr:to>
    <cdr:sp macro="" textlink="'Data 1'!$D$147">
      <cdr:nvSpPr>
        <cdr:cNvPr id="225290" name="Text Box 10"/>
        <cdr:cNvSpPr txBox="1">
          <a:spLocks xmlns:a="http://schemas.openxmlformats.org/drawingml/2006/main" noChangeArrowheads="1"/>
        </cdr:cNvSpPr>
      </cdr:nvSpPr>
      <cdr:spPr bwMode="auto">
        <a:xfrm xmlns:a="http://schemas.openxmlformats.org/drawingml/2006/main">
          <a:off x="985784" y="379871"/>
          <a:ext cx="1024312" cy="115431"/>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fld id="{178B676D-B4F7-454A-8C93-817C8072F47A}" type="TxLink">
            <a:rPr lang="es-ES" sz="600" b="1" i="0" u="none" strike="noStrike" baseline="0">
              <a:solidFill>
                <a:srgbClr val="FFFFFF"/>
              </a:solidFill>
              <a:latin typeface="Arial"/>
              <a:cs typeface="Arial"/>
            </a:rPr>
            <a:pPr algn="r" rtl="0">
              <a:defRPr sz="1000"/>
            </a:pPr>
            <a:t>22 julio (14-15 h)</a:t>
          </a:fld>
          <a:endParaRPr lang="es-ES" sz="600" b="1" i="0" u="none" strike="noStrike" baseline="0">
            <a:solidFill>
              <a:srgbClr val="FFFFFF"/>
            </a:solidFill>
            <a:latin typeface="Arial"/>
            <a:cs typeface="Arial"/>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0.10544</cdr:x>
      <cdr:y>0.25762</cdr:y>
    </cdr:from>
    <cdr:to>
      <cdr:x>0.48174</cdr:x>
      <cdr:y>0.316</cdr:y>
    </cdr:to>
    <cdr:sp macro="" textlink="'Data 1'!$G$137">
      <cdr:nvSpPr>
        <cdr:cNvPr id="226305" name="Text Box 1"/>
        <cdr:cNvSpPr txBox="1">
          <a:spLocks xmlns:a="http://schemas.openxmlformats.org/drawingml/2006/main" noChangeArrowheads="1"/>
        </cdr:cNvSpPr>
      </cdr:nvSpPr>
      <cdr:spPr bwMode="auto">
        <a:xfrm xmlns:a="http://schemas.openxmlformats.org/drawingml/2006/main">
          <a:off x="193833" y="628171"/>
          <a:ext cx="691762" cy="142354"/>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fld id="{73037502-7C8F-43CB-A9DE-511E72ECAABE}" type="TxLink">
            <a:rPr lang="es-ES" sz="600" b="1" i="0" u="none" strike="noStrike" baseline="0">
              <a:solidFill>
                <a:srgbClr val="FFFFFF"/>
              </a:solidFill>
              <a:latin typeface="Arial"/>
              <a:cs typeface="Arial"/>
            </a:rPr>
            <a:pPr algn="l" rtl="0">
              <a:defRPr sz="1000"/>
            </a:pPr>
            <a:t>21 enero</a:t>
          </a:fld>
          <a:endParaRPr lang="es-ES" sz="600" b="1" i="0" u="none" strike="noStrike" baseline="0">
            <a:solidFill>
              <a:srgbClr val="FFFFFF"/>
            </a:solidFill>
            <a:latin typeface="Arial"/>
            <a:cs typeface="Arial"/>
          </a:endParaRPr>
        </a:p>
      </cdr:txBody>
    </cdr:sp>
  </cdr:relSizeAnchor>
  <cdr:relSizeAnchor xmlns:cdr="http://schemas.openxmlformats.org/drawingml/2006/chartDrawing">
    <cdr:from>
      <cdr:x>0.10789</cdr:x>
      <cdr:y>0.30794</cdr:y>
    </cdr:from>
    <cdr:to>
      <cdr:x>0.66463</cdr:x>
      <cdr:y>0.34687</cdr:y>
    </cdr:to>
    <cdr:sp macro="" textlink="'Data 1'!$G$146">
      <cdr:nvSpPr>
        <cdr:cNvPr id="226306" name="Text Box 2"/>
        <cdr:cNvSpPr txBox="1">
          <a:spLocks xmlns:a="http://schemas.openxmlformats.org/drawingml/2006/main" noChangeArrowheads="1"/>
        </cdr:cNvSpPr>
      </cdr:nvSpPr>
      <cdr:spPr bwMode="auto">
        <a:xfrm xmlns:a="http://schemas.openxmlformats.org/drawingml/2006/main">
          <a:off x="198332" y="750890"/>
          <a:ext cx="1023469" cy="94927"/>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fld id="{BBC28F64-9D12-4251-A5CE-98393DF72706}" type="TxLink">
            <a:rPr lang="es-ES" sz="600" b="1" i="0" u="none" strike="noStrike" baseline="0">
              <a:solidFill>
                <a:srgbClr val="FFFFFF"/>
              </a:solidFill>
              <a:latin typeface="Arial"/>
              <a:cs typeface="Arial"/>
            </a:rPr>
            <a:pPr algn="l" rtl="0">
              <a:defRPr sz="1000"/>
            </a:pPr>
            <a:t>30 julio</a:t>
          </a:fld>
          <a:endParaRPr lang="es-ES" sz="600" b="1" i="0" u="none" strike="noStrike" baseline="0">
            <a:solidFill>
              <a:srgbClr val="FFFFFF"/>
            </a:solidFill>
            <a:latin typeface="Arial"/>
            <a:cs typeface="Arial"/>
          </a:endParaRPr>
        </a:p>
      </cdr:txBody>
    </cdr:sp>
  </cdr:relSizeAnchor>
  <cdr:relSizeAnchor xmlns:cdr="http://schemas.openxmlformats.org/drawingml/2006/chartDrawing">
    <cdr:from>
      <cdr:x>0.10544</cdr:x>
      <cdr:y>0.70854</cdr:y>
    </cdr:from>
    <cdr:to>
      <cdr:x>0.63112</cdr:x>
      <cdr:y>0.76693</cdr:y>
    </cdr:to>
    <cdr:sp macro="" textlink="'Data 1'!$G$134">
      <cdr:nvSpPr>
        <cdr:cNvPr id="226307" name="Text Box 3"/>
        <cdr:cNvSpPr txBox="1">
          <a:spLocks xmlns:a="http://schemas.openxmlformats.org/drawingml/2006/main" noChangeArrowheads="1"/>
        </cdr:cNvSpPr>
      </cdr:nvSpPr>
      <cdr:spPr bwMode="auto">
        <a:xfrm xmlns:a="http://schemas.openxmlformats.org/drawingml/2006/main">
          <a:off x="193833" y="1727704"/>
          <a:ext cx="966371" cy="142378"/>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fld id="{E9D38E14-4C56-468D-9BE6-200511D3AD4E}" type="TxLink">
            <a:rPr lang="es-ES" sz="600" b="1" i="0" u="none" strike="noStrike" baseline="0">
              <a:solidFill>
                <a:srgbClr val="FFFFFF"/>
              </a:solidFill>
              <a:latin typeface="Arial"/>
              <a:cs typeface="Arial"/>
            </a:rPr>
            <a:pPr algn="l" rtl="0">
              <a:defRPr sz="1000"/>
            </a:pPr>
            <a:t>19 enero</a:t>
          </a:fld>
          <a:endParaRPr lang="es-ES" sz="600" b="1" i="0" u="none" strike="noStrike" baseline="0">
            <a:solidFill>
              <a:srgbClr val="FFFFFF"/>
            </a:solidFill>
            <a:latin typeface="Arial"/>
            <a:cs typeface="Arial"/>
          </a:endParaRPr>
        </a:p>
      </cdr:txBody>
    </cdr:sp>
  </cdr:relSizeAnchor>
  <cdr:relSizeAnchor xmlns:cdr="http://schemas.openxmlformats.org/drawingml/2006/chartDrawing">
    <cdr:from>
      <cdr:x>0.09508</cdr:x>
      <cdr:y>0.60967</cdr:y>
    </cdr:from>
    <cdr:to>
      <cdr:x>0.65183</cdr:x>
      <cdr:y>0.64859</cdr:y>
    </cdr:to>
    <cdr:sp macro="" textlink="'Data 1'!$G$144">
      <cdr:nvSpPr>
        <cdr:cNvPr id="226308" name="Text Box 4"/>
        <cdr:cNvSpPr txBox="1">
          <a:spLocks xmlns:a="http://schemas.openxmlformats.org/drawingml/2006/main" noChangeArrowheads="1"/>
        </cdr:cNvSpPr>
      </cdr:nvSpPr>
      <cdr:spPr bwMode="auto">
        <a:xfrm xmlns:a="http://schemas.openxmlformats.org/drawingml/2006/main">
          <a:off x="174783" y="1486613"/>
          <a:ext cx="1023487" cy="94903"/>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fld id="{C754B0FB-E73F-453B-A23A-170DDEF1CC2D}" type="TxLink">
            <a:rPr lang="es-ES" sz="600" b="1" i="0" u="none" strike="noStrike" baseline="0">
              <a:solidFill>
                <a:srgbClr val="FFFFFF"/>
              </a:solidFill>
              <a:latin typeface="Arial"/>
              <a:cs typeface="Arial"/>
            </a:rPr>
            <a:pPr algn="l" rtl="0">
              <a:defRPr sz="1000"/>
            </a:pPr>
            <a:t>3 agosto</a:t>
          </a:fld>
          <a:endParaRPr lang="es-ES" sz="600" b="1" i="0" u="none" strike="noStrike" baseline="0">
            <a:solidFill>
              <a:srgbClr val="FFFFFF"/>
            </a:solidFill>
            <a:latin typeface="Arial"/>
            <a:cs typeface="Arial"/>
          </a:endParaRPr>
        </a:p>
      </cdr:txBody>
    </cdr:sp>
  </cdr:relSizeAnchor>
  <cdr:relSizeAnchor xmlns:cdr="http://schemas.openxmlformats.org/drawingml/2006/chartDrawing">
    <cdr:from>
      <cdr:x>0.11062</cdr:x>
      <cdr:y>0.56119</cdr:y>
    </cdr:from>
    <cdr:to>
      <cdr:x>0.66737</cdr:x>
      <cdr:y>0.60011</cdr:y>
    </cdr:to>
    <cdr:sp macro="" textlink="'Data 1'!$G$135">
      <cdr:nvSpPr>
        <cdr:cNvPr id="226309" name="Text Box 5"/>
        <cdr:cNvSpPr txBox="1">
          <a:spLocks xmlns:a="http://schemas.openxmlformats.org/drawingml/2006/main" noChangeArrowheads="1"/>
        </cdr:cNvSpPr>
      </cdr:nvSpPr>
      <cdr:spPr bwMode="auto">
        <a:xfrm xmlns:a="http://schemas.openxmlformats.org/drawingml/2006/main">
          <a:off x="203358" y="1368415"/>
          <a:ext cx="1023487" cy="94902"/>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fld id="{BD4797B7-1879-4782-AB71-8B2E60671611}" type="TxLink">
            <a:rPr lang="es-ES" sz="600" b="1" i="0" u="none" strike="noStrike" baseline="0">
              <a:solidFill>
                <a:srgbClr val="FFFFFF"/>
              </a:solidFill>
              <a:latin typeface="Arial"/>
              <a:cs typeface="Arial"/>
            </a:rPr>
            <a:pPr algn="l" rtl="0">
              <a:defRPr sz="1000"/>
            </a:pPr>
            <a:t>8 febrero</a:t>
          </a:fld>
          <a:endParaRPr lang="es-ES" sz="600" b="1" i="0" u="none" strike="noStrike" baseline="0">
            <a:solidFill>
              <a:srgbClr val="FFFFFF"/>
            </a:solidFill>
            <a:latin typeface="Arial"/>
            <a:cs typeface="Arial"/>
          </a:endParaRPr>
        </a:p>
      </cdr:txBody>
    </cdr:sp>
  </cdr:relSizeAnchor>
  <cdr:relSizeAnchor xmlns:cdr="http://schemas.openxmlformats.org/drawingml/2006/chartDrawing">
    <cdr:from>
      <cdr:x>0.10544</cdr:x>
      <cdr:y>0.76278</cdr:y>
    </cdr:from>
    <cdr:to>
      <cdr:x>0.66219</cdr:x>
      <cdr:y>0.8017</cdr:y>
    </cdr:to>
    <cdr:sp macro="" textlink="'Data 1'!$G$143">
      <cdr:nvSpPr>
        <cdr:cNvPr id="226310" name="Text Box 6"/>
        <cdr:cNvSpPr txBox="1">
          <a:spLocks xmlns:a="http://schemas.openxmlformats.org/drawingml/2006/main" noChangeArrowheads="1"/>
        </cdr:cNvSpPr>
      </cdr:nvSpPr>
      <cdr:spPr bwMode="auto">
        <a:xfrm xmlns:a="http://schemas.openxmlformats.org/drawingml/2006/main">
          <a:off x="193833" y="1859972"/>
          <a:ext cx="1023487" cy="94902"/>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fld id="{96FB159D-2630-42F2-B481-DE462D4D9077}" type="TxLink">
            <a:rPr lang="es-ES" sz="600" b="1" i="0" u="none" strike="noStrike" baseline="0">
              <a:solidFill>
                <a:srgbClr val="FFFFFF"/>
              </a:solidFill>
              <a:latin typeface="Arial"/>
              <a:cs typeface="Arial"/>
            </a:rPr>
            <a:pPr algn="l" rtl="0">
              <a:defRPr sz="1000"/>
            </a:pPr>
            <a:t>13 julio</a:t>
          </a:fld>
          <a:endParaRPr lang="es-ES" sz="600" b="1" i="0" u="none" strike="noStrike" baseline="0">
            <a:solidFill>
              <a:srgbClr val="FFFFFF"/>
            </a:solidFill>
            <a:latin typeface="Arial"/>
            <a:cs typeface="Arial"/>
          </a:endParaRPr>
        </a:p>
      </cdr:txBody>
    </cdr:sp>
  </cdr:relSizeAnchor>
  <cdr:relSizeAnchor xmlns:cdr="http://schemas.openxmlformats.org/drawingml/2006/chartDrawing">
    <cdr:from>
      <cdr:x>0.10544</cdr:x>
      <cdr:y>0.46274</cdr:y>
    </cdr:from>
    <cdr:to>
      <cdr:x>0.66219</cdr:x>
      <cdr:y>0.50167</cdr:y>
    </cdr:to>
    <cdr:sp macro="" textlink="'Data 1'!$G$145">
      <cdr:nvSpPr>
        <cdr:cNvPr id="226311" name="Text Box 7"/>
        <cdr:cNvSpPr txBox="1">
          <a:spLocks xmlns:a="http://schemas.openxmlformats.org/drawingml/2006/main" noChangeArrowheads="1"/>
        </cdr:cNvSpPr>
      </cdr:nvSpPr>
      <cdr:spPr bwMode="auto">
        <a:xfrm xmlns:a="http://schemas.openxmlformats.org/drawingml/2006/main">
          <a:off x="193833" y="1128345"/>
          <a:ext cx="1023487" cy="94927"/>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fld id="{358ED674-552D-4FA1-9B59-F94B37EFB19C}" type="TxLink">
            <a:rPr lang="es-ES" sz="600" b="1" i="0" u="none" strike="noStrike" baseline="0">
              <a:solidFill>
                <a:srgbClr val="FFFFFF"/>
              </a:solidFill>
              <a:latin typeface="Arial"/>
              <a:cs typeface="Arial"/>
            </a:rPr>
            <a:pPr algn="l" rtl="0">
              <a:defRPr sz="1000"/>
            </a:pPr>
            <a:t>24 julio</a:t>
          </a:fld>
          <a:endParaRPr lang="es-ES" sz="600" b="1" i="0" u="none" strike="noStrike" baseline="0">
            <a:solidFill>
              <a:srgbClr val="FFFFFF"/>
            </a:solidFill>
            <a:latin typeface="Arial"/>
            <a:cs typeface="Arial"/>
          </a:endParaRPr>
        </a:p>
      </cdr:txBody>
    </cdr:sp>
  </cdr:relSizeAnchor>
  <cdr:relSizeAnchor xmlns:cdr="http://schemas.openxmlformats.org/drawingml/2006/chartDrawing">
    <cdr:from>
      <cdr:x>0.10544</cdr:x>
      <cdr:y>0.40851</cdr:y>
    </cdr:from>
    <cdr:to>
      <cdr:x>0.63112</cdr:x>
      <cdr:y>0.46689</cdr:y>
    </cdr:to>
    <cdr:sp macro="" textlink="'Data 1'!$G$136">
      <cdr:nvSpPr>
        <cdr:cNvPr id="226312" name="Text Box 8"/>
        <cdr:cNvSpPr txBox="1">
          <a:spLocks xmlns:a="http://schemas.openxmlformats.org/drawingml/2006/main" noChangeArrowheads="1"/>
        </cdr:cNvSpPr>
      </cdr:nvSpPr>
      <cdr:spPr bwMode="auto">
        <a:xfrm xmlns:a="http://schemas.openxmlformats.org/drawingml/2006/main">
          <a:off x="193833" y="996102"/>
          <a:ext cx="966371" cy="142353"/>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fld id="{09E4FC43-92CB-4582-BE87-35E177EB018D}" type="TxLink">
            <a:rPr lang="es-ES" sz="600" b="1" i="0" u="none" strike="noStrike" baseline="0">
              <a:solidFill>
                <a:srgbClr val="FFFFFF"/>
              </a:solidFill>
              <a:latin typeface="Arial"/>
              <a:cs typeface="Arial"/>
            </a:rPr>
            <a:pPr algn="l" rtl="0">
              <a:defRPr sz="1000"/>
            </a:pPr>
            <a:t>11 enero</a:t>
          </a:fld>
          <a:endParaRPr lang="es-ES" sz="600" b="1" i="0" u="none" strike="noStrike" baseline="0">
            <a:solidFill>
              <a:srgbClr val="FFFFFF"/>
            </a:solidFill>
            <a:latin typeface="Arial"/>
            <a:cs typeface="Arial"/>
          </a:endParaRPr>
        </a:p>
      </cdr:txBody>
    </cdr:sp>
  </cdr:relSizeAnchor>
  <cdr:relSizeAnchor xmlns:cdr="http://schemas.openxmlformats.org/drawingml/2006/chartDrawing">
    <cdr:from>
      <cdr:x>0.10271</cdr:x>
      <cdr:y>0.1606</cdr:y>
    </cdr:from>
    <cdr:to>
      <cdr:x>0.65945</cdr:x>
      <cdr:y>0.2158</cdr:y>
    </cdr:to>
    <cdr:sp macro="" textlink="'Data 1'!$G$147">
      <cdr:nvSpPr>
        <cdr:cNvPr id="226313" name="Text Box 9"/>
        <cdr:cNvSpPr txBox="1">
          <a:spLocks xmlns:a="http://schemas.openxmlformats.org/drawingml/2006/main" noChangeArrowheads="1"/>
        </cdr:cNvSpPr>
      </cdr:nvSpPr>
      <cdr:spPr bwMode="auto">
        <a:xfrm xmlns:a="http://schemas.openxmlformats.org/drawingml/2006/main">
          <a:off x="188488" y="383958"/>
          <a:ext cx="1021702" cy="131979"/>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fld id="{2BBFD6F9-D3AD-4F77-BB48-204D1A4F8F77}" type="TxLink">
            <a:rPr lang="es-ES" sz="600" b="1" i="0" u="none" strike="noStrike" baseline="0">
              <a:solidFill>
                <a:srgbClr val="FFFFFF"/>
              </a:solidFill>
              <a:latin typeface="Arial"/>
              <a:cs typeface="Arial"/>
            </a:rPr>
            <a:pPr algn="l" rtl="0">
              <a:defRPr sz="1000"/>
            </a:pPr>
            <a:t>22 julio</a:t>
          </a:fld>
          <a:endParaRPr lang="es-ES" sz="600" b="1" i="0" u="none" strike="noStrike" baseline="0">
            <a:solidFill>
              <a:srgbClr val="FFFFFF"/>
            </a:solidFill>
            <a:latin typeface="Arial"/>
            <a:cs typeface="Arial"/>
          </a:endParaRPr>
        </a:p>
      </cdr:txBody>
    </cdr:sp>
  </cdr:relSizeAnchor>
  <cdr:relSizeAnchor xmlns:cdr="http://schemas.openxmlformats.org/drawingml/2006/chartDrawing">
    <cdr:from>
      <cdr:x>0.10271</cdr:x>
      <cdr:y>0.10498</cdr:y>
    </cdr:from>
    <cdr:to>
      <cdr:x>0.62839</cdr:x>
      <cdr:y>0.14775</cdr:y>
    </cdr:to>
    <cdr:sp macro="" textlink="'Data 1'!$G$138">
      <cdr:nvSpPr>
        <cdr:cNvPr id="226314" name="Text Box 10"/>
        <cdr:cNvSpPr txBox="1">
          <a:spLocks xmlns:a="http://schemas.openxmlformats.org/drawingml/2006/main" noChangeArrowheads="1"/>
        </cdr:cNvSpPr>
      </cdr:nvSpPr>
      <cdr:spPr bwMode="auto">
        <a:xfrm xmlns:a="http://schemas.openxmlformats.org/drawingml/2006/main">
          <a:off x="188807" y="255983"/>
          <a:ext cx="966371" cy="104291"/>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fld id="{78853BF2-FB34-43FB-AB00-A58DBF14928B}" type="TxLink">
            <a:rPr lang="es-ES" sz="600" b="1" i="0" u="none" strike="noStrike" baseline="0">
              <a:solidFill>
                <a:srgbClr val="FFFFFF"/>
              </a:solidFill>
              <a:latin typeface="Arial"/>
              <a:cs typeface="Arial"/>
            </a:rPr>
            <a:pPr algn="l" rtl="0">
              <a:defRPr sz="1000"/>
            </a:pPr>
            <a:t>13 enero</a:t>
          </a:fld>
          <a:endParaRPr lang="es-ES" sz="600" b="1" i="0" u="none" strike="noStrike" baseline="0">
            <a:solidFill>
              <a:srgbClr val="FFFFFF"/>
            </a:solidFill>
            <a:latin typeface="Arial"/>
            <a:cs typeface="Arial"/>
          </a:endParaRPr>
        </a:p>
      </cdr:txBody>
    </cdr:sp>
  </cdr:relSizeAnchor>
</c:userShapes>
</file>

<file path=xl/drawings/drawing13.xml><?xml version="1.0" encoding="utf-8"?>
<xdr:wsDr xmlns:xdr="http://schemas.openxmlformats.org/drawingml/2006/spreadsheetDrawing" xmlns:a="http://schemas.openxmlformats.org/drawingml/2006/main">
  <xdr:twoCellAnchor editAs="absolute">
    <xdr:from>
      <xdr:col>2</xdr:col>
      <xdr:colOff>9525</xdr:colOff>
      <xdr:row>3</xdr:row>
      <xdr:rowOff>28575</xdr:rowOff>
    </xdr:from>
    <xdr:to>
      <xdr:col>4</xdr:col>
      <xdr:colOff>3895725</xdr:colOff>
      <xdr:row>3</xdr:row>
      <xdr:rowOff>28575</xdr:rowOff>
    </xdr:to>
    <xdr:sp macro="" textlink="">
      <xdr:nvSpPr>
        <xdr:cNvPr id="8030829" name="Line 1">
          <a:extLst>
            <a:ext uri="{FF2B5EF4-FFF2-40B4-BE49-F238E27FC236}">
              <a16:creationId xmlns:a16="http://schemas.microsoft.com/office/drawing/2014/main" id="{00000000-0008-0000-0900-00006D8A7A00}"/>
            </a:ext>
          </a:extLst>
        </xdr:cNvPr>
        <xdr:cNvSpPr>
          <a:spLocks noChangeShapeType="1"/>
        </xdr:cNvSpPr>
      </xdr:nvSpPr>
      <xdr:spPr bwMode="auto">
        <a:xfrm flipH="1">
          <a:off x="200025" y="495300"/>
          <a:ext cx="521017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absolute">
    <xdr:from>
      <xdr:col>2</xdr:col>
      <xdr:colOff>9525</xdr:colOff>
      <xdr:row>1</xdr:row>
      <xdr:rowOff>161925</xdr:rowOff>
    </xdr:from>
    <xdr:to>
      <xdr:col>2</xdr:col>
      <xdr:colOff>895350</xdr:colOff>
      <xdr:row>2</xdr:row>
      <xdr:rowOff>171450</xdr:rowOff>
    </xdr:to>
    <xdr:pic>
      <xdr:nvPicPr>
        <xdr:cNvPr id="8030830" name="Picture 2">
          <a:extLst>
            <a:ext uri="{FF2B5EF4-FFF2-40B4-BE49-F238E27FC236}">
              <a16:creationId xmlns:a16="http://schemas.microsoft.com/office/drawing/2014/main" id="{00000000-0008-0000-0900-00006E8A7A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71450"/>
          <a:ext cx="8858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19050</xdr:colOff>
      <xdr:row>6</xdr:row>
      <xdr:rowOff>28575</xdr:rowOff>
    </xdr:from>
    <xdr:to>
      <xdr:col>4</xdr:col>
      <xdr:colOff>3867150</xdr:colOff>
      <xdr:row>20</xdr:row>
      <xdr:rowOff>142875</xdr:rowOff>
    </xdr:to>
    <xdr:graphicFrame macro="">
      <xdr:nvGraphicFramePr>
        <xdr:cNvPr id="8030831" name="Chart 3">
          <a:extLst>
            <a:ext uri="{FF2B5EF4-FFF2-40B4-BE49-F238E27FC236}">
              <a16:creationId xmlns:a16="http://schemas.microsoft.com/office/drawing/2014/main" id="{00000000-0008-0000-0900-00006F8A7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absolute">
    <xdr:from>
      <xdr:col>2</xdr:col>
      <xdr:colOff>19050</xdr:colOff>
      <xdr:row>3</xdr:row>
      <xdr:rowOff>28575</xdr:rowOff>
    </xdr:from>
    <xdr:to>
      <xdr:col>5</xdr:col>
      <xdr:colOff>1475</xdr:colOff>
      <xdr:row>3</xdr:row>
      <xdr:rowOff>28575</xdr:rowOff>
    </xdr:to>
    <xdr:sp macro="" textlink="">
      <xdr:nvSpPr>
        <xdr:cNvPr id="6232858" name="Line 1">
          <a:extLst>
            <a:ext uri="{FF2B5EF4-FFF2-40B4-BE49-F238E27FC236}">
              <a16:creationId xmlns:a16="http://schemas.microsoft.com/office/drawing/2014/main" id="{00000000-0008-0000-0A00-00001A1B5F00}"/>
            </a:ext>
          </a:extLst>
        </xdr:cNvPr>
        <xdr:cNvSpPr>
          <a:spLocks noChangeShapeType="1"/>
        </xdr:cNvSpPr>
      </xdr:nvSpPr>
      <xdr:spPr bwMode="auto">
        <a:xfrm flipH="1">
          <a:off x="209550" y="492125"/>
          <a:ext cx="547200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absolute">
    <xdr:from>
      <xdr:col>2</xdr:col>
      <xdr:colOff>19050</xdr:colOff>
      <xdr:row>1</xdr:row>
      <xdr:rowOff>161925</xdr:rowOff>
    </xdr:from>
    <xdr:to>
      <xdr:col>2</xdr:col>
      <xdr:colOff>904875</xdr:colOff>
      <xdr:row>2</xdr:row>
      <xdr:rowOff>171450</xdr:rowOff>
    </xdr:to>
    <xdr:pic>
      <xdr:nvPicPr>
        <xdr:cNvPr id="6232859" name="Picture 2">
          <a:extLst>
            <a:ext uri="{FF2B5EF4-FFF2-40B4-BE49-F238E27FC236}">
              <a16:creationId xmlns:a16="http://schemas.microsoft.com/office/drawing/2014/main" id="{00000000-0008-0000-0A00-00001B1B5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71450"/>
          <a:ext cx="8858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0</xdr:colOff>
      <xdr:row>6</xdr:row>
      <xdr:rowOff>0</xdr:rowOff>
    </xdr:from>
    <xdr:to>
      <xdr:col>4</xdr:col>
      <xdr:colOff>3905250</xdr:colOff>
      <xdr:row>21</xdr:row>
      <xdr:rowOff>0</xdr:rowOff>
    </xdr:to>
    <xdr:graphicFrame macro="">
      <xdr:nvGraphicFramePr>
        <xdr:cNvPr id="5" name="Graf3_and">
          <a:extLst>
            <a:ext uri="{FF2B5EF4-FFF2-40B4-BE49-F238E27FC236}">
              <a16:creationId xmlns:a16="http://schemas.microsoft.com/office/drawing/2014/main" id="{00000000-0008-0000-0A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absolute">
    <xdr:from>
      <xdr:col>2</xdr:col>
      <xdr:colOff>9525</xdr:colOff>
      <xdr:row>3</xdr:row>
      <xdr:rowOff>9525</xdr:rowOff>
    </xdr:from>
    <xdr:to>
      <xdr:col>5</xdr:col>
      <xdr:colOff>1475</xdr:colOff>
      <xdr:row>3</xdr:row>
      <xdr:rowOff>9525</xdr:rowOff>
    </xdr:to>
    <xdr:sp macro="" textlink="">
      <xdr:nvSpPr>
        <xdr:cNvPr id="5657432" name="Line 2">
          <a:extLst>
            <a:ext uri="{FF2B5EF4-FFF2-40B4-BE49-F238E27FC236}">
              <a16:creationId xmlns:a16="http://schemas.microsoft.com/office/drawing/2014/main" id="{00000000-0008-0000-0B00-000058535600}"/>
            </a:ext>
          </a:extLst>
        </xdr:cNvPr>
        <xdr:cNvSpPr>
          <a:spLocks noChangeShapeType="1"/>
        </xdr:cNvSpPr>
      </xdr:nvSpPr>
      <xdr:spPr bwMode="auto">
        <a:xfrm flipH="1">
          <a:off x="212725" y="473075"/>
          <a:ext cx="547200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absolute">
    <xdr:from>
      <xdr:col>2</xdr:col>
      <xdr:colOff>9525</xdr:colOff>
      <xdr:row>1</xdr:row>
      <xdr:rowOff>161925</xdr:rowOff>
    </xdr:from>
    <xdr:to>
      <xdr:col>2</xdr:col>
      <xdr:colOff>895350</xdr:colOff>
      <xdr:row>2</xdr:row>
      <xdr:rowOff>171450</xdr:rowOff>
    </xdr:to>
    <xdr:pic>
      <xdr:nvPicPr>
        <xdr:cNvPr id="5657433" name="Picture 3">
          <a:extLst>
            <a:ext uri="{FF2B5EF4-FFF2-40B4-BE49-F238E27FC236}">
              <a16:creationId xmlns:a16="http://schemas.microsoft.com/office/drawing/2014/main" id="{00000000-0008-0000-0B00-0000595356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71450"/>
          <a:ext cx="8858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66675</xdr:colOff>
      <xdr:row>6</xdr:row>
      <xdr:rowOff>19050</xdr:rowOff>
    </xdr:from>
    <xdr:to>
      <xdr:col>4</xdr:col>
      <xdr:colOff>3905250</xdr:colOff>
      <xdr:row>21</xdr:row>
      <xdr:rowOff>9525</xdr:rowOff>
    </xdr:to>
    <xdr:graphicFrame macro="">
      <xdr:nvGraphicFramePr>
        <xdr:cNvPr id="5657434" name="4 Gráfico">
          <a:extLst>
            <a:ext uri="{FF2B5EF4-FFF2-40B4-BE49-F238E27FC236}">
              <a16:creationId xmlns:a16="http://schemas.microsoft.com/office/drawing/2014/main" id="{00000000-0008-0000-0B00-00005A535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0.73534</cdr:x>
      <cdr:y>0.42996</cdr:y>
    </cdr:from>
    <cdr:to>
      <cdr:x>0.77319</cdr:x>
      <cdr:y>0.86138</cdr:y>
    </cdr:to>
    <cdr:sp macro="" textlink="'Data 1'!$D$178">
      <cdr:nvSpPr>
        <cdr:cNvPr id="4" name="Text Box 30"/>
        <cdr:cNvSpPr txBox="1">
          <a:spLocks xmlns:a="http://schemas.openxmlformats.org/drawingml/2006/main" noChangeArrowheads="1"/>
        </cdr:cNvSpPr>
      </cdr:nvSpPr>
      <cdr:spPr bwMode="auto">
        <a:xfrm xmlns:a="http://schemas.openxmlformats.org/drawingml/2006/main" rot="5400000">
          <a:off x="2438084" y="1487825"/>
          <a:ext cx="1043756" cy="148535"/>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vert270" wrap="square" lIns="0" tIns="18288" rIns="27432" bIns="0"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indent="0" algn="l" rtl="0">
            <a:defRPr sz="1000"/>
          </a:pPr>
          <a:fld id="{981F6686-287D-45B0-80CC-83DA0272FEFB}" type="TxLink">
            <a:rPr lang="en-US" sz="600" b="1" i="0" u="none" strike="noStrike">
              <a:solidFill>
                <a:schemeClr val="bg1"/>
              </a:solidFill>
              <a:latin typeface="Arial"/>
              <a:cs typeface="Arial"/>
            </a:rPr>
            <a:pPr marL="0" indent="0" algn="l" rtl="0">
              <a:defRPr sz="1000"/>
            </a:pPr>
            <a:t>22 enero (20:08 h)</a:t>
          </a:fld>
          <a:endParaRPr lang="es-ES" sz="600" b="1" i="0" u="none" strike="noStrike">
            <a:solidFill>
              <a:schemeClr val="bg1"/>
            </a:solidFill>
            <a:latin typeface="Arial"/>
            <a:cs typeface="Arial"/>
          </a:endParaRPr>
        </a:p>
      </cdr:txBody>
    </cdr:sp>
  </cdr:relSizeAnchor>
  <cdr:relSizeAnchor xmlns:cdr="http://schemas.openxmlformats.org/drawingml/2006/chartDrawing">
    <cdr:from>
      <cdr:x>0.14707</cdr:x>
      <cdr:y>0.43023</cdr:y>
    </cdr:from>
    <cdr:to>
      <cdr:x>0.18492</cdr:x>
      <cdr:y>0.86165</cdr:y>
    </cdr:to>
    <cdr:sp macro="" textlink="'Data 1'!$D$171">
      <cdr:nvSpPr>
        <cdr:cNvPr id="7" name="Text Box 30"/>
        <cdr:cNvSpPr txBox="1">
          <a:spLocks xmlns:a="http://schemas.openxmlformats.org/drawingml/2006/main" noChangeArrowheads="1"/>
        </cdr:cNvSpPr>
      </cdr:nvSpPr>
      <cdr:spPr bwMode="auto">
        <a:xfrm xmlns:a="http://schemas.openxmlformats.org/drawingml/2006/main" rot="5400000">
          <a:off x="129543" y="1488478"/>
          <a:ext cx="1043756" cy="148534"/>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vert270" wrap="square" lIns="0" tIns="18288" rIns="27432" bIns="0"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indent="0" algn="l" rtl="0">
            <a:defRPr sz="1000"/>
          </a:pPr>
          <a:fld id="{BC31302F-DE71-4F93-A314-418C0A179D58}" type="TxLink">
            <a:rPr lang="en-US" sz="600" b="1" i="0" u="none" strike="noStrike">
              <a:solidFill>
                <a:schemeClr val="bg1"/>
              </a:solidFill>
              <a:latin typeface="Arial"/>
              <a:cs typeface="Arial"/>
            </a:rPr>
            <a:pPr marL="0" indent="0" algn="l" rtl="0">
              <a:defRPr sz="1000"/>
            </a:pPr>
            <a:t>13 febrero (20.21 h)</a:t>
          </a:fld>
          <a:endParaRPr lang="es-ES" sz="600" b="1" i="0" u="none" strike="noStrike">
            <a:solidFill>
              <a:schemeClr val="bg1"/>
            </a:solidFill>
            <a:latin typeface="Arial"/>
            <a:cs typeface="Arial"/>
          </a:endParaRPr>
        </a:p>
      </cdr:txBody>
    </cdr:sp>
  </cdr:relSizeAnchor>
  <cdr:relSizeAnchor xmlns:cdr="http://schemas.openxmlformats.org/drawingml/2006/chartDrawing">
    <cdr:from>
      <cdr:x>0.2313</cdr:x>
      <cdr:y>0.43189</cdr:y>
    </cdr:from>
    <cdr:to>
      <cdr:x>0.26915</cdr:x>
      <cdr:y>0.86331</cdr:y>
    </cdr:to>
    <cdr:sp macro="" textlink="'Data 1'!$D$172">
      <cdr:nvSpPr>
        <cdr:cNvPr id="8" name="Text Box 30"/>
        <cdr:cNvSpPr txBox="1">
          <a:spLocks xmlns:a="http://schemas.openxmlformats.org/drawingml/2006/main" noChangeArrowheads="1"/>
        </cdr:cNvSpPr>
      </cdr:nvSpPr>
      <cdr:spPr bwMode="auto">
        <a:xfrm xmlns:a="http://schemas.openxmlformats.org/drawingml/2006/main" rot="5400000">
          <a:off x="460082" y="1492494"/>
          <a:ext cx="1043756" cy="148535"/>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vert270" wrap="square" lIns="0" tIns="18288" rIns="27432" bIns="0"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indent="0" algn="l" rtl="0">
            <a:defRPr sz="1000"/>
          </a:pPr>
          <a:fld id="{9EA6391D-A09A-4071-BB3F-D91C2ADE95D1}" type="TxLink">
            <a:rPr lang="en-US" sz="600" b="1" i="0" u="none" strike="noStrike">
              <a:solidFill>
                <a:schemeClr val="bg1"/>
              </a:solidFill>
              <a:latin typeface="Arial"/>
              <a:cs typeface="Arial"/>
            </a:rPr>
            <a:pPr marL="0" indent="0" algn="l" rtl="0">
              <a:defRPr sz="1000"/>
            </a:pPr>
            <a:t>27 febrero (20.42 h)</a:t>
          </a:fld>
          <a:endParaRPr lang="es-ES" sz="600" b="1" i="0" u="none" strike="noStrike">
            <a:solidFill>
              <a:schemeClr val="bg1"/>
            </a:solidFill>
            <a:latin typeface="Arial"/>
            <a:cs typeface="Arial"/>
          </a:endParaRPr>
        </a:p>
      </cdr:txBody>
    </cdr:sp>
  </cdr:relSizeAnchor>
  <cdr:relSizeAnchor xmlns:cdr="http://schemas.openxmlformats.org/drawingml/2006/chartDrawing">
    <cdr:from>
      <cdr:x>0.31579</cdr:x>
      <cdr:y>0.43183</cdr:y>
    </cdr:from>
    <cdr:to>
      <cdr:x>0.35364</cdr:x>
      <cdr:y>0.86325</cdr:y>
    </cdr:to>
    <cdr:sp macro="" textlink="'Data 1'!$D$173">
      <cdr:nvSpPr>
        <cdr:cNvPr id="9" name="Text Box 30"/>
        <cdr:cNvSpPr txBox="1">
          <a:spLocks xmlns:a="http://schemas.openxmlformats.org/drawingml/2006/main" noChangeArrowheads="1"/>
        </cdr:cNvSpPr>
      </cdr:nvSpPr>
      <cdr:spPr bwMode="auto">
        <a:xfrm xmlns:a="http://schemas.openxmlformats.org/drawingml/2006/main" rot="5400000">
          <a:off x="791652" y="1492356"/>
          <a:ext cx="1043756" cy="148534"/>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vert270" wrap="square" lIns="0" tIns="18288" rIns="27432" bIns="0"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indent="0" algn="l" rtl="0">
            <a:defRPr sz="1000"/>
          </a:pPr>
          <a:fld id="{B26C2C0B-63E3-403C-A37C-F9FBB467D90A}" type="TxLink">
            <a:rPr lang="en-US" sz="600" b="1" i="0" u="none" strike="noStrike">
              <a:solidFill>
                <a:schemeClr val="bg1"/>
              </a:solidFill>
              <a:latin typeface="Arial"/>
              <a:cs typeface="Arial"/>
            </a:rPr>
            <a:pPr marL="0" indent="0" algn="l" rtl="0">
              <a:defRPr sz="1000"/>
            </a:pPr>
            <a:t>4 febrero (20.18 h)</a:t>
          </a:fld>
          <a:endParaRPr lang="es-ES" sz="600" b="1" i="0" u="none" strike="noStrike">
            <a:solidFill>
              <a:schemeClr val="bg1"/>
            </a:solidFill>
            <a:latin typeface="Arial"/>
            <a:cs typeface="Arial"/>
          </a:endParaRPr>
        </a:p>
      </cdr:txBody>
    </cdr:sp>
  </cdr:relSizeAnchor>
  <cdr:relSizeAnchor xmlns:cdr="http://schemas.openxmlformats.org/drawingml/2006/chartDrawing">
    <cdr:from>
      <cdr:x>0.3983</cdr:x>
      <cdr:y>0.435</cdr:y>
    </cdr:from>
    <cdr:to>
      <cdr:x>0.43616</cdr:x>
      <cdr:y>0.86643</cdr:y>
    </cdr:to>
    <cdr:sp macro="" textlink="'Data 1'!$D$174">
      <cdr:nvSpPr>
        <cdr:cNvPr id="10" name="Text Box 30"/>
        <cdr:cNvSpPr txBox="1">
          <a:spLocks xmlns:a="http://schemas.openxmlformats.org/drawingml/2006/main" noChangeArrowheads="1"/>
        </cdr:cNvSpPr>
      </cdr:nvSpPr>
      <cdr:spPr bwMode="auto">
        <a:xfrm xmlns:a="http://schemas.openxmlformats.org/drawingml/2006/main" rot="5400000">
          <a:off x="1115442" y="1500030"/>
          <a:ext cx="1043781" cy="148574"/>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vert270" wrap="square" lIns="0" tIns="18288" rIns="27432" bIns="0"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indent="0" algn="l" rtl="0">
            <a:defRPr sz="1000"/>
          </a:pPr>
          <a:fld id="{188B5B11-8BC6-4493-8E13-1D4F86F9CBE9}" type="TxLink">
            <a:rPr lang="en-US" sz="600" b="1" i="0" u="none" strike="noStrike">
              <a:solidFill>
                <a:schemeClr val="bg1"/>
              </a:solidFill>
              <a:latin typeface="Arial"/>
              <a:cs typeface="Arial"/>
            </a:rPr>
            <a:pPr marL="0" indent="0" algn="l" rtl="0">
              <a:defRPr sz="1000"/>
            </a:pPr>
            <a:t>4 febrero (19.56 h)</a:t>
          </a:fld>
          <a:endParaRPr lang="es-ES" sz="600" b="1" i="0" u="none" strike="noStrike">
            <a:solidFill>
              <a:schemeClr val="bg1"/>
            </a:solidFill>
            <a:latin typeface="Arial"/>
            <a:cs typeface="Arial"/>
          </a:endParaRPr>
        </a:p>
      </cdr:txBody>
    </cdr:sp>
  </cdr:relSizeAnchor>
  <cdr:relSizeAnchor xmlns:cdr="http://schemas.openxmlformats.org/drawingml/2006/chartDrawing">
    <cdr:from>
      <cdr:x>0.4828</cdr:x>
      <cdr:y>0.43431</cdr:y>
    </cdr:from>
    <cdr:to>
      <cdr:x>0.52065</cdr:x>
      <cdr:y>0.86574</cdr:y>
    </cdr:to>
    <cdr:sp macro="" textlink="'Data 1'!$D$175">
      <cdr:nvSpPr>
        <cdr:cNvPr id="11" name="Text Box 30"/>
        <cdr:cNvSpPr txBox="1">
          <a:spLocks xmlns:a="http://schemas.openxmlformats.org/drawingml/2006/main" noChangeArrowheads="1"/>
        </cdr:cNvSpPr>
      </cdr:nvSpPr>
      <cdr:spPr bwMode="auto">
        <a:xfrm xmlns:a="http://schemas.openxmlformats.org/drawingml/2006/main" rot="5400000">
          <a:off x="1447011" y="1498359"/>
          <a:ext cx="1043780" cy="148535"/>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vert270" wrap="square" lIns="0" tIns="18288" rIns="27432" bIns="0"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indent="0" algn="l" rtl="0">
            <a:defRPr sz="1000"/>
          </a:pPr>
          <a:fld id="{2CBC848E-1E7C-4A3D-AAF4-888A97D06FA2}" type="TxLink">
            <a:rPr lang="en-US" sz="600" b="1" i="0" u="none" strike="noStrike">
              <a:solidFill>
                <a:schemeClr val="bg1"/>
              </a:solidFill>
              <a:latin typeface="Arial"/>
              <a:cs typeface="Arial"/>
            </a:rPr>
            <a:pPr marL="0" indent="0" algn="l" rtl="0">
              <a:defRPr sz="1000"/>
            </a:pPr>
            <a:t>6 septiembre (13.32 h)</a:t>
          </a:fld>
          <a:endParaRPr lang="es-ES" sz="600" b="1" i="0" u="none" strike="noStrike">
            <a:solidFill>
              <a:schemeClr val="bg1"/>
            </a:solidFill>
            <a:latin typeface="Arial"/>
            <a:cs typeface="Arial"/>
          </a:endParaRPr>
        </a:p>
      </cdr:txBody>
    </cdr:sp>
  </cdr:relSizeAnchor>
  <cdr:relSizeAnchor xmlns:cdr="http://schemas.openxmlformats.org/drawingml/2006/chartDrawing">
    <cdr:from>
      <cdr:x>0.90256</cdr:x>
      <cdr:y>0.43374</cdr:y>
    </cdr:from>
    <cdr:to>
      <cdr:x>0.94041</cdr:x>
      <cdr:y>0.86517</cdr:y>
    </cdr:to>
    <cdr:sp macro="" textlink="'Data 1'!$D$180">
      <cdr:nvSpPr>
        <cdr:cNvPr id="12" name="Text Box 30"/>
        <cdr:cNvSpPr txBox="1">
          <a:spLocks xmlns:a="http://schemas.openxmlformats.org/drawingml/2006/main" noChangeArrowheads="1"/>
        </cdr:cNvSpPr>
      </cdr:nvSpPr>
      <cdr:spPr bwMode="auto">
        <a:xfrm xmlns:a="http://schemas.openxmlformats.org/drawingml/2006/main" rot="5400000">
          <a:off x="3086670" y="1522289"/>
          <a:ext cx="1060591" cy="148568"/>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vert270" wrap="square" lIns="0" tIns="18288" rIns="27432" bIns="0"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indent="0" algn="l" rtl="0">
            <a:defRPr sz="1000"/>
          </a:pPr>
          <a:fld id="{1C3953B4-A8AB-4F7B-86BA-3EB1E7543DED}" type="TxLink">
            <a:rPr lang="en-US" sz="600" b="1" i="0" u="none" strike="noStrike">
              <a:solidFill>
                <a:schemeClr val="bg1"/>
              </a:solidFill>
              <a:latin typeface="Arial"/>
              <a:cs typeface="Arial"/>
            </a:rPr>
            <a:pPr marL="0" indent="0" algn="l" rtl="0">
              <a:defRPr sz="1000"/>
            </a:pPr>
            <a:t>8 enero (14:05 h)</a:t>
          </a:fld>
          <a:endParaRPr lang="es-ES" sz="600" b="1" i="0" u="none" strike="noStrike">
            <a:solidFill>
              <a:schemeClr val="bg1"/>
            </a:solidFill>
            <a:latin typeface="Arial"/>
            <a:cs typeface="Arial"/>
          </a:endParaRPr>
        </a:p>
      </cdr:txBody>
    </cdr:sp>
  </cdr:relSizeAnchor>
  <cdr:relSizeAnchor xmlns:cdr="http://schemas.openxmlformats.org/drawingml/2006/chartDrawing">
    <cdr:from>
      <cdr:x>0.56817</cdr:x>
      <cdr:y>0.43412</cdr:y>
    </cdr:from>
    <cdr:to>
      <cdr:x>0.60602</cdr:x>
      <cdr:y>0.86555</cdr:y>
    </cdr:to>
    <cdr:sp macro="" textlink="'Data 1'!$D$176">
      <cdr:nvSpPr>
        <cdr:cNvPr id="13" name="Text Box 30"/>
        <cdr:cNvSpPr txBox="1">
          <a:spLocks xmlns:a="http://schemas.openxmlformats.org/drawingml/2006/main" noChangeArrowheads="1"/>
        </cdr:cNvSpPr>
      </cdr:nvSpPr>
      <cdr:spPr bwMode="auto">
        <a:xfrm xmlns:a="http://schemas.openxmlformats.org/drawingml/2006/main" rot="5400000">
          <a:off x="1782062" y="1497918"/>
          <a:ext cx="1043781" cy="148535"/>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vert270" wrap="square" lIns="0" tIns="18288" rIns="27432" bIns="0"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indent="0" algn="l" rtl="0">
            <a:defRPr sz="1000"/>
          </a:pPr>
          <a:fld id="{3F67E74B-56FA-4835-A7D2-1D6BA0159A5F}" type="TxLink">
            <a:rPr lang="es-ES" sz="600" b="1" i="0" u="none" strike="noStrike">
              <a:solidFill>
                <a:sysClr val="window" lastClr="FFFFFF"/>
              </a:solidFill>
              <a:latin typeface="Arial"/>
              <a:cs typeface="Arial"/>
            </a:rPr>
            <a:pPr marL="0" indent="0" algn="l" rtl="0">
              <a:defRPr sz="1000"/>
            </a:pPr>
            <a:t>18 enero (19:50 h)</a:t>
          </a:fld>
          <a:endParaRPr lang="es-ES" sz="600" b="1" i="0" u="none" strike="noStrike">
            <a:solidFill>
              <a:sysClr val="window" lastClr="FFFFFF"/>
            </a:solidFill>
            <a:latin typeface="Arial"/>
            <a:cs typeface="Arial"/>
          </a:endParaRPr>
        </a:p>
      </cdr:txBody>
    </cdr:sp>
  </cdr:relSizeAnchor>
  <cdr:relSizeAnchor xmlns:cdr="http://schemas.openxmlformats.org/drawingml/2006/chartDrawing">
    <cdr:from>
      <cdr:x>0.65098</cdr:x>
      <cdr:y>0.43357</cdr:y>
    </cdr:from>
    <cdr:to>
      <cdr:x>0.68883</cdr:x>
      <cdr:y>0.865</cdr:y>
    </cdr:to>
    <cdr:sp macro="" textlink="'Data 1'!$D$177">
      <cdr:nvSpPr>
        <cdr:cNvPr id="14" name="Text Box 30"/>
        <cdr:cNvSpPr txBox="1">
          <a:spLocks xmlns:a="http://schemas.openxmlformats.org/drawingml/2006/main" noChangeArrowheads="1"/>
        </cdr:cNvSpPr>
      </cdr:nvSpPr>
      <cdr:spPr bwMode="auto">
        <a:xfrm xmlns:a="http://schemas.openxmlformats.org/drawingml/2006/main" rot="5400000">
          <a:off x="2107012" y="1496571"/>
          <a:ext cx="1043780" cy="148535"/>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vert270" wrap="square" lIns="0" tIns="18288" rIns="27432" bIns="0"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indent="0" algn="l" rtl="0">
            <a:defRPr sz="1000"/>
          </a:pPr>
          <a:fld id="{4F145AB2-5714-4C5A-832A-09D64B9A146B}" type="TxLink">
            <a:rPr lang="es-ES" sz="600" b="1" i="0" u="none" strike="noStrike">
              <a:solidFill>
                <a:sysClr val="window" lastClr="FFFFFF"/>
              </a:solidFill>
              <a:latin typeface="Arial"/>
              <a:cs typeface="Arial"/>
            </a:rPr>
            <a:pPr marL="0" indent="0" algn="l" rtl="0">
              <a:defRPr sz="1000"/>
            </a:pPr>
            <a:t>8 febrero (20.24 h)</a:t>
          </a:fld>
          <a:endParaRPr lang="es-ES" sz="600" b="1" i="0" u="none" strike="noStrike">
            <a:solidFill>
              <a:sysClr val="window" lastClr="FFFFFF"/>
            </a:solidFill>
            <a:latin typeface="Arial"/>
            <a:cs typeface="Arial"/>
          </a:endParaRPr>
        </a:p>
      </cdr:txBody>
    </cdr:sp>
  </cdr:relSizeAnchor>
  <cdr:relSizeAnchor xmlns:cdr="http://schemas.openxmlformats.org/drawingml/2006/chartDrawing">
    <cdr:from>
      <cdr:x>0.8212</cdr:x>
      <cdr:y>0.43045</cdr:y>
    </cdr:from>
    <cdr:to>
      <cdr:x>0.85905</cdr:x>
      <cdr:y>0.86187</cdr:y>
    </cdr:to>
    <cdr:sp macro="" textlink="'Data 1'!$D$179">
      <cdr:nvSpPr>
        <cdr:cNvPr id="15" name="Text Box 30"/>
        <cdr:cNvSpPr txBox="1">
          <a:spLocks xmlns:a="http://schemas.openxmlformats.org/drawingml/2006/main" noChangeArrowheads="1"/>
        </cdr:cNvSpPr>
      </cdr:nvSpPr>
      <cdr:spPr bwMode="auto">
        <a:xfrm xmlns:a="http://schemas.openxmlformats.org/drawingml/2006/main" rot="5400000">
          <a:off x="2775017" y="1489011"/>
          <a:ext cx="1043756" cy="148535"/>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vert270" wrap="square" lIns="0" tIns="18288" rIns="27432"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indent="0" algn="l" rtl="0">
            <a:defRPr sz="1000"/>
          </a:pPr>
          <a:fld id="{A503E84A-B25B-4476-B00D-1836AD35CD7B}" type="TxLink">
            <a:rPr lang="en-US" sz="600" b="1" i="0" u="none" strike="noStrike">
              <a:solidFill>
                <a:schemeClr val="bg1"/>
              </a:solidFill>
              <a:latin typeface="Arial"/>
              <a:cs typeface="Arial"/>
            </a:rPr>
            <a:pPr marL="0" indent="0" algn="l" rtl="0">
              <a:defRPr sz="1000"/>
            </a:pPr>
            <a:t>20 enero (20:22 h)</a:t>
          </a:fld>
          <a:endParaRPr lang="es-ES" sz="600" b="1" i="0" u="none" strike="noStrike">
            <a:solidFill>
              <a:schemeClr val="bg1"/>
            </a:solidFill>
            <a:latin typeface="Arial"/>
            <a:cs typeface="Arial"/>
          </a:endParaRPr>
        </a:p>
      </cdr:txBody>
    </cdr:sp>
  </cdr:relSizeAnchor>
</c:userShapes>
</file>

<file path=xl/drawings/drawing17.xml><?xml version="1.0" encoding="utf-8"?>
<xdr:wsDr xmlns:xdr="http://schemas.openxmlformats.org/drawingml/2006/spreadsheetDrawing" xmlns:a="http://schemas.openxmlformats.org/drawingml/2006/main">
  <xdr:twoCellAnchor editAs="absolute">
    <xdr:from>
      <xdr:col>4</xdr:col>
      <xdr:colOff>9525</xdr:colOff>
      <xdr:row>6</xdr:row>
      <xdr:rowOff>9525</xdr:rowOff>
    </xdr:from>
    <xdr:to>
      <xdr:col>4</xdr:col>
      <xdr:colOff>3895725</xdr:colOff>
      <xdr:row>20</xdr:row>
      <xdr:rowOff>152400</xdr:rowOff>
    </xdr:to>
    <xdr:graphicFrame macro="">
      <xdr:nvGraphicFramePr>
        <xdr:cNvPr id="6549244" name="GRAF1">
          <a:extLst>
            <a:ext uri="{FF2B5EF4-FFF2-40B4-BE49-F238E27FC236}">
              <a16:creationId xmlns:a16="http://schemas.microsoft.com/office/drawing/2014/main" id="{00000000-0008-0000-0C00-0000FCEE6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9525</xdr:colOff>
      <xdr:row>1</xdr:row>
      <xdr:rowOff>161925</xdr:rowOff>
    </xdr:from>
    <xdr:to>
      <xdr:col>2</xdr:col>
      <xdr:colOff>895350</xdr:colOff>
      <xdr:row>2</xdr:row>
      <xdr:rowOff>171450</xdr:rowOff>
    </xdr:to>
    <xdr:pic>
      <xdr:nvPicPr>
        <xdr:cNvPr id="6549245" name="Picture 2">
          <a:extLst>
            <a:ext uri="{FF2B5EF4-FFF2-40B4-BE49-F238E27FC236}">
              <a16:creationId xmlns:a16="http://schemas.microsoft.com/office/drawing/2014/main" id="{00000000-0008-0000-0C00-0000FDEE63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0025" y="171450"/>
          <a:ext cx="8858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9525</xdr:colOff>
      <xdr:row>3</xdr:row>
      <xdr:rowOff>28575</xdr:rowOff>
    </xdr:from>
    <xdr:to>
      <xdr:col>4</xdr:col>
      <xdr:colOff>4097225</xdr:colOff>
      <xdr:row>3</xdr:row>
      <xdr:rowOff>28575</xdr:rowOff>
    </xdr:to>
    <xdr:sp macro="" textlink="">
      <xdr:nvSpPr>
        <xdr:cNvPr id="6549246" name="Line 3">
          <a:extLst>
            <a:ext uri="{FF2B5EF4-FFF2-40B4-BE49-F238E27FC236}">
              <a16:creationId xmlns:a16="http://schemas.microsoft.com/office/drawing/2014/main" id="{00000000-0008-0000-0C00-0000FEEE6300}"/>
            </a:ext>
          </a:extLst>
        </xdr:cNvPr>
        <xdr:cNvSpPr>
          <a:spLocks noChangeShapeType="1"/>
        </xdr:cNvSpPr>
      </xdr:nvSpPr>
      <xdr:spPr bwMode="auto">
        <a:xfrm flipH="1">
          <a:off x="212725" y="492125"/>
          <a:ext cx="547200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editAs="absolute">
    <xdr:from>
      <xdr:col>2</xdr:col>
      <xdr:colOff>9525</xdr:colOff>
      <xdr:row>1</xdr:row>
      <xdr:rowOff>161925</xdr:rowOff>
    </xdr:from>
    <xdr:to>
      <xdr:col>2</xdr:col>
      <xdr:colOff>895350</xdr:colOff>
      <xdr:row>2</xdr:row>
      <xdr:rowOff>171450</xdr:rowOff>
    </xdr:to>
    <xdr:pic>
      <xdr:nvPicPr>
        <xdr:cNvPr id="11810985" name="Picture 1">
          <a:extLst>
            <a:ext uri="{FF2B5EF4-FFF2-40B4-BE49-F238E27FC236}">
              <a16:creationId xmlns:a16="http://schemas.microsoft.com/office/drawing/2014/main" id="{00000000-0008-0000-0D00-0000A938B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71450"/>
          <a:ext cx="8858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9525</xdr:colOff>
      <xdr:row>3</xdr:row>
      <xdr:rowOff>28575</xdr:rowOff>
    </xdr:from>
    <xdr:to>
      <xdr:col>9</xdr:col>
      <xdr:colOff>0</xdr:colOff>
      <xdr:row>3</xdr:row>
      <xdr:rowOff>28575</xdr:rowOff>
    </xdr:to>
    <xdr:sp macro="" textlink="">
      <xdr:nvSpPr>
        <xdr:cNvPr id="11810986" name="Line 2">
          <a:extLst>
            <a:ext uri="{FF2B5EF4-FFF2-40B4-BE49-F238E27FC236}">
              <a16:creationId xmlns:a16="http://schemas.microsoft.com/office/drawing/2014/main" id="{00000000-0008-0000-0D00-0000AA38B400}"/>
            </a:ext>
          </a:extLst>
        </xdr:cNvPr>
        <xdr:cNvSpPr>
          <a:spLocks noChangeShapeType="1"/>
        </xdr:cNvSpPr>
      </xdr:nvSpPr>
      <xdr:spPr bwMode="auto">
        <a:xfrm flipH="1">
          <a:off x="200025" y="495300"/>
          <a:ext cx="540067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editAs="absolute">
    <xdr:from>
      <xdr:col>2</xdr:col>
      <xdr:colOff>9525</xdr:colOff>
      <xdr:row>1</xdr:row>
      <xdr:rowOff>161925</xdr:rowOff>
    </xdr:from>
    <xdr:to>
      <xdr:col>2</xdr:col>
      <xdr:colOff>895350</xdr:colOff>
      <xdr:row>2</xdr:row>
      <xdr:rowOff>171450</xdr:rowOff>
    </xdr:to>
    <xdr:pic>
      <xdr:nvPicPr>
        <xdr:cNvPr id="5523013" name="Picture 1">
          <a:extLst>
            <a:ext uri="{FF2B5EF4-FFF2-40B4-BE49-F238E27FC236}">
              <a16:creationId xmlns:a16="http://schemas.microsoft.com/office/drawing/2014/main" id="{00000000-0008-0000-0E00-000045465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71450"/>
          <a:ext cx="8858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9525</xdr:colOff>
      <xdr:row>3</xdr:row>
      <xdr:rowOff>28575</xdr:rowOff>
    </xdr:from>
    <xdr:to>
      <xdr:col>13</xdr:col>
      <xdr:colOff>8325</xdr:colOff>
      <xdr:row>3</xdr:row>
      <xdr:rowOff>28575</xdr:rowOff>
    </xdr:to>
    <xdr:sp macro="" textlink="">
      <xdr:nvSpPr>
        <xdr:cNvPr id="5523014" name="Line 2">
          <a:extLst>
            <a:ext uri="{FF2B5EF4-FFF2-40B4-BE49-F238E27FC236}">
              <a16:creationId xmlns:a16="http://schemas.microsoft.com/office/drawing/2014/main" id="{00000000-0008-0000-0E00-000046465400}"/>
            </a:ext>
          </a:extLst>
        </xdr:cNvPr>
        <xdr:cNvSpPr>
          <a:spLocks noChangeShapeType="1"/>
        </xdr:cNvSpPr>
      </xdr:nvSpPr>
      <xdr:spPr bwMode="auto">
        <a:xfrm flipH="1">
          <a:off x="200025" y="495300"/>
          <a:ext cx="655200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2</xdr:col>
      <xdr:colOff>9525</xdr:colOff>
      <xdr:row>1</xdr:row>
      <xdr:rowOff>161925</xdr:rowOff>
    </xdr:from>
    <xdr:to>
      <xdr:col>2</xdr:col>
      <xdr:colOff>895350</xdr:colOff>
      <xdr:row>2</xdr:row>
      <xdr:rowOff>171450</xdr:rowOff>
    </xdr:to>
    <xdr:pic>
      <xdr:nvPicPr>
        <xdr:cNvPr id="11797673" name="Picture 2">
          <a:extLst>
            <a:ext uri="{FF2B5EF4-FFF2-40B4-BE49-F238E27FC236}">
              <a16:creationId xmlns:a16="http://schemas.microsoft.com/office/drawing/2014/main" id="{00000000-0008-0000-0100-0000A904B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71450"/>
          <a:ext cx="8858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9525</xdr:colOff>
      <xdr:row>3</xdr:row>
      <xdr:rowOff>28575</xdr:rowOff>
    </xdr:from>
    <xdr:to>
      <xdr:col>14</xdr:col>
      <xdr:colOff>495300</xdr:colOff>
      <xdr:row>3</xdr:row>
      <xdr:rowOff>28575</xdr:rowOff>
    </xdr:to>
    <xdr:sp macro="" textlink="">
      <xdr:nvSpPr>
        <xdr:cNvPr id="11797674" name="Line 3">
          <a:extLst>
            <a:ext uri="{FF2B5EF4-FFF2-40B4-BE49-F238E27FC236}">
              <a16:creationId xmlns:a16="http://schemas.microsoft.com/office/drawing/2014/main" id="{00000000-0008-0000-0100-0000AA04B400}"/>
            </a:ext>
          </a:extLst>
        </xdr:cNvPr>
        <xdr:cNvSpPr>
          <a:spLocks noChangeShapeType="1"/>
        </xdr:cNvSpPr>
      </xdr:nvSpPr>
      <xdr:spPr bwMode="auto">
        <a:xfrm flipH="1">
          <a:off x="200025" y="495300"/>
          <a:ext cx="683895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editAs="absolute">
    <xdr:from>
      <xdr:col>2</xdr:col>
      <xdr:colOff>9525</xdr:colOff>
      <xdr:row>1</xdr:row>
      <xdr:rowOff>161925</xdr:rowOff>
    </xdr:from>
    <xdr:to>
      <xdr:col>2</xdr:col>
      <xdr:colOff>895350</xdr:colOff>
      <xdr:row>2</xdr:row>
      <xdr:rowOff>171450</xdr:rowOff>
    </xdr:to>
    <xdr:pic>
      <xdr:nvPicPr>
        <xdr:cNvPr id="4363261" name="Picture 1">
          <a:extLst>
            <a:ext uri="{FF2B5EF4-FFF2-40B4-BE49-F238E27FC236}">
              <a16:creationId xmlns:a16="http://schemas.microsoft.com/office/drawing/2014/main" id="{00000000-0008-0000-0F00-0000FD934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71450"/>
          <a:ext cx="8858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9523</xdr:colOff>
      <xdr:row>3</xdr:row>
      <xdr:rowOff>28575</xdr:rowOff>
    </xdr:from>
    <xdr:to>
      <xdr:col>4</xdr:col>
      <xdr:colOff>4097223</xdr:colOff>
      <xdr:row>3</xdr:row>
      <xdr:rowOff>28575</xdr:rowOff>
    </xdr:to>
    <xdr:sp macro="" textlink="">
      <xdr:nvSpPr>
        <xdr:cNvPr id="4363262" name="Line 2">
          <a:extLst>
            <a:ext uri="{FF2B5EF4-FFF2-40B4-BE49-F238E27FC236}">
              <a16:creationId xmlns:a16="http://schemas.microsoft.com/office/drawing/2014/main" id="{00000000-0008-0000-0F00-0000FE934200}"/>
            </a:ext>
          </a:extLst>
        </xdr:cNvPr>
        <xdr:cNvSpPr>
          <a:spLocks noChangeShapeType="1"/>
        </xdr:cNvSpPr>
      </xdr:nvSpPr>
      <xdr:spPr bwMode="auto">
        <a:xfrm flipH="1">
          <a:off x="212723" y="492125"/>
          <a:ext cx="547200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19050</xdr:colOff>
      <xdr:row>5</xdr:row>
      <xdr:rowOff>9525</xdr:rowOff>
    </xdr:from>
    <xdr:to>
      <xdr:col>5</xdr:col>
      <xdr:colOff>18750</xdr:colOff>
      <xdr:row>19</xdr:row>
      <xdr:rowOff>123825</xdr:rowOff>
    </xdr:to>
    <xdr:graphicFrame macro="">
      <xdr:nvGraphicFramePr>
        <xdr:cNvPr id="4363263" name="3 Gráfico">
          <a:extLst>
            <a:ext uri="{FF2B5EF4-FFF2-40B4-BE49-F238E27FC236}">
              <a16:creationId xmlns:a16="http://schemas.microsoft.com/office/drawing/2014/main" id="{00000000-0008-0000-0F00-0000FF934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absolute">
    <xdr:from>
      <xdr:col>2</xdr:col>
      <xdr:colOff>9525</xdr:colOff>
      <xdr:row>1</xdr:row>
      <xdr:rowOff>161925</xdr:rowOff>
    </xdr:from>
    <xdr:to>
      <xdr:col>2</xdr:col>
      <xdr:colOff>895350</xdr:colOff>
      <xdr:row>2</xdr:row>
      <xdr:rowOff>171450</xdr:rowOff>
    </xdr:to>
    <xdr:pic>
      <xdr:nvPicPr>
        <xdr:cNvPr id="2" name="Picture 1">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71450"/>
          <a:ext cx="8858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9523</xdr:colOff>
      <xdr:row>3</xdr:row>
      <xdr:rowOff>28575</xdr:rowOff>
    </xdr:from>
    <xdr:to>
      <xdr:col>4</xdr:col>
      <xdr:colOff>4097223</xdr:colOff>
      <xdr:row>3</xdr:row>
      <xdr:rowOff>28575</xdr:rowOff>
    </xdr:to>
    <xdr:sp macro="" textlink="">
      <xdr:nvSpPr>
        <xdr:cNvPr id="3" name="Line 2">
          <a:extLst>
            <a:ext uri="{FF2B5EF4-FFF2-40B4-BE49-F238E27FC236}">
              <a16:creationId xmlns:a16="http://schemas.microsoft.com/office/drawing/2014/main" id="{00000000-0008-0000-1000-000003000000}"/>
            </a:ext>
          </a:extLst>
        </xdr:cNvPr>
        <xdr:cNvSpPr>
          <a:spLocks noChangeShapeType="1"/>
        </xdr:cNvSpPr>
      </xdr:nvSpPr>
      <xdr:spPr bwMode="auto">
        <a:xfrm flipH="1">
          <a:off x="212723" y="492125"/>
          <a:ext cx="547200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19050</xdr:colOff>
      <xdr:row>5</xdr:row>
      <xdr:rowOff>9525</xdr:rowOff>
    </xdr:from>
    <xdr:to>
      <xdr:col>5</xdr:col>
      <xdr:colOff>18750</xdr:colOff>
      <xdr:row>19</xdr:row>
      <xdr:rowOff>123825</xdr:rowOff>
    </xdr:to>
    <xdr:graphicFrame macro="">
      <xdr:nvGraphicFramePr>
        <xdr:cNvPr id="4" name="3 Gráfico">
          <a:extLst>
            <a:ext uri="{FF2B5EF4-FFF2-40B4-BE49-F238E27FC236}">
              <a16:creationId xmlns:a16="http://schemas.microsoft.com/office/drawing/2014/main" id="{00000000-0008-0000-1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absolute">
    <xdr:from>
      <xdr:col>4</xdr:col>
      <xdr:colOff>9525</xdr:colOff>
      <xdr:row>6</xdr:row>
      <xdr:rowOff>19050</xdr:rowOff>
    </xdr:from>
    <xdr:to>
      <xdr:col>4</xdr:col>
      <xdr:colOff>3914775</xdr:colOff>
      <xdr:row>21</xdr:row>
      <xdr:rowOff>0</xdr:rowOff>
    </xdr:to>
    <xdr:graphicFrame macro="">
      <xdr:nvGraphicFramePr>
        <xdr:cNvPr id="6559484" name="Chart 1">
          <a:extLst>
            <a:ext uri="{FF2B5EF4-FFF2-40B4-BE49-F238E27FC236}">
              <a16:creationId xmlns:a16="http://schemas.microsoft.com/office/drawing/2014/main" id="{00000000-0008-0000-1100-0000FC166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9525</xdr:colOff>
      <xdr:row>1</xdr:row>
      <xdr:rowOff>161925</xdr:rowOff>
    </xdr:from>
    <xdr:to>
      <xdr:col>2</xdr:col>
      <xdr:colOff>895350</xdr:colOff>
      <xdr:row>2</xdr:row>
      <xdr:rowOff>171450</xdr:rowOff>
    </xdr:to>
    <xdr:pic>
      <xdr:nvPicPr>
        <xdr:cNvPr id="6559485" name="Picture 2">
          <a:extLst>
            <a:ext uri="{FF2B5EF4-FFF2-40B4-BE49-F238E27FC236}">
              <a16:creationId xmlns:a16="http://schemas.microsoft.com/office/drawing/2014/main" id="{00000000-0008-0000-1100-0000FD1664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0025" y="171450"/>
          <a:ext cx="8858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9525</xdr:colOff>
      <xdr:row>3</xdr:row>
      <xdr:rowOff>28575</xdr:rowOff>
    </xdr:from>
    <xdr:to>
      <xdr:col>4</xdr:col>
      <xdr:colOff>4097225</xdr:colOff>
      <xdr:row>3</xdr:row>
      <xdr:rowOff>28575</xdr:rowOff>
    </xdr:to>
    <xdr:sp macro="" textlink="">
      <xdr:nvSpPr>
        <xdr:cNvPr id="6559486" name="Line 3">
          <a:extLst>
            <a:ext uri="{FF2B5EF4-FFF2-40B4-BE49-F238E27FC236}">
              <a16:creationId xmlns:a16="http://schemas.microsoft.com/office/drawing/2014/main" id="{00000000-0008-0000-1100-0000FE166400}"/>
            </a:ext>
          </a:extLst>
        </xdr:cNvPr>
        <xdr:cNvSpPr>
          <a:spLocks noChangeShapeType="1"/>
        </xdr:cNvSpPr>
      </xdr:nvSpPr>
      <xdr:spPr bwMode="auto">
        <a:xfrm flipH="1">
          <a:off x="212725" y="492125"/>
          <a:ext cx="547200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23.xml><?xml version="1.0" encoding="utf-8"?>
<xdr:wsDr xmlns:xdr="http://schemas.openxmlformats.org/drawingml/2006/spreadsheetDrawing" xmlns:a="http://schemas.openxmlformats.org/drawingml/2006/main">
  <xdr:twoCellAnchor editAs="absolute">
    <xdr:from>
      <xdr:col>4</xdr:col>
      <xdr:colOff>0</xdr:colOff>
      <xdr:row>6</xdr:row>
      <xdr:rowOff>9525</xdr:rowOff>
    </xdr:from>
    <xdr:to>
      <xdr:col>4</xdr:col>
      <xdr:colOff>3895725</xdr:colOff>
      <xdr:row>20</xdr:row>
      <xdr:rowOff>152400</xdr:rowOff>
    </xdr:to>
    <xdr:graphicFrame macro="">
      <xdr:nvGraphicFramePr>
        <xdr:cNvPr id="6561532" name="Chart 1">
          <a:extLst>
            <a:ext uri="{FF2B5EF4-FFF2-40B4-BE49-F238E27FC236}">
              <a16:creationId xmlns:a16="http://schemas.microsoft.com/office/drawing/2014/main" id="{00000000-0008-0000-1200-0000FC1E6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9525</xdr:colOff>
      <xdr:row>1</xdr:row>
      <xdr:rowOff>161925</xdr:rowOff>
    </xdr:from>
    <xdr:to>
      <xdr:col>2</xdr:col>
      <xdr:colOff>895350</xdr:colOff>
      <xdr:row>2</xdr:row>
      <xdr:rowOff>171450</xdr:rowOff>
    </xdr:to>
    <xdr:pic>
      <xdr:nvPicPr>
        <xdr:cNvPr id="6561533" name="Picture 2">
          <a:extLst>
            <a:ext uri="{FF2B5EF4-FFF2-40B4-BE49-F238E27FC236}">
              <a16:creationId xmlns:a16="http://schemas.microsoft.com/office/drawing/2014/main" id="{00000000-0008-0000-1200-0000FD1E64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0025" y="171450"/>
          <a:ext cx="8858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9525</xdr:colOff>
      <xdr:row>3</xdr:row>
      <xdr:rowOff>28575</xdr:rowOff>
    </xdr:from>
    <xdr:to>
      <xdr:col>4</xdr:col>
      <xdr:colOff>4097225</xdr:colOff>
      <xdr:row>3</xdr:row>
      <xdr:rowOff>28575</xdr:rowOff>
    </xdr:to>
    <xdr:sp macro="" textlink="">
      <xdr:nvSpPr>
        <xdr:cNvPr id="6561534" name="Line 3">
          <a:extLst>
            <a:ext uri="{FF2B5EF4-FFF2-40B4-BE49-F238E27FC236}">
              <a16:creationId xmlns:a16="http://schemas.microsoft.com/office/drawing/2014/main" id="{00000000-0008-0000-1200-0000FE1E6400}"/>
            </a:ext>
          </a:extLst>
        </xdr:cNvPr>
        <xdr:cNvSpPr>
          <a:spLocks noChangeShapeType="1"/>
        </xdr:cNvSpPr>
      </xdr:nvSpPr>
      <xdr:spPr bwMode="auto">
        <a:xfrm flipH="1">
          <a:off x="212725" y="492125"/>
          <a:ext cx="547200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24.xml><?xml version="1.0" encoding="utf-8"?>
<c:userShapes xmlns:c="http://schemas.openxmlformats.org/drawingml/2006/chart">
  <cdr:relSizeAnchor xmlns:cdr="http://schemas.openxmlformats.org/drawingml/2006/chartDrawing">
    <cdr:from>
      <cdr:x>0.14294</cdr:x>
      <cdr:y>0.41716</cdr:y>
    </cdr:from>
    <cdr:to>
      <cdr:x>0.24416</cdr:x>
      <cdr:y>0.4916</cdr:y>
    </cdr:to>
    <cdr:sp macro="" textlink="'Data 2'!$D$78">
      <cdr:nvSpPr>
        <cdr:cNvPr id="245761" name="Text Box 1"/>
        <cdr:cNvSpPr txBox="1">
          <a:spLocks xmlns:a="http://schemas.openxmlformats.org/drawingml/2006/main" noChangeArrowheads="1" noTextEdit="1"/>
        </cdr:cNvSpPr>
      </cdr:nvSpPr>
      <cdr:spPr bwMode="auto">
        <a:xfrm xmlns:a="http://schemas.openxmlformats.org/drawingml/2006/main">
          <a:off x="556874" y="1005282"/>
          <a:ext cx="394287" cy="17938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EFB3FE3C-99CF-406F-8C45-1A8C71EFA582}" type="TxLink">
            <a:rPr lang="es-ES" sz="800" b="1" i="0" u="none" strike="noStrike" baseline="0">
              <a:solidFill>
                <a:srgbClr val="004563"/>
              </a:solidFill>
              <a:latin typeface="Arial"/>
              <a:cs typeface="Arial"/>
            </a:rPr>
            <a:pPr algn="ctr" rtl="0">
              <a:defRPr sz="1000"/>
            </a:pPr>
            <a:t>60,55 </a:t>
          </a:fld>
          <a:endParaRPr lang="es-ES" sz="800" b="1" i="0" u="none" strike="noStrike" baseline="0">
            <a:solidFill>
              <a:srgbClr val="004563"/>
            </a:solidFill>
            <a:latin typeface="Arial"/>
            <a:cs typeface="Arial"/>
          </a:endParaRPr>
        </a:p>
      </cdr:txBody>
    </cdr:sp>
  </cdr:relSizeAnchor>
  <cdr:relSizeAnchor xmlns:cdr="http://schemas.openxmlformats.org/drawingml/2006/chartDrawing">
    <cdr:from>
      <cdr:x>0.31219</cdr:x>
      <cdr:y>0.40134</cdr:y>
    </cdr:from>
    <cdr:to>
      <cdr:x>0.41243</cdr:x>
      <cdr:y>0.47578</cdr:y>
    </cdr:to>
    <cdr:sp macro="" textlink="'Data 2'!$E$78">
      <cdr:nvSpPr>
        <cdr:cNvPr id="245762" name="Text Box 2"/>
        <cdr:cNvSpPr txBox="1">
          <a:spLocks xmlns:a="http://schemas.openxmlformats.org/drawingml/2006/main" noChangeArrowheads="1" noTextEdit="1"/>
        </cdr:cNvSpPr>
      </cdr:nvSpPr>
      <cdr:spPr bwMode="auto">
        <a:xfrm xmlns:a="http://schemas.openxmlformats.org/drawingml/2006/main">
          <a:off x="1216187" y="967156"/>
          <a:ext cx="390546" cy="17938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CC289CD3-2D26-4A24-9DD6-DBBB2A77BFBF}" type="TxLink">
            <a:rPr lang="es-ES" sz="800" b="1" i="0" u="none" strike="noStrike" baseline="0">
              <a:solidFill>
                <a:srgbClr val="004563"/>
              </a:solidFill>
              <a:latin typeface="Arial"/>
              <a:cs typeface="Arial"/>
            </a:rPr>
            <a:pPr algn="ctr" rtl="0">
              <a:defRPr sz="1000"/>
            </a:pPr>
            <a:t>64,37 </a:t>
          </a:fld>
          <a:endParaRPr lang="es-ES" sz="800" b="1" i="0" u="none" strike="noStrike" baseline="0">
            <a:solidFill>
              <a:srgbClr val="004563"/>
            </a:solidFill>
            <a:latin typeface="Arial"/>
            <a:cs typeface="Arial"/>
          </a:endParaRPr>
        </a:p>
      </cdr:txBody>
    </cdr:sp>
  </cdr:relSizeAnchor>
  <cdr:relSizeAnchor xmlns:cdr="http://schemas.openxmlformats.org/drawingml/2006/chartDrawing">
    <cdr:from>
      <cdr:x>0.47952</cdr:x>
      <cdr:y>0.42218</cdr:y>
    </cdr:from>
    <cdr:to>
      <cdr:x>0.58074</cdr:x>
      <cdr:y>0.49734</cdr:y>
    </cdr:to>
    <cdr:sp macro="" textlink="'Data 2'!$F$78">
      <cdr:nvSpPr>
        <cdr:cNvPr id="245763" name="Text Box 3"/>
        <cdr:cNvSpPr txBox="1">
          <a:spLocks xmlns:a="http://schemas.openxmlformats.org/drawingml/2006/main" noChangeArrowheads="1" noTextEdit="1"/>
        </cdr:cNvSpPr>
      </cdr:nvSpPr>
      <cdr:spPr bwMode="auto">
        <a:xfrm xmlns:a="http://schemas.openxmlformats.org/drawingml/2006/main">
          <a:off x="1868059" y="1017385"/>
          <a:ext cx="394325" cy="18112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812CC5EA-B7BE-4532-BBD2-CB7FC1AAF657}" type="TxLink">
            <a:rPr lang="es-ES" sz="800" b="1" i="0" u="none" strike="noStrike" baseline="0">
              <a:solidFill>
                <a:srgbClr val="004563"/>
              </a:solidFill>
              <a:latin typeface="Arial"/>
              <a:cs typeface="Arial"/>
            </a:rPr>
            <a:pPr algn="ctr" rtl="0">
              <a:defRPr sz="1000"/>
            </a:pPr>
            <a:t>53,41 </a:t>
          </a:fld>
          <a:endParaRPr lang="es-ES" sz="800" b="1" i="0" u="none" strike="noStrike" baseline="0">
            <a:solidFill>
              <a:srgbClr val="004563"/>
            </a:solidFill>
            <a:latin typeface="Arial"/>
            <a:cs typeface="Arial"/>
          </a:endParaRPr>
        </a:p>
      </cdr:txBody>
    </cdr:sp>
  </cdr:relSizeAnchor>
  <cdr:relSizeAnchor xmlns:cdr="http://schemas.openxmlformats.org/drawingml/2006/chartDrawing">
    <cdr:from>
      <cdr:x>0.64123</cdr:x>
      <cdr:y>0.51305</cdr:y>
    </cdr:from>
    <cdr:to>
      <cdr:x>0.74149</cdr:x>
      <cdr:y>0.58749</cdr:y>
    </cdr:to>
    <cdr:sp macro="" textlink="'Data 2'!$G$78">
      <cdr:nvSpPr>
        <cdr:cNvPr id="245764" name="Text Box 4"/>
        <cdr:cNvSpPr txBox="1">
          <a:spLocks xmlns:a="http://schemas.openxmlformats.org/drawingml/2006/main" noChangeArrowheads="1" noTextEdit="1"/>
        </cdr:cNvSpPr>
      </cdr:nvSpPr>
      <cdr:spPr bwMode="auto">
        <a:xfrm xmlns:a="http://schemas.openxmlformats.org/drawingml/2006/main">
          <a:off x="2498056" y="1236371"/>
          <a:ext cx="390585" cy="17938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684D5CC6-C3C3-43C5-B9C1-56661AAE64A4}" type="TxLink">
            <a:rPr lang="es-ES" sz="800" b="1" i="0" u="none" strike="noStrike" baseline="0">
              <a:solidFill>
                <a:srgbClr val="004563"/>
              </a:solidFill>
              <a:latin typeface="Arial"/>
              <a:cs typeface="Arial"/>
            </a:rPr>
            <a:pPr algn="ctr" rtl="0">
              <a:defRPr sz="1000"/>
            </a:pPr>
            <a:t>40,38 </a:t>
          </a:fld>
          <a:endParaRPr lang="es-ES" sz="800" b="1" i="0" u="none" strike="noStrike" baseline="0">
            <a:solidFill>
              <a:srgbClr val="004563"/>
            </a:solidFill>
            <a:latin typeface="Arial"/>
            <a:cs typeface="Arial"/>
          </a:endParaRPr>
        </a:p>
      </cdr:txBody>
    </cdr:sp>
  </cdr:relSizeAnchor>
  <cdr:relSizeAnchor xmlns:cdr="http://schemas.openxmlformats.org/drawingml/2006/chartDrawing">
    <cdr:from>
      <cdr:x>0.8122</cdr:x>
      <cdr:y>0.12104</cdr:y>
    </cdr:from>
    <cdr:to>
      <cdr:x>0.89756</cdr:x>
      <cdr:y>0.19549</cdr:y>
    </cdr:to>
    <cdr:sp macro="" textlink="'Data 2'!$H$78">
      <cdr:nvSpPr>
        <cdr:cNvPr id="245765" name="Text Box 5"/>
        <cdr:cNvSpPr txBox="1">
          <a:spLocks xmlns:a="http://schemas.openxmlformats.org/drawingml/2006/main" noChangeArrowheads="1" noTextEdit="1"/>
        </cdr:cNvSpPr>
      </cdr:nvSpPr>
      <cdr:spPr bwMode="auto">
        <a:xfrm xmlns:a="http://schemas.openxmlformats.org/drawingml/2006/main">
          <a:off x="3164127" y="291693"/>
          <a:ext cx="332501" cy="17941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2EE9FFC6-8052-4801-8883-FF70C248F2CD}" type="TxLink">
            <a:rPr lang="es-ES" sz="800" b="1" i="0" u="none" strike="noStrike" baseline="0">
              <a:solidFill>
                <a:srgbClr val="004563"/>
              </a:solidFill>
              <a:latin typeface="Arial"/>
              <a:cs typeface="Arial"/>
            </a:rPr>
            <a:pPr algn="ctr" rtl="0">
              <a:defRPr sz="1000"/>
            </a:pPr>
            <a:t>118,66 </a:t>
          </a:fld>
          <a:endParaRPr lang="es-ES" sz="800" b="1" i="0" u="none" strike="noStrike" baseline="0">
            <a:solidFill>
              <a:srgbClr val="004563"/>
            </a:solidFill>
            <a:latin typeface="Arial"/>
            <a:cs typeface="Arial"/>
          </a:endParaRPr>
        </a:p>
      </cdr:txBody>
    </cdr:sp>
  </cdr:relSizeAnchor>
</c:userShapes>
</file>

<file path=xl/drawings/drawing25.xml><?xml version="1.0" encoding="utf-8"?>
<xdr:wsDr xmlns:xdr="http://schemas.openxmlformats.org/drawingml/2006/spreadsheetDrawing" xmlns:a="http://schemas.openxmlformats.org/drawingml/2006/main">
  <xdr:twoCellAnchor editAs="absolute">
    <xdr:from>
      <xdr:col>2</xdr:col>
      <xdr:colOff>6350</xdr:colOff>
      <xdr:row>1</xdr:row>
      <xdr:rowOff>158750</xdr:rowOff>
    </xdr:from>
    <xdr:to>
      <xdr:col>2</xdr:col>
      <xdr:colOff>895350</xdr:colOff>
      <xdr:row>2</xdr:row>
      <xdr:rowOff>171450</xdr:rowOff>
    </xdr:to>
    <xdr:pic>
      <xdr:nvPicPr>
        <xdr:cNvPr id="11756717" name="Picture 1">
          <a:extLst>
            <a:ext uri="{FF2B5EF4-FFF2-40B4-BE49-F238E27FC236}">
              <a16:creationId xmlns:a16="http://schemas.microsoft.com/office/drawing/2014/main" id="{00000000-0008-0000-1300-0000AD64B3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71450"/>
          <a:ext cx="8858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6350</xdr:colOff>
      <xdr:row>3</xdr:row>
      <xdr:rowOff>25400</xdr:rowOff>
    </xdr:from>
    <xdr:to>
      <xdr:col>13</xdr:col>
      <xdr:colOff>3150</xdr:colOff>
      <xdr:row>3</xdr:row>
      <xdr:rowOff>25400</xdr:rowOff>
    </xdr:to>
    <xdr:sp macro="" textlink="">
      <xdr:nvSpPr>
        <xdr:cNvPr id="11756718" name="Line 2">
          <a:extLst>
            <a:ext uri="{FF2B5EF4-FFF2-40B4-BE49-F238E27FC236}">
              <a16:creationId xmlns:a16="http://schemas.microsoft.com/office/drawing/2014/main" id="{00000000-0008-0000-1300-0000AE64B300}"/>
            </a:ext>
          </a:extLst>
        </xdr:cNvPr>
        <xdr:cNvSpPr>
          <a:spLocks noChangeShapeType="1"/>
        </xdr:cNvSpPr>
      </xdr:nvSpPr>
      <xdr:spPr bwMode="auto">
        <a:xfrm flipH="1" flipV="1">
          <a:off x="212725" y="492125"/>
          <a:ext cx="680400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26.xml><?xml version="1.0" encoding="utf-8"?>
<xdr:wsDr xmlns:xdr="http://schemas.openxmlformats.org/drawingml/2006/spreadsheetDrawing" xmlns:a="http://schemas.openxmlformats.org/drawingml/2006/main">
  <xdr:twoCellAnchor editAs="absolute">
    <xdr:from>
      <xdr:col>2</xdr:col>
      <xdr:colOff>9525</xdr:colOff>
      <xdr:row>1</xdr:row>
      <xdr:rowOff>161925</xdr:rowOff>
    </xdr:from>
    <xdr:to>
      <xdr:col>2</xdr:col>
      <xdr:colOff>895350</xdr:colOff>
      <xdr:row>2</xdr:row>
      <xdr:rowOff>171450</xdr:rowOff>
    </xdr:to>
    <xdr:pic>
      <xdr:nvPicPr>
        <xdr:cNvPr id="11853225" name="Picture 1">
          <a:extLst>
            <a:ext uri="{FF2B5EF4-FFF2-40B4-BE49-F238E27FC236}">
              <a16:creationId xmlns:a16="http://schemas.microsoft.com/office/drawing/2014/main" id="{00000000-0008-0000-1400-0000A9DDB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71450"/>
          <a:ext cx="8858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9523</xdr:colOff>
      <xdr:row>3</xdr:row>
      <xdr:rowOff>28575</xdr:rowOff>
    </xdr:from>
    <xdr:to>
      <xdr:col>13</xdr:col>
      <xdr:colOff>12473</xdr:colOff>
      <xdr:row>3</xdr:row>
      <xdr:rowOff>28575</xdr:rowOff>
    </xdr:to>
    <xdr:sp macro="" textlink="">
      <xdr:nvSpPr>
        <xdr:cNvPr id="11853226" name="Line 2">
          <a:extLst>
            <a:ext uri="{FF2B5EF4-FFF2-40B4-BE49-F238E27FC236}">
              <a16:creationId xmlns:a16="http://schemas.microsoft.com/office/drawing/2014/main" id="{00000000-0008-0000-1400-0000AADDB400}"/>
            </a:ext>
          </a:extLst>
        </xdr:cNvPr>
        <xdr:cNvSpPr>
          <a:spLocks noChangeShapeType="1"/>
        </xdr:cNvSpPr>
      </xdr:nvSpPr>
      <xdr:spPr bwMode="auto">
        <a:xfrm flipH="1" flipV="1">
          <a:off x="212723" y="492125"/>
          <a:ext cx="637200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247650</xdr:colOff>
      <xdr:row>4</xdr:row>
      <xdr:rowOff>95250</xdr:rowOff>
    </xdr:from>
    <xdr:to>
      <xdr:col>1</xdr:col>
      <xdr:colOff>5486400</xdr:colOff>
      <xdr:row>6</xdr:row>
      <xdr:rowOff>19050</xdr:rowOff>
    </xdr:to>
    <xdr:sp macro="" textlink="">
      <xdr:nvSpPr>
        <xdr:cNvPr id="2" name="Texto 655">
          <a:extLst>
            <a:ext uri="{FF2B5EF4-FFF2-40B4-BE49-F238E27FC236}">
              <a16:creationId xmlns:a16="http://schemas.microsoft.com/office/drawing/2014/main" id="{00000000-0008-0000-1500-000002000000}"/>
            </a:ext>
          </a:extLst>
        </xdr:cNvPr>
        <xdr:cNvSpPr txBox="1">
          <a:spLocks noChangeArrowheads="1"/>
        </xdr:cNvSpPr>
      </xdr:nvSpPr>
      <xdr:spPr bwMode="auto">
        <a:xfrm>
          <a:off x="190500" y="819150"/>
          <a:ext cx="0" cy="257175"/>
        </a:xfrm>
        <a:prstGeom prst="rect">
          <a:avLst/>
        </a:prstGeom>
        <a:noFill/>
        <a:ln w="1">
          <a:noFill/>
          <a:miter lim="800000"/>
          <a:headEnd/>
          <a:tailEnd/>
        </a:ln>
      </xdr:spPr>
      <xdr:txBody>
        <a:bodyPr vertOverflow="clip" wrap="square" lIns="36576" tIns="27432" rIns="36576" bIns="0" anchor="t" upright="1"/>
        <a:lstStyle/>
        <a:p>
          <a:pPr algn="ctr" rtl="0">
            <a:defRPr sz="1000"/>
          </a:pPr>
          <a:r>
            <a:rPr lang="es-ES" sz="1200" b="1" i="0" strike="noStrike">
              <a:solidFill>
                <a:srgbClr val="081959"/>
              </a:solidFill>
              <a:latin typeface="Arial"/>
              <a:cs typeface="Arial"/>
            </a:rPr>
            <a:t>Intercambios internacionales físicos de energía eléctrica (GWh)</a:t>
          </a:r>
        </a:p>
      </xdr:txBody>
    </xdr:sp>
    <xdr:clientData/>
  </xdr:twoCellAnchor>
  <xdr:twoCellAnchor editAs="absolute">
    <xdr:from>
      <xdr:col>2</xdr:col>
      <xdr:colOff>9525</xdr:colOff>
      <xdr:row>1</xdr:row>
      <xdr:rowOff>161925</xdr:rowOff>
    </xdr:from>
    <xdr:to>
      <xdr:col>2</xdr:col>
      <xdr:colOff>895350</xdr:colOff>
      <xdr:row>2</xdr:row>
      <xdr:rowOff>171450</xdr:rowOff>
    </xdr:to>
    <xdr:pic>
      <xdr:nvPicPr>
        <xdr:cNvPr id="14359820" name="Picture 92">
          <a:extLst>
            <a:ext uri="{FF2B5EF4-FFF2-40B4-BE49-F238E27FC236}">
              <a16:creationId xmlns:a16="http://schemas.microsoft.com/office/drawing/2014/main" id="{00000000-0008-0000-1500-00000C1DDB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71450"/>
          <a:ext cx="8858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9525</xdr:colOff>
      <xdr:row>3</xdr:row>
      <xdr:rowOff>28575</xdr:rowOff>
    </xdr:from>
    <xdr:to>
      <xdr:col>4</xdr:col>
      <xdr:colOff>4637225</xdr:colOff>
      <xdr:row>3</xdr:row>
      <xdr:rowOff>28575</xdr:rowOff>
    </xdr:to>
    <xdr:sp macro="" textlink="">
      <xdr:nvSpPr>
        <xdr:cNvPr id="14359821" name="Line 93">
          <a:extLst>
            <a:ext uri="{FF2B5EF4-FFF2-40B4-BE49-F238E27FC236}">
              <a16:creationId xmlns:a16="http://schemas.microsoft.com/office/drawing/2014/main" id="{00000000-0008-0000-1500-00000D1DDB00}"/>
            </a:ext>
          </a:extLst>
        </xdr:cNvPr>
        <xdr:cNvSpPr>
          <a:spLocks noChangeShapeType="1"/>
        </xdr:cNvSpPr>
      </xdr:nvSpPr>
      <xdr:spPr bwMode="auto">
        <a:xfrm flipH="1">
          <a:off x="212725" y="492125"/>
          <a:ext cx="601200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161925</xdr:colOff>
      <xdr:row>7</xdr:row>
      <xdr:rowOff>66675</xdr:rowOff>
    </xdr:from>
    <xdr:to>
      <xdr:col>4</xdr:col>
      <xdr:colOff>4314825</xdr:colOff>
      <xdr:row>28</xdr:row>
      <xdr:rowOff>19050</xdr:rowOff>
    </xdr:to>
    <xdr:sp macro="" textlink="">
      <xdr:nvSpPr>
        <xdr:cNvPr id="14359822" name="Dibujo 466">
          <a:extLst>
            <a:ext uri="{FF2B5EF4-FFF2-40B4-BE49-F238E27FC236}">
              <a16:creationId xmlns:a16="http://schemas.microsoft.com/office/drawing/2014/main" id="{00000000-0008-0000-1500-00000E1DDB00}"/>
            </a:ext>
          </a:extLst>
        </xdr:cNvPr>
        <xdr:cNvSpPr>
          <a:spLocks/>
        </xdr:cNvSpPr>
      </xdr:nvSpPr>
      <xdr:spPr bwMode="auto">
        <a:xfrm>
          <a:off x="1676400" y="1285875"/>
          <a:ext cx="4152900" cy="3352800"/>
        </a:xfrm>
        <a:custGeom>
          <a:avLst/>
          <a:gdLst>
            <a:gd name="T0" fmla="*/ 12797 w 16384"/>
            <a:gd name="T1" fmla="*/ 1740 h 16384"/>
            <a:gd name="T2" fmla="*/ 12797 w 16384"/>
            <a:gd name="T3" fmla="*/ 2221 h 16384"/>
            <a:gd name="T4" fmla="*/ 9743 w 16384"/>
            <a:gd name="T5" fmla="*/ 900 h 16384"/>
            <a:gd name="T6" fmla="*/ 6205 w 16384"/>
            <a:gd name="T7" fmla="*/ 900 h 16384"/>
            <a:gd name="T8" fmla="*/ 4266 w 16384"/>
            <a:gd name="T9" fmla="*/ 420 h 16384"/>
            <a:gd name="T10" fmla="*/ 2569 w 16384"/>
            <a:gd name="T11" fmla="*/ 420 h 16384"/>
            <a:gd name="T12" fmla="*/ 1794 w 16384"/>
            <a:gd name="T13" fmla="*/ 0 h 16384"/>
            <a:gd name="T14" fmla="*/ 0 w 16384"/>
            <a:gd name="T15" fmla="*/ 1500 h 16384"/>
            <a:gd name="T16" fmla="*/ 533 w 16384"/>
            <a:gd name="T17" fmla="*/ 3961 h 16384"/>
            <a:gd name="T18" fmla="*/ 1551 w 16384"/>
            <a:gd name="T19" fmla="*/ 3481 h 16384"/>
            <a:gd name="T20" fmla="*/ 1939 w 16384"/>
            <a:gd name="T21" fmla="*/ 4021 h 16384"/>
            <a:gd name="T22" fmla="*/ 2618 w 16384"/>
            <a:gd name="T23" fmla="*/ 3841 h 16384"/>
            <a:gd name="T24" fmla="*/ 3442 w 16384"/>
            <a:gd name="T25" fmla="*/ 3901 h 16384"/>
            <a:gd name="T26" fmla="*/ 3296 w 16384"/>
            <a:gd name="T27" fmla="*/ 4381 h 16384"/>
            <a:gd name="T28" fmla="*/ 3781 w 16384"/>
            <a:gd name="T29" fmla="*/ 4441 h 16384"/>
            <a:gd name="T30" fmla="*/ 2908 w 16384"/>
            <a:gd name="T31" fmla="*/ 5461 h 16384"/>
            <a:gd name="T32" fmla="*/ 2666 w 16384"/>
            <a:gd name="T33" fmla="*/ 8402 h 16384"/>
            <a:gd name="T34" fmla="*/ 2230 w 16384"/>
            <a:gd name="T35" fmla="*/ 8402 h 16384"/>
            <a:gd name="T36" fmla="*/ 2908 w 16384"/>
            <a:gd name="T37" fmla="*/ 9722 h 16384"/>
            <a:gd name="T38" fmla="*/ 2908 w 16384"/>
            <a:gd name="T39" fmla="*/ 9782 h 16384"/>
            <a:gd name="T40" fmla="*/ 2860 w 16384"/>
            <a:gd name="T41" fmla="*/ 9842 h 16384"/>
            <a:gd name="T42" fmla="*/ 2811 w 16384"/>
            <a:gd name="T43" fmla="*/ 10082 h 16384"/>
            <a:gd name="T44" fmla="*/ 2811 w 16384"/>
            <a:gd name="T45" fmla="*/ 10323 h 16384"/>
            <a:gd name="T46" fmla="*/ 2472 w 16384"/>
            <a:gd name="T47" fmla="*/ 10863 h 16384"/>
            <a:gd name="T48" fmla="*/ 2908 w 16384"/>
            <a:gd name="T49" fmla="*/ 11643 h 16384"/>
            <a:gd name="T50" fmla="*/ 2278 w 16384"/>
            <a:gd name="T51" fmla="*/ 12723 h 16384"/>
            <a:gd name="T52" fmla="*/ 2327 w 16384"/>
            <a:gd name="T53" fmla="*/ 13683 h 16384"/>
            <a:gd name="T54" fmla="*/ 3102 w 16384"/>
            <a:gd name="T55" fmla="*/ 13743 h 16384"/>
            <a:gd name="T56" fmla="*/ 3539 w 16384"/>
            <a:gd name="T57" fmla="*/ 14344 h 16384"/>
            <a:gd name="T58" fmla="*/ 3539 w 16384"/>
            <a:gd name="T59" fmla="*/ 15184 h 16384"/>
            <a:gd name="T60" fmla="*/ 4847 w 16384"/>
            <a:gd name="T61" fmla="*/ 16384 h 16384"/>
            <a:gd name="T62" fmla="*/ 6544 w 16384"/>
            <a:gd name="T63" fmla="*/ 14824 h 16384"/>
            <a:gd name="T64" fmla="*/ 8968 w 16384"/>
            <a:gd name="T65" fmla="*/ 14764 h 16384"/>
            <a:gd name="T66" fmla="*/ 9258 w 16384"/>
            <a:gd name="T67" fmla="*/ 14464 h 16384"/>
            <a:gd name="T68" fmla="*/ 9598 w 16384"/>
            <a:gd name="T69" fmla="*/ 14824 h 16384"/>
            <a:gd name="T70" fmla="*/ 9937 w 16384"/>
            <a:gd name="T71" fmla="*/ 13803 h 16384"/>
            <a:gd name="T72" fmla="*/ 10519 w 16384"/>
            <a:gd name="T73" fmla="*/ 13203 h 16384"/>
            <a:gd name="T74" fmla="*/ 11585 w 16384"/>
            <a:gd name="T75" fmla="*/ 13083 h 16384"/>
            <a:gd name="T76" fmla="*/ 11973 w 16384"/>
            <a:gd name="T77" fmla="*/ 11103 h 16384"/>
            <a:gd name="T78" fmla="*/ 12845 w 16384"/>
            <a:gd name="T79" fmla="*/ 10443 h 16384"/>
            <a:gd name="T80" fmla="*/ 11876 w 16384"/>
            <a:gd name="T81" fmla="*/ 8882 h 16384"/>
            <a:gd name="T82" fmla="*/ 12942 w 16384"/>
            <a:gd name="T83" fmla="*/ 6662 h 16384"/>
            <a:gd name="T84" fmla="*/ 13330 w 16384"/>
            <a:gd name="T85" fmla="*/ 6482 h 16384"/>
            <a:gd name="T86" fmla="*/ 13282 w 16384"/>
            <a:gd name="T87" fmla="*/ 5941 h 16384"/>
            <a:gd name="T88" fmla="*/ 15124 w 16384"/>
            <a:gd name="T89" fmla="*/ 4861 h 16384"/>
            <a:gd name="T90" fmla="*/ 16384 w 16384"/>
            <a:gd name="T91" fmla="*/ 3361 h 16384"/>
            <a:gd name="T92" fmla="*/ 16190 w 16384"/>
            <a:gd name="T93" fmla="*/ 2401 h 16384"/>
            <a:gd name="T94" fmla="*/ 14348 w 16384"/>
            <a:gd name="T95" fmla="*/ 2401 h 16384"/>
            <a:gd name="T96" fmla="*/ 14009 w 16384"/>
            <a:gd name="T97" fmla="*/ 2641 h 16384"/>
            <a:gd name="T98" fmla="*/ 13912 w 16384"/>
            <a:gd name="T99" fmla="*/ 2101 h 16384"/>
            <a:gd name="T100" fmla="*/ 12797 w 16384"/>
            <a:gd name="T101" fmla="*/ 1740 h 16384"/>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Lst>
          <a:ahLst/>
          <a:cxnLst>
            <a:cxn ang="T102">
              <a:pos x="T0" y="T1"/>
            </a:cxn>
            <a:cxn ang="T103">
              <a:pos x="T2" y="T3"/>
            </a:cxn>
            <a:cxn ang="T104">
              <a:pos x="T4" y="T5"/>
            </a:cxn>
            <a:cxn ang="T105">
              <a:pos x="T6" y="T7"/>
            </a:cxn>
            <a:cxn ang="T106">
              <a:pos x="T8" y="T9"/>
            </a:cxn>
            <a:cxn ang="T107">
              <a:pos x="T10" y="T11"/>
            </a:cxn>
            <a:cxn ang="T108">
              <a:pos x="T12" y="T13"/>
            </a:cxn>
            <a:cxn ang="T109">
              <a:pos x="T14" y="T15"/>
            </a:cxn>
            <a:cxn ang="T110">
              <a:pos x="T16" y="T17"/>
            </a:cxn>
            <a:cxn ang="T111">
              <a:pos x="T18" y="T19"/>
            </a:cxn>
            <a:cxn ang="T112">
              <a:pos x="T20" y="T21"/>
            </a:cxn>
            <a:cxn ang="T113">
              <a:pos x="T22" y="T23"/>
            </a:cxn>
            <a:cxn ang="T114">
              <a:pos x="T24" y="T25"/>
            </a:cxn>
            <a:cxn ang="T115">
              <a:pos x="T26" y="T27"/>
            </a:cxn>
            <a:cxn ang="T116">
              <a:pos x="T28" y="T29"/>
            </a:cxn>
            <a:cxn ang="T117">
              <a:pos x="T30" y="T31"/>
            </a:cxn>
            <a:cxn ang="T118">
              <a:pos x="T32" y="T33"/>
            </a:cxn>
            <a:cxn ang="T119">
              <a:pos x="T34" y="T35"/>
            </a:cxn>
            <a:cxn ang="T120">
              <a:pos x="T36" y="T37"/>
            </a:cxn>
            <a:cxn ang="T121">
              <a:pos x="T38" y="T39"/>
            </a:cxn>
            <a:cxn ang="T122">
              <a:pos x="T40" y="T41"/>
            </a:cxn>
            <a:cxn ang="T123">
              <a:pos x="T42" y="T43"/>
            </a:cxn>
            <a:cxn ang="T124">
              <a:pos x="T44" y="T45"/>
            </a:cxn>
            <a:cxn ang="T125">
              <a:pos x="T46" y="T47"/>
            </a:cxn>
            <a:cxn ang="T126">
              <a:pos x="T48" y="T49"/>
            </a:cxn>
            <a:cxn ang="T127">
              <a:pos x="T50" y="T51"/>
            </a:cxn>
            <a:cxn ang="T128">
              <a:pos x="T52" y="T53"/>
            </a:cxn>
            <a:cxn ang="T129">
              <a:pos x="T54" y="T55"/>
            </a:cxn>
            <a:cxn ang="T130">
              <a:pos x="T56" y="T57"/>
            </a:cxn>
            <a:cxn ang="T131">
              <a:pos x="T58" y="T59"/>
            </a:cxn>
            <a:cxn ang="T132">
              <a:pos x="T60" y="T61"/>
            </a:cxn>
            <a:cxn ang="T133">
              <a:pos x="T62" y="T63"/>
            </a:cxn>
            <a:cxn ang="T134">
              <a:pos x="T64" y="T65"/>
            </a:cxn>
            <a:cxn ang="T135">
              <a:pos x="T66" y="T67"/>
            </a:cxn>
            <a:cxn ang="T136">
              <a:pos x="T68" y="T69"/>
            </a:cxn>
            <a:cxn ang="T137">
              <a:pos x="T70" y="T71"/>
            </a:cxn>
            <a:cxn ang="T138">
              <a:pos x="T72" y="T73"/>
            </a:cxn>
            <a:cxn ang="T139">
              <a:pos x="T74" y="T75"/>
            </a:cxn>
            <a:cxn ang="T140">
              <a:pos x="T76" y="T77"/>
            </a:cxn>
            <a:cxn ang="T141">
              <a:pos x="T78" y="T79"/>
            </a:cxn>
            <a:cxn ang="T142">
              <a:pos x="T80" y="T81"/>
            </a:cxn>
            <a:cxn ang="T143">
              <a:pos x="T82" y="T83"/>
            </a:cxn>
            <a:cxn ang="T144">
              <a:pos x="T84" y="T85"/>
            </a:cxn>
            <a:cxn ang="T145">
              <a:pos x="T86" y="T87"/>
            </a:cxn>
            <a:cxn ang="T146">
              <a:pos x="T88" y="T89"/>
            </a:cxn>
            <a:cxn ang="T147">
              <a:pos x="T90" y="T91"/>
            </a:cxn>
            <a:cxn ang="T148">
              <a:pos x="T92" y="T93"/>
            </a:cxn>
            <a:cxn ang="T149">
              <a:pos x="T94" y="T95"/>
            </a:cxn>
            <a:cxn ang="T150">
              <a:pos x="T96" y="T97"/>
            </a:cxn>
            <a:cxn ang="T151">
              <a:pos x="T98" y="T99"/>
            </a:cxn>
            <a:cxn ang="T152">
              <a:pos x="T100" y="T101"/>
            </a:cxn>
          </a:cxnLst>
          <a:rect l="0" t="0" r="r" b="b"/>
          <a:pathLst>
            <a:path w="16384" h="16384">
              <a:moveTo>
                <a:pt x="12797" y="1740"/>
              </a:moveTo>
              <a:lnTo>
                <a:pt x="12797" y="2221"/>
              </a:lnTo>
              <a:lnTo>
                <a:pt x="9743" y="900"/>
              </a:lnTo>
              <a:lnTo>
                <a:pt x="6205" y="900"/>
              </a:lnTo>
              <a:lnTo>
                <a:pt x="4266" y="420"/>
              </a:lnTo>
              <a:lnTo>
                <a:pt x="2569" y="420"/>
              </a:lnTo>
              <a:lnTo>
                <a:pt x="1794" y="0"/>
              </a:lnTo>
              <a:lnTo>
                <a:pt x="0" y="1500"/>
              </a:lnTo>
              <a:lnTo>
                <a:pt x="533" y="3961"/>
              </a:lnTo>
              <a:lnTo>
                <a:pt x="1551" y="3481"/>
              </a:lnTo>
              <a:lnTo>
                <a:pt x="1939" y="4021"/>
              </a:lnTo>
              <a:lnTo>
                <a:pt x="2618" y="3841"/>
              </a:lnTo>
              <a:lnTo>
                <a:pt x="3442" y="3901"/>
              </a:lnTo>
              <a:lnTo>
                <a:pt x="3296" y="4381"/>
              </a:lnTo>
              <a:lnTo>
                <a:pt x="3781" y="4441"/>
              </a:lnTo>
              <a:lnTo>
                <a:pt x="2908" y="5461"/>
              </a:lnTo>
              <a:lnTo>
                <a:pt x="2666" y="8402"/>
              </a:lnTo>
              <a:lnTo>
                <a:pt x="2230" y="8402"/>
              </a:lnTo>
              <a:lnTo>
                <a:pt x="2908" y="9722"/>
              </a:lnTo>
              <a:lnTo>
                <a:pt x="2908" y="9782"/>
              </a:lnTo>
              <a:lnTo>
                <a:pt x="2860" y="9842"/>
              </a:lnTo>
              <a:lnTo>
                <a:pt x="2811" y="10082"/>
              </a:lnTo>
              <a:lnTo>
                <a:pt x="2811" y="10323"/>
              </a:lnTo>
              <a:lnTo>
                <a:pt x="2472" y="10863"/>
              </a:lnTo>
              <a:lnTo>
                <a:pt x="2908" y="11643"/>
              </a:lnTo>
              <a:lnTo>
                <a:pt x="2278" y="12723"/>
              </a:lnTo>
              <a:lnTo>
                <a:pt x="2327" y="13683"/>
              </a:lnTo>
              <a:lnTo>
                <a:pt x="3102" y="13743"/>
              </a:lnTo>
              <a:lnTo>
                <a:pt x="3539" y="14344"/>
              </a:lnTo>
              <a:lnTo>
                <a:pt x="3539" y="15184"/>
              </a:lnTo>
              <a:lnTo>
                <a:pt x="4847" y="16384"/>
              </a:lnTo>
              <a:lnTo>
                <a:pt x="6544" y="14824"/>
              </a:lnTo>
              <a:lnTo>
                <a:pt x="8968" y="14764"/>
              </a:lnTo>
              <a:lnTo>
                <a:pt x="9258" y="14464"/>
              </a:lnTo>
              <a:lnTo>
                <a:pt x="9598" y="14824"/>
              </a:lnTo>
              <a:lnTo>
                <a:pt x="9937" y="13803"/>
              </a:lnTo>
              <a:lnTo>
                <a:pt x="10519" y="13203"/>
              </a:lnTo>
              <a:lnTo>
                <a:pt x="11585" y="13083"/>
              </a:lnTo>
              <a:lnTo>
                <a:pt x="11973" y="11103"/>
              </a:lnTo>
              <a:lnTo>
                <a:pt x="12845" y="10443"/>
              </a:lnTo>
              <a:lnTo>
                <a:pt x="11876" y="8882"/>
              </a:lnTo>
              <a:lnTo>
                <a:pt x="12942" y="6662"/>
              </a:lnTo>
              <a:lnTo>
                <a:pt x="13330" y="6482"/>
              </a:lnTo>
              <a:lnTo>
                <a:pt x="13282" y="5941"/>
              </a:lnTo>
              <a:lnTo>
                <a:pt x="15124" y="4861"/>
              </a:lnTo>
              <a:lnTo>
                <a:pt x="16384" y="3361"/>
              </a:lnTo>
              <a:lnTo>
                <a:pt x="16190" y="2401"/>
              </a:lnTo>
              <a:lnTo>
                <a:pt x="14348" y="2401"/>
              </a:lnTo>
              <a:lnTo>
                <a:pt x="14009" y="2641"/>
              </a:lnTo>
              <a:lnTo>
                <a:pt x="13912" y="2101"/>
              </a:lnTo>
              <a:lnTo>
                <a:pt x="12797" y="1740"/>
              </a:lnTo>
              <a:close/>
            </a:path>
          </a:pathLst>
        </a:custGeom>
        <a:solidFill>
          <a:srgbClr val="F3E6AF"/>
        </a:solidFill>
        <a:ln>
          <a:noFill/>
        </a:ln>
        <a:effectLst>
          <a:outerShdw dist="25400" dir="5400000" algn="ctr" rotWithShape="0">
            <a:srgbClr val="B7AEDA"/>
          </a:outerShdw>
        </a:effectLst>
        <a:extLst>
          <a:ext uri="{91240B29-F687-4F45-9708-019B960494DF}">
            <a14:hiddenLine xmlns:a14="http://schemas.microsoft.com/office/drawing/2010/main" w="0" cap="flat" cmpd="sng">
              <a:solidFill>
                <a:srgbClr val="000000"/>
              </a:solidFill>
              <a:prstDash val="solid"/>
              <a:round/>
              <a:headEnd/>
              <a:tailEnd/>
            </a14:hiddenLine>
          </a:ext>
        </a:extLst>
      </xdr:spPr>
    </xdr:sp>
    <xdr:clientData/>
  </xdr:twoCellAnchor>
  <xdr:twoCellAnchor>
    <xdr:from>
      <xdr:col>4</xdr:col>
      <xdr:colOff>600075</xdr:colOff>
      <xdr:row>16</xdr:row>
      <xdr:rowOff>57150</xdr:rowOff>
    </xdr:from>
    <xdr:to>
      <xdr:col>4</xdr:col>
      <xdr:colOff>1066800</xdr:colOff>
      <xdr:row>17</xdr:row>
      <xdr:rowOff>0</xdr:rowOff>
    </xdr:to>
    <xdr:sp macro="" textlink="">
      <xdr:nvSpPr>
        <xdr:cNvPr id="14359823" name="Dibujo 501">
          <a:extLst>
            <a:ext uri="{FF2B5EF4-FFF2-40B4-BE49-F238E27FC236}">
              <a16:creationId xmlns:a16="http://schemas.microsoft.com/office/drawing/2014/main" id="{00000000-0008-0000-1500-00000F1DDB00}"/>
            </a:ext>
          </a:extLst>
        </xdr:cNvPr>
        <xdr:cNvSpPr>
          <a:spLocks/>
        </xdr:cNvSpPr>
      </xdr:nvSpPr>
      <xdr:spPr bwMode="auto">
        <a:xfrm>
          <a:off x="2114550" y="2733675"/>
          <a:ext cx="466725" cy="104775"/>
        </a:xfrm>
        <a:custGeom>
          <a:avLst/>
          <a:gdLst>
            <a:gd name="T0" fmla="*/ 16384 w 16384"/>
            <a:gd name="T1" fmla="*/ 0 h 16384"/>
            <a:gd name="T2" fmla="*/ 16384 w 16384"/>
            <a:gd name="T3" fmla="*/ 16384 h 16384"/>
            <a:gd name="T4" fmla="*/ 2048 w 16384"/>
            <a:gd name="T5" fmla="*/ 16384 h 16384"/>
            <a:gd name="T6" fmla="*/ 0 w 16384"/>
            <a:gd name="T7" fmla="*/ 8582 h 16384"/>
            <a:gd name="T8" fmla="*/ 2253 w 16384"/>
            <a:gd name="T9" fmla="*/ 0 h 16384"/>
            <a:gd name="T10" fmla="*/ 16384 w 16384"/>
            <a:gd name="T11" fmla="*/ 0 h 16384"/>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6384" h="16384">
              <a:moveTo>
                <a:pt x="16384" y="0"/>
              </a:moveTo>
              <a:lnTo>
                <a:pt x="16384" y="16384"/>
              </a:lnTo>
              <a:lnTo>
                <a:pt x="2048" y="16384"/>
              </a:lnTo>
              <a:lnTo>
                <a:pt x="0" y="8582"/>
              </a:lnTo>
              <a:lnTo>
                <a:pt x="2253" y="0"/>
              </a:lnTo>
              <a:lnTo>
                <a:pt x="16384" y="0"/>
              </a:lnTo>
              <a:close/>
            </a:path>
          </a:pathLst>
        </a:custGeom>
        <a:solidFill>
          <a:srgbClr val="D4CEE8"/>
        </a:solidFill>
        <a:ln>
          <a:noFill/>
        </a:ln>
        <a:effectLst>
          <a:outerShdw dist="17961" dir="13500000" algn="ctr" rotWithShape="0">
            <a:srgbClr val="C0C0C0"/>
          </a:outerShdw>
        </a:effectLst>
        <a:extLst>
          <a:ext uri="{91240B29-F687-4F45-9708-019B960494DF}">
            <a14:hiddenLine xmlns:a14="http://schemas.microsoft.com/office/drawing/2010/main" w="1">
              <a:solidFill>
                <a:srgbClr val="000000"/>
              </a:solidFill>
              <a:round/>
              <a:headEnd/>
              <a:tailEnd/>
            </a14:hiddenLine>
          </a:ext>
        </a:extLst>
      </xdr:spPr>
    </xdr:sp>
    <xdr:clientData/>
  </xdr:twoCellAnchor>
  <xdr:twoCellAnchor>
    <xdr:from>
      <xdr:col>4</xdr:col>
      <xdr:colOff>704850</xdr:colOff>
      <xdr:row>14</xdr:row>
      <xdr:rowOff>104775</xdr:rowOff>
    </xdr:from>
    <xdr:to>
      <xdr:col>4</xdr:col>
      <xdr:colOff>1171575</xdr:colOff>
      <xdr:row>15</xdr:row>
      <xdr:rowOff>57150</xdr:rowOff>
    </xdr:to>
    <xdr:sp macro="" textlink="">
      <xdr:nvSpPr>
        <xdr:cNvPr id="14359824" name="Dibujo 509">
          <a:extLst>
            <a:ext uri="{FF2B5EF4-FFF2-40B4-BE49-F238E27FC236}">
              <a16:creationId xmlns:a16="http://schemas.microsoft.com/office/drawing/2014/main" id="{00000000-0008-0000-1500-0000101DDB00}"/>
            </a:ext>
          </a:extLst>
        </xdr:cNvPr>
        <xdr:cNvSpPr>
          <a:spLocks/>
        </xdr:cNvSpPr>
      </xdr:nvSpPr>
      <xdr:spPr bwMode="auto">
        <a:xfrm>
          <a:off x="2219325" y="2457450"/>
          <a:ext cx="466725" cy="114300"/>
        </a:xfrm>
        <a:custGeom>
          <a:avLst/>
          <a:gdLst>
            <a:gd name="T0" fmla="*/ 16384 w 16384"/>
            <a:gd name="T1" fmla="*/ 0 h 16384"/>
            <a:gd name="T2" fmla="*/ 16384 w 16384"/>
            <a:gd name="T3" fmla="*/ 16384 h 16384"/>
            <a:gd name="T4" fmla="*/ 2048 w 16384"/>
            <a:gd name="T5" fmla="*/ 16384 h 16384"/>
            <a:gd name="T6" fmla="*/ 0 w 16384"/>
            <a:gd name="T7" fmla="*/ 8582 h 16384"/>
            <a:gd name="T8" fmla="*/ 2253 w 16384"/>
            <a:gd name="T9" fmla="*/ 0 h 16384"/>
            <a:gd name="T10" fmla="*/ 16384 w 16384"/>
            <a:gd name="T11" fmla="*/ 0 h 16384"/>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6384" h="16384">
              <a:moveTo>
                <a:pt x="16384" y="0"/>
              </a:moveTo>
              <a:lnTo>
                <a:pt x="16384" y="16384"/>
              </a:lnTo>
              <a:lnTo>
                <a:pt x="2048" y="16384"/>
              </a:lnTo>
              <a:lnTo>
                <a:pt x="0" y="8582"/>
              </a:lnTo>
              <a:lnTo>
                <a:pt x="2253" y="0"/>
              </a:lnTo>
              <a:lnTo>
                <a:pt x="16384" y="0"/>
              </a:lnTo>
              <a:close/>
            </a:path>
          </a:pathLst>
        </a:custGeom>
        <a:solidFill>
          <a:srgbClr val="D4CEE8"/>
        </a:solidFill>
        <a:ln>
          <a:noFill/>
        </a:ln>
        <a:effectLst>
          <a:outerShdw dist="17961" dir="13500000" algn="ctr" rotWithShape="0">
            <a:srgbClr val="C0C0C0"/>
          </a:outerShdw>
        </a:effectLst>
        <a:extLst>
          <a:ext uri="{91240B29-F687-4F45-9708-019B960494DF}">
            <a14:hiddenLine xmlns:a14="http://schemas.microsoft.com/office/drawing/2010/main" w="1">
              <a:solidFill>
                <a:srgbClr val="000000"/>
              </a:solidFill>
              <a:round/>
              <a:headEnd/>
              <a:tailEnd/>
            </a14:hiddenLine>
          </a:ext>
        </a:extLst>
      </xdr:spPr>
    </xdr:sp>
    <xdr:clientData/>
  </xdr:twoCellAnchor>
  <xdr:twoCellAnchor>
    <xdr:from>
      <xdr:col>4</xdr:col>
      <xdr:colOff>590550</xdr:colOff>
      <xdr:row>19</xdr:row>
      <xdr:rowOff>66675</xdr:rowOff>
    </xdr:from>
    <xdr:to>
      <xdr:col>4</xdr:col>
      <xdr:colOff>1057275</xdr:colOff>
      <xdr:row>20</xdr:row>
      <xdr:rowOff>9525</xdr:rowOff>
    </xdr:to>
    <xdr:sp macro="" textlink="">
      <xdr:nvSpPr>
        <xdr:cNvPr id="14359825" name="Dibujo 513">
          <a:extLst>
            <a:ext uri="{FF2B5EF4-FFF2-40B4-BE49-F238E27FC236}">
              <a16:creationId xmlns:a16="http://schemas.microsoft.com/office/drawing/2014/main" id="{00000000-0008-0000-1500-0000111DDB00}"/>
            </a:ext>
          </a:extLst>
        </xdr:cNvPr>
        <xdr:cNvSpPr>
          <a:spLocks/>
        </xdr:cNvSpPr>
      </xdr:nvSpPr>
      <xdr:spPr bwMode="auto">
        <a:xfrm>
          <a:off x="2105025" y="3228975"/>
          <a:ext cx="466725" cy="104775"/>
        </a:xfrm>
        <a:custGeom>
          <a:avLst/>
          <a:gdLst>
            <a:gd name="T0" fmla="*/ 16384 w 16384"/>
            <a:gd name="T1" fmla="*/ 0 h 16384"/>
            <a:gd name="T2" fmla="*/ 16384 w 16384"/>
            <a:gd name="T3" fmla="*/ 16384 h 16384"/>
            <a:gd name="T4" fmla="*/ 2048 w 16384"/>
            <a:gd name="T5" fmla="*/ 16384 h 16384"/>
            <a:gd name="T6" fmla="*/ 0 w 16384"/>
            <a:gd name="T7" fmla="*/ 8582 h 16384"/>
            <a:gd name="T8" fmla="*/ 2253 w 16384"/>
            <a:gd name="T9" fmla="*/ 0 h 16384"/>
            <a:gd name="T10" fmla="*/ 16384 w 16384"/>
            <a:gd name="T11" fmla="*/ 0 h 16384"/>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6384" h="16384">
              <a:moveTo>
                <a:pt x="16384" y="0"/>
              </a:moveTo>
              <a:lnTo>
                <a:pt x="16384" y="16384"/>
              </a:lnTo>
              <a:lnTo>
                <a:pt x="2048" y="16384"/>
              </a:lnTo>
              <a:lnTo>
                <a:pt x="0" y="8582"/>
              </a:lnTo>
              <a:lnTo>
                <a:pt x="2253" y="0"/>
              </a:lnTo>
              <a:lnTo>
                <a:pt x="16384" y="0"/>
              </a:lnTo>
              <a:close/>
            </a:path>
          </a:pathLst>
        </a:custGeom>
        <a:solidFill>
          <a:srgbClr val="D4CEE8"/>
        </a:solidFill>
        <a:ln>
          <a:noFill/>
        </a:ln>
        <a:effectLst>
          <a:outerShdw dist="17961" dir="13500000" algn="ctr" rotWithShape="0">
            <a:srgbClr val="C0C0C0"/>
          </a:outerShdw>
        </a:effectLst>
        <a:extLst>
          <a:ext uri="{91240B29-F687-4F45-9708-019B960494DF}">
            <a14:hiddenLine xmlns:a14="http://schemas.microsoft.com/office/drawing/2010/main" w="1">
              <a:solidFill>
                <a:srgbClr val="000000"/>
              </a:solidFill>
              <a:round/>
              <a:headEnd/>
              <a:tailEnd/>
            </a14:hiddenLine>
          </a:ext>
        </a:extLst>
      </xdr:spPr>
    </xdr:sp>
    <xdr:clientData/>
  </xdr:twoCellAnchor>
  <xdr:twoCellAnchor>
    <xdr:from>
      <xdr:col>4</xdr:col>
      <xdr:colOff>590550</xdr:colOff>
      <xdr:row>17</xdr:row>
      <xdr:rowOff>142875</xdr:rowOff>
    </xdr:from>
    <xdr:to>
      <xdr:col>4</xdr:col>
      <xdr:colOff>1057275</xdr:colOff>
      <xdr:row>18</xdr:row>
      <xdr:rowOff>85725</xdr:rowOff>
    </xdr:to>
    <xdr:sp macro="" textlink="">
      <xdr:nvSpPr>
        <xdr:cNvPr id="14359826" name="Dibujo 517">
          <a:extLst>
            <a:ext uri="{FF2B5EF4-FFF2-40B4-BE49-F238E27FC236}">
              <a16:creationId xmlns:a16="http://schemas.microsoft.com/office/drawing/2014/main" id="{00000000-0008-0000-1500-0000121DDB00}"/>
            </a:ext>
          </a:extLst>
        </xdr:cNvPr>
        <xdr:cNvSpPr>
          <a:spLocks/>
        </xdr:cNvSpPr>
      </xdr:nvSpPr>
      <xdr:spPr bwMode="auto">
        <a:xfrm>
          <a:off x="2105025" y="2981325"/>
          <a:ext cx="466725" cy="104775"/>
        </a:xfrm>
        <a:custGeom>
          <a:avLst/>
          <a:gdLst>
            <a:gd name="T0" fmla="*/ 16384 w 16384"/>
            <a:gd name="T1" fmla="*/ 0 h 16384"/>
            <a:gd name="T2" fmla="*/ 16384 w 16384"/>
            <a:gd name="T3" fmla="*/ 16384 h 16384"/>
            <a:gd name="T4" fmla="*/ 2048 w 16384"/>
            <a:gd name="T5" fmla="*/ 16384 h 16384"/>
            <a:gd name="T6" fmla="*/ 0 w 16384"/>
            <a:gd name="T7" fmla="*/ 8582 h 16384"/>
            <a:gd name="T8" fmla="*/ 2253 w 16384"/>
            <a:gd name="T9" fmla="*/ 0 h 16384"/>
            <a:gd name="T10" fmla="*/ 16384 w 16384"/>
            <a:gd name="T11" fmla="*/ 0 h 16384"/>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6384" h="16384">
              <a:moveTo>
                <a:pt x="16384" y="0"/>
              </a:moveTo>
              <a:lnTo>
                <a:pt x="16384" y="16384"/>
              </a:lnTo>
              <a:lnTo>
                <a:pt x="2048" y="16384"/>
              </a:lnTo>
              <a:lnTo>
                <a:pt x="0" y="8582"/>
              </a:lnTo>
              <a:lnTo>
                <a:pt x="2253" y="0"/>
              </a:lnTo>
              <a:lnTo>
                <a:pt x="16384" y="0"/>
              </a:lnTo>
              <a:close/>
            </a:path>
          </a:pathLst>
        </a:custGeom>
        <a:solidFill>
          <a:srgbClr val="D4CEE8"/>
        </a:solidFill>
        <a:ln>
          <a:noFill/>
        </a:ln>
        <a:effectLst>
          <a:outerShdw dist="17961" dir="13500000" algn="ctr" rotWithShape="0">
            <a:srgbClr val="C0C0C0"/>
          </a:outerShdw>
        </a:effectLst>
        <a:extLst>
          <a:ext uri="{91240B29-F687-4F45-9708-019B960494DF}">
            <a14:hiddenLine xmlns:a14="http://schemas.microsoft.com/office/drawing/2010/main" w="1">
              <a:solidFill>
                <a:srgbClr val="000000"/>
              </a:solidFill>
              <a:round/>
              <a:headEnd/>
              <a:tailEnd/>
            </a14:hiddenLine>
          </a:ext>
        </a:extLst>
      </xdr:spPr>
    </xdr:sp>
    <xdr:clientData/>
  </xdr:twoCellAnchor>
  <xdr:oneCellAnchor>
    <xdr:from>
      <xdr:col>4</xdr:col>
      <xdr:colOff>113414</xdr:colOff>
      <xdr:row>18</xdr:row>
      <xdr:rowOff>76421</xdr:rowOff>
    </xdr:from>
    <xdr:ext cx="845616" cy="141001"/>
    <xdr:sp macro="" textlink="">
      <xdr:nvSpPr>
        <xdr:cNvPr id="10" name="Texto 497">
          <a:extLst>
            <a:ext uri="{FF2B5EF4-FFF2-40B4-BE49-F238E27FC236}">
              <a16:creationId xmlns:a16="http://schemas.microsoft.com/office/drawing/2014/main" id="{00000000-0008-0000-1500-00000A000000}"/>
            </a:ext>
          </a:extLst>
        </xdr:cNvPr>
        <xdr:cNvSpPr txBox="1">
          <a:spLocks noChangeArrowheads="1"/>
        </xdr:cNvSpPr>
      </xdr:nvSpPr>
      <xdr:spPr bwMode="auto">
        <a:xfrm>
          <a:off x="1627889" y="3076796"/>
          <a:ext cx="845616" cy="141001"/>
        </a:xfrm>
        <a:prstGeom prst="rect">
          <a:avLst/>
        </a:prstGeom>
        <a:noFill/>
        <a:ln w="1">
          <a:noFill/>
          <a:miter lim="800000"/>
          <a:headEnd/>
          <a:tailEnd/>
        </a:ln>
      </xdr:spPr>
      <xdr:txBody>
        <a:bodyPr wrap="none" lIns="18288" tIns="22860" rIns="0" bIns="0" anchor="t" upright="1">
          <a:spAutoFit/>
        </a:bodyPr>
        <a:lstStyle/>
        <a:p>
          <a:pPr algn="l" rtl="0">
            <a:defRPr sz="1000"/>
          </a:pPr>
          <a:r>
            <a:rPr lang="es-ES" sz="800" b="0" i="0" strike="noStrike">
              <a:solidFill>
                <a:srgbClr val="081959"/>
              </a:solidFill>
              <a:latin typeface="Arial"/>
              <a:cs typeface="Arial"/>
            </a:rPr>
            <a:t>Falagueira            </a:t>
          </a:r>
        </a:p>
      </xdr:txBody>
    </xdr:sp>
    <xdr:clientData/>
  </xdr:oneCellAnchor>
  <xdr:twoCellAnchor>
    <xdr:from>
      <xdr:col>4</xdr:col>
      <xdr:colOff>1190625</xdr:colOff>
      <xdr:row>12</xdr:row>
      <xdr:rowOff>85725</xdr:rowOff>
    </xdr:from>
    <xdr:to>
      <xdr:col>4</xdr:col>
      <xdr:colOff>1581150</xdr:colOff>
      <xdr:row>15</xdr:row>
      <xdr:rowOff>85725</xdr:rowOff>
    </xdr:to>
    <xdr:sp macro="" textlink="">
      <xdr:nvSpPr>
        <xdr:cNvPr id="14359828" name="Line 15">
          <a:extLst>
            <a:ext uri="{FF2B5EF4-FFF2-40B4-BE49-F238E27FC236}">
              <a16:creationId xmlns:a16="http://schemas.microsoft.com/office/drawing/2014/main" id="{00000000-0008-0000-1500-0000141DDB00}"/>
            </a:ext>
          </a:extLst>
        </xdr:cNvPr>
        <xdr:cNvSpPr>
          <a:spLocks noChangeShapeType="1"/>
        </xdr:cNvSpPr>
      </xdr:nvSpPr>
      <xdr:spPr bwMode="auto">
        <a:xfrm flipV="1">
          <a:off x="2705100" y="2114550"/>
          <a:ext cx="390525" cy="4857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
              <a:solidFill>
                <a:srgbClr val="000000"/>
              </a:solidFill>
              <a:round/>
              <a:headEnd/>
              <a:tailEnd/>
            </a14:hiddenLine>
          </a:ext>
        </a:extLst>
      </xdr:spPr>
    </xdr:sp>
    <xdr:clientData/>
  </xdr:twoCellAnchor>
  <xdr:oneCellAnchor>
    <xdr:from>
      <xdr:col>4</xdr:col>
      <xdr:colOff>245879</xdr:colOff>
      <xdr:row>16</xdr:row>
      <xdr:rowOff>150851</xdr:rowOff>
    </xdr:from>
    <xdr:ext cx="389209" cy="141001"/>
    <xdr:sp macro="" textlink="">
      <xdr:nvSpPr>
        <xdr:cNvPr id="12" name="Texto 522">
          <a:extLst>
            <a:ext uri="{FF2B5EF4-FFF2-40B4-BE49-F238E27FC236}">
              <a16:creationId xmlns:a16="http://schemas.microsoft.com/office/drawing/2014/main" id="{00000000-0008-0000-1500-00000C000000}"/>
            </a:ext>
          </a:extLst>
        </xdr:cNvPr>
        <xdr:cNvSpPr txBox="1">
          <a:spLocks noChangeArrowheads="1"/>
        </xdr:cNvSpPr>
      </xdr:nvSpPr>
      <xdr:spPr bwMode="auto">
        <a:xfrm>
          <a:off x="1760354" y="2827376"/>
          <a:ext cx="389209" cy="141001"/>
        </a:xfrm>
        <a:prstGeom prst="rect">
          <a:avLst/>
        </a:prstGeom>
        <a:noFill/>
        <a:ln w="1">
          <a:noFill/>
          <a:miter lim="800000"/>
          <a:headEnd/>
          <a:tailEnd/>
        </a:ln>
      </xdr:spPr>
      <xdr:txBody>
        <a:bodyPr wrap="none" lIns="18288" tIns="22860" rIns="0" bIns="0" anchor="t" upright="1">
          <a:spAutoFit/>
        </a:bodyPr>
        <a:lstStyle/>
        <a:p>
          <a:pPr algn="l" rtl="0">
            <a:defRPr sz="1000"/>
          </a:pPr>
          <a:r>
            <a:rPr lang="es-ES" sz="800" b="0" i="0" strike="noStrike">
              <a:solidFill>
                <a:srgbClr val="081959"/>
              </a:solidFill>
              <a:latin typeface="Arial"/>
              <a:cs typeface="Arial"/>
            </a:rPr>
            <a:t>Pocinho</a:t>
          </a:r>
        </a:p>
      </xdr:txBody>
    </xdr:sp>
    <xdr:clientData/>
  </xdr:oneCellAnchor>
  <xdr:twoCellAnchor>
    <xdr:from>
      <xdr:col>4</xdr:col>
      <xdr:colOff>2162175</xdr:colOff>
      <xdr:row>6</xdr:row>
      <xdr:rowOff>76200</xdr:rowOff>
    </xdr:from>
    <xdr:to>
      <xdr:col>4</xdr:col>
      <xdr:colOff>2286000</xdr:colOff>
      <xdr:row>9</xdr:row>
      <xdr:rowOff>9525</xdr:rowOff>
    </xdr:to>
    <xdr:sp macro="" textlink="">
      <xdr:nvSpPr>
        <xdr:cNvPr id="14359830" name="Dibujo 530">
          <a:extLst>
            <a:ext uri="{FF2B5EF4-FFF2-40B4-BE49-F238E27FC236}">
              <a16:creationId xmlns:a16="http://schemas.microsoft.com/office/drawing/2014/main" id="{00000000-0008-0000-1500-0000161DDB00}"/>
            </a:ext>
          </a:extLst>
        </xdr:cNvPr>
        <xdr:cNvSpPr>
          <a:spLocks/>
        </xdr:cNvSpPr>
      </xdr:nvSpPr>
      <xdr:spPr bwMode="auto">
        <a:xfrm>
          <a:off x="3676650" y="1133475"/>
          <a:ext cx="123825" cy="419100"/>
        </a:xfrm>
        <a:custGeom>
          <a:avLst/>
          <a:gdLst>
            <a:gd name="T0" fmla="*/ 16384 w 16384"/>
            <a:gd name="T1" fmla="*/ 2867 h 16384"/>
            <a:gd name="T2" fmla="*/ 8192 w 16384"/>
            <a:gd name="T3" fmla="*/ 0 h 16384"/>
            <a:gd name="T4" fmla="*/ 0 w 16384"/>
            <a:gd name="T5" fmla="*/ 2867 h 16384"/>
            <a:gd name="T6" fmla="*/ 0 w 16384"/>
            <a:gd name="T7" fmla="*/ 16384 h 16384"/>
            <a:gd name="T8" fmla="*/ 16384 w 16384"/>
            <a:gd name="T9" fmla="*/ 16384 h 16384"/>
            <a:gd name="T10" fmla="*/ 16384 w 16384"/>
            <a:gd name="T11" fmla="*/ 2867 h 16384"/>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6384" h="16384">
              <a:moveTo>
                <a:pt x="16384" y="2867"/>
              </a:moveTo>
              <a:lnTo>
                <a:pt x="8192" y="0"/>
              </a:lnTo>
              <a:lnTo>
                <a:pt x="0" y="2867"/>
              </a:lnTo>
              <a:lnTo>
                <a:pt x="0" y="16384"/>
              </a:lnTo>
              <a:lnTo>
                <a:pt x="16384" y="16384"/>
              </a:lnTo>
              <a:lnTo>
                <a:pt x="16384" y="2867"/>
              </a:lnTo>
              <a:close/>
            </a:path>
          </a:pathLst>
        </a:custGeom>
        <a:solidFill>
          <a:srgbClr val="D4CEE8"/>
        </a:solidFill>
        <a:ln>
          <a:noFill/>
        </a:ln>
        <a:effectLst>
          <a:outerShdw dist="17961" dir="13500000" algn="ctr" rotWithShape="0">
            <a:srgbClr val="C0C0C0"/>
          </a:outerShdw>
        </a:effectLst>
        <a:extLst>
          <a:ext uri="{91240B29-F687-4F45-9708-019B960494DF}">
            <a14:hiddenLine xmlns:a14="http://schemas.microsoft.com/office/drawing/2010/main" w="1">
              <a:solidFill>
                <a:srgbClr val="000000"/>
              </a:solidFill>
              <a:round/>
              <a:headEnd/>
              <a:tailEnd/>
            </a14:hiddenLine>
          </a:ext>
        </a:extLst>
      </xdr:spPr>
    </xdr:sp>
    <xdr:clientData/>
  </xdr:twoCellAnchor>
  <xdr:oneCellAnchor>
    <xdr:from>
      <xdr:col>4</xdr:col>
      <xdr:colOff>47625</xdr:colOff>
      <xdr:row>7</xdr:row>
      <xdr:rowOff>160374</xdr:rowOff>
    </xdr:from>
    <xdr:ext cx="447675" cy="258726"/>
    <xdr:sp macro="" textlink="">
      <xdr:nvSpPr>
        <xdr:cNvPr id="14" name="Texto 534">
          <a:extLst>
            <a:ext uri="{FF2B5EF4-FFF2-40B4-BE49-F238E27FC236}">
              <a16:creationId xmlns:a16="http://schemas.microsoft.com/office/drawing/2014/main" id="{00000000-0008-0000-1500-00000E000000}"/>
            </a:ext>
          </a:extLst>
        </xdr:cNvPr>
        <xdr:cNvSpPr txBox="1">
          <a:spLocks noChangeArrowheads="1"/>
        </xdr:cNvSpPr>
      </xdr:nvSpPr>
      <xdr:spPr bwMode="auto">
        <a:xfrm>
          <a:off x="1562100" y="1379574"/>
          <a:ext cx="447675" cy="258726"/>
        </a:xfrm>
        <a:prstGeom prst="rect">
          <a:avLst/>
        </a:prstGeom>
        <a:noFill/>
        <a:ln w="1">
          <a:noFill/>
          <a:miter lim="800000"/>
          <a:headEnd/>
          <a:tailEnd/>
        </a:ln>
      </xdr:spPr>
      <xdr:txBody>
        <a:bodyPr wrap="square" lIns="18288" tIns="22860" rIns="0" bIns="0" anchor="t" upright="1">
          <a:noAutofit/>
        </a:bodyPr>
        <a:lstStyle/>
        <a:p>
          <a:pPr algn="l" rtl="0">
            <a:defRPr sz="1000"/>
          </a:pPr>
          <a:r>
            <a:rPr lang="es-ES" sz="800" b="0" i="0" strike="noStrike">
              <a:solidFill>
                <a:srgbClr val="081959"/>
              </a:solidFill>
              <a:latin typeface="Arial"/>
              <a:cs typeface="Arial"/>
            </a:rPr>
            <a:t>Cartelle 400kV</a:t>
          </a:r>
        </a:p>
      </xdr:txBody>
    </xdr:sp>
    <xdr:clientData/>
  </xdr:oneCellAnchor>
  <xdr:twoCellAnchor>
    <xdr:from>
      <xdr:col>4</xdr:col>
      <xdr:colOff>3609975</xdr:colOff>
      <xdr:row>8</xdr:row>
      <xdr:rowOff>114300</xdr:rowOff>
    </xdr:from>
    <xdr:to>
      <xdr:col>4</xdr:col>
      <xdr:colOff>3733800</xdr:colOff>
      <xdr:row>11</xdr:row>
      <xdr:rowOff>133350</xdr:rowOff>
    </xdr:to>
    <xdr:sp macro="" textlink="">
      <xdr:nvSpPr>
        <xdr:cNvPr id="14359832" name="Dibujo 553">
          <a:extLst>
            <a:ext uri="{FF2B5EF4-FFF2-40B4-BE49-F238E27FC236}">
              <a16:creationId xmlns:a16="http://schemas.microsoft.com/office/drawing/2014/main" id="{00000000-0008-0000-1500-0000181DDB00}"/>
            </a:ext>
          </a:extLst>
        </xdr:cNvPr>
        <xdr:cNvSpPr>
          <a:spLocks/>
        </xdr:cNvSpPr>
      </xdr:nvSpPr>
      <xdr:spPr bwMode="auto">
        <a:xfrm>
          <a:off x="5124450" y="1495425"/>
          <a:ext cx="123825" cy="504825"/>
        </a:xfrm>
        <a:custGeom>
          <a:avLst/>
          <a:gdLst>
            <a:gd name="T0" fmla="*/ 16384 w 16384"/>
            <a:gd name="T1" fmla="*/ 2867 h 16384"/>
            <a:gd name="T2" fmla="*/ 8192 w 16384"/>
            <a:gd name="T3" fmla="*/ 0 h 16384"/>
            <a:gd name="T4" fmla="*/ 0 w 16384"/>
            <a:gd name="T5" fmla="*/ 2867 h 16384"/>
            <a:gd name="T6" fmla="*/ 0 w 16384"/>
            <a:gd name="T7" fmla="*/ 16384 h 16384"/>
            <a:gd name="T8" fmla="*/ 16384 w 16384"/>
            <a:gd name="T9" fmla="*/ 16384 h 16384"/>
            <a:gd name="T10" fmla="*/ 16384 w 16384"/>
            <a:gd name="T11" fmla="*/ 2867 h 16384"/>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6384" h="16384">
              <a:moveTo>
                <a:pt x="16384" y="2867"/>
              </a:moveTo>
              <a:lnTo>
                <a:pt x="8192" y="0"/>
              </a:lnTo>
              <a:lnTo>
                <a:pt x="0" y="2867"/>
              </a:lnTo>
              <a:lnTo>
                <a:pt x="0" y="16384"/>
              </a:lnTo>
              <a:lnTo>
                <a:pt x="16384" y="16384"/>
              </a:lnTo>
              <a:lnTo>
                <a:pt x="16384" y="2867"/>
              </a:lnTo>
              <a:close/>
            </a:path>
          </a:pathLst>
        </a:custGeom>
        <a:solidFill>
          <a:srgbClr val="D4CEE8"/>
        </a:solidFill>
        <a:ln>
          <a:noFill/>
        </a:ln>
        <a:effectLst>
          <a:outerShdw dist="17961" dir="13500000" algn="ctr" rotWithShape="0">
            <a:srgbClr val="C0C0C0"/>
          </a:outerShdw>
        </a:effectLst>
        <a:extLst>
          <a:ext uri="{91240B29-F687-4F45-9708-019B960494DF}">
            <a14:hiddenLine xmlns:a14="http://schemas.microsoft.com/office/drawing/2010/main" w="1" cap="flat" cmpd="sng">
              <a:solidFill>
                <a:srgbClr val="000000"/>
              </a:solidFill>
              <a:prstDash val="solid"/>
              <a:round/>
              <a:headEnd type="none" w="med" len="med"/>
              <a:tailEnd type="none" w="med" len="med"/>
            </a14:hiddenLine>
          </a:ext>
        </a:extLst>
      </xdr:spPr>
    </xdr:sp>
    <xdr:clientData/>
  </xdr:twoCellAnchor>
  <xdr:twoCellAnchor>
    <xdr:from>
      <xdr:col>4</xdr:col>
      <xdr:colOff>2438400</xdr:colOff>
      <xdr:row>6</xdr:row>
      <xdr:rowOff>85725</xdr:rowOff>
    </xdr:from>
    <xdr:to>
      <xdr:col>4</xdr:col>
      <xdr:colOff>2571750</xdr:colOff>
      <xdr:row>9</xdr:row>
      <xdr:rowOff>38100</xdr:rowOff>
    </xdr:to>
    <xdr:sp macro="" textlink="">
      <xdr:nvSpPr>
        <xdr:cNvPr id="14359833" name="Dibujo 564">
          <a:extLst>
            <a:ext uri="{FF2B5EF4-FFF2-40B4-BE49-F238E27FC236}">
              <a16:creationId xmlns:a16="http://schemas.microsoft.com/office/drawing/2014/main" id="{00000000-0008-0000-1500-0000191DDB00}"/>
            </a:ext>
          </a:extLst>
        </xdr:cNvPr>
        <xdr:cNvSpPr>
          <a:spLocks/>
        </xdr:cNvSpPr>
      </xdr:nvSpPr>
      <xdr:spPr bwMode="auto">
        <a:xfrm>
          <a:off x="3952875" y="1143000"/>
          <a:ext cx="133350" cy="438150"/>
        </a:xfrm>
        <a:custGeom>
          <a:avLst/>
          <a:gdLst>
            <a:gd name="T0" fmla="*/ 16384 w 16384"/>
            <a:gd name="T1" fmla="*/ 2867 h 16384"/>
            <a:gd name="T2" fmla="*/ 8192 w 16384"/>
            <a:gd name="T3" fmla="*/ 0 h 16384"/>
            <a:gd name="T4" fmla="*/ 0 w 16384"/>
            <a:gd name="T5" fmla="*/ 2867 h 16384"/>
            <a:gd name="T6" fmla="*/ 0 w 16384"/>
            <a:gd name="T7" fmla="*/ 16384 h 16384"/>
            <a:gd name="T8" fmla="*/ 16384 w 16384"/>
            <a:gd name="T9" fmla="*/ 16384 h 16384"/>
            <a:gd name="T10" fmla="*/ 16384 w 16384"/>
            <a:gd name="T11" fmla="*/ 2867 h 16384"/>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6384" h="16384">
              <a:moveTo>
                <a:pt x="16384" y="2867"/>
              </a:moveTo>
              <a:lnTo>
                <a:pt x="8192" y="0"/>
              </a:lnTo>
              <a:lnTo>
                <a:pt x="0" y="2867"/>
              </a:lnTo>
              <a:lnTo>
                <a:pt x="0" y="16384"/>
              </a:lnTo>
              <a:lnTo>
                <a:pt x="16384" y="16384"/>
              </a:lnTo>
              <a:lnTo>
                <a:pt x="16384" y="2867"/>
              </a:lnTo>
              <a:close/>
            </a:path>
          </a:pathLst>
        </a:custGeom>
        <a:solidFill>
          <a:srgbClr val="D4CEE8"/>
        </a:solidFill>
        <a:ln>
          <a:noFill/>
        </a:ln>
        <a:effectLst>
          <a:outerShdw dist="17961" dir="13500000" algn="ctr" rotWithShape="0">
            <a:srgbClr val="C0C0C0"/>
          </a:outerShdw>
        </a:effectLst>
        <a:extLst>
          <a:ext uri="{91240B29-F687-4F45-9708-019B960494DF}">
            <a14:hiddenLine xmlns:a14="http://schemas.microsoft.com/office/drawing/2010/main" w="1">
              <a:solidFill>
                <a:srgbClr val="000000"/>
              </a:solidFill>
              <a:round/>
              <a:headEnd/>
              <a:tailEnd/>
            </a14:hiddenLine>
          </a:ext>
        </a:extLst>
      </xdr:spPr>
    </xdr:sp>
    <xdr:clientData/>
  </xdr:twoCellAnchor>
  <xdr:twoCellAnchor>
    <xdr:from>
      <xdr:col>4</xdr:col>
      <xdr:colOff>2581275</xdr:colOff>
      <xdr:row>7</xdr:row>
      <xdr:rowOff>9525</xdr:rowOff>
    </xdr:from>
    <xdr:to>
      <xdr:col>4</xdr:col>
      <xdr:colOff>2686050</xdr:colOff>
      <xdr:row>9</xdr:row>
      <xdr:rowOff>104775</xdr:rowOff>
    </xdr:to>
    <xdr:sp macro="" textlink="">
      <xdr:nvSpPr>
        <xdr:cNvPr id="14359834" name="Dibujo 565">
          <a:extLst>
            <a:ext uri="{FF2B5EF4-FFF2-40B4-BE49-F238E27FC236}">
              <a16:creationId xmlns:a16="http://schemas.microsoft.com/office/drawing/2014/main" id="{00000000-0008-0000-1500-00001A1DDB00}"/>
            </a:ext>
          </a:extLst>
        </xdr:cNvPr>
        <xdr:cNvSpPr>
          <a:spLocks/>
        </xdr:cNvSpPr>
      </xdr:nvSpPr>
      <xdr:spPr bwMode="auto">
        <a:xfrm>
          <a:off x="4095750" y="1228725"/>
          <a:ext cx="104775" cy="419100"/>
        </a:xfrm>
        <a:custGeom>
          <a:avLst/>
          <a:gdLst>
            <a:gd name="T0" fmla="*/ 16384 w 16384"/>
            <a:gd name="T1" fmla="*/ 0 h 16384"/>
            <a:gd name="T2" fmla="*/ 16384 w 16384"/>
            <a:gd name="T3" fmla="*/ 13863 h 16384"/>
            <a:gd name="T4" fmla="*/ 8937 w 16384"/>
            <a:gd name="T5" fmla="*/ 16384 h 16384"/>
            <a:gd name="T6" fmla="*/ 0 w 16384"/>
            <a:gd name="T7" fmla="*/ 13863 h 16384"/>
            <a:gd name="T8" fmla="*/ 0 w 16384"/>
            <a:gd name="T9" fmla="*/ 0 h 16384"/>
            <a:gd name="T10" fmla="*/ 16384 w 16384"/>
            <a:gd name="T11" fmla="*/ 0 h 16384"/>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6384" h="16384">
              <a:moveTo>
                <a:pt x="16384" y="0"/>
              </a:moveTo>
              <a:lnTo>
                <a:pt x="16384" y="13863"/>
              </a:lnTo>
              <a:lnTo>
                <a:pt x="8937" y="16384"/>
              </a:lnTo>
              <a:lnTo>
                <a:pt x="0" y="13863"/>
              </a:lnTo>
              <a:lnTo>
                <a:pt x="0" y="0"/>
              </a:lnTo>
              <a:lnTo>
                <a:pt x="16384" y="0"/>
              </a:lnTo>
              <a:close/>
            </a:path>
          </a:pathLst>
        </a:custGeom>
        <a:solidFill>
          <a:srgbClr val="D4CEE8"/>
        </a:solidFill>
        <a:ln>
          <a:noFill/>
        </a:ln>
        <a:effectLst>
          <a:outerShdw dist="17961" dir="13500000" algn="ctr" rotWithShape="0">
            <a:srgbClr val="C0C0C0"/>
          </a:outerShdw>
        </a:effectLst>
        <a:extLst>
          <a:ext uri="{91240B29-F687-4F45-9708-019B960494DF}">
            <a14:hiddenLine xmlns:a14="http://schemas.microsoft.com/office/drawing/2010/main" w="1">
              <a:solidFill>
                <a:srgbClr val="000000"/>
              </a:solidFill>
              <a:round/>
              <a:headEnd/>
              <a:tailEnd/>
            </a14:hiddenLine>
          </a:ext>
        </a:extLst>
      </xdr:spPr>
    </xdr:sp>
    <xdr:clientData/>
  </xdr:twoCellAnchor>
  <xdr:twoCellAnchor>
    <xdr:from>
      <xdr:col>4</xdr:col>
      <xdr:colOff>2714625</xdr:colOff>
      <xdr:row>6</xdr:row>
      <xdr:rowOff>142875</xdr:rowOff>
    </xdr:from>
    <xdr:to>
      <xdr:col>4</xdr:col>
      <xdr:colOff>2847975</xdr:colOff>
      <xdr:row>9</xdr:row>
      <xdr:rowOff>123825</xdr:rowOff>
    </xdr:to>
    <xdr:sp macro="" textlink="">
      <xdr:nvSpPr>
        <xdr:cNvPr id="14359835" name="Dibujo 572">
          <a:extLst>
            <a:ext uri="{FF2B5EF4-FFF2-40B4-BE49-F238E27FC236}">
              <a16:creationId xmlns:a16="http://schemas.microsoft.com/office/drawing/2014/main" id="{00000000-0008-0000-1500-00001B1DDB00}"/>
            </a:ext>
          </a:extLst>
        </xdr:cNvPr>
        <xdr:cNvSpPr>
          <a:spLocks/>
        </xdr:cNvSpPr>
      </xdr:nvSpPr>
      <xdr:spPr bwMode="auto">
        <a:xfrm>
          <a:off x="4229100" y="1200150"/>
          <a:ext cx="133350" cy="466725"/>
        </a:xfrm>
        <a:custGeom>
          <a:avLst/>
          <a:gdLst>
            <a:gd name="T0" fmla="*/ 16384 w 16384"/>
            <a:gd name="T1" fmla="*/ 2867 h 16384"/>
            <a:gd name="T2" fmla="*/ 8192 w 16384"/>
            <a:gd name="T3" fmla="*/ 0 h 16384"/>
            <a:gd name="T4" fmla="*/ 0 w 16384"/>
            <a:gd name="T5" fmla="*/ 2867 h 16384"/>
            <a:gd name="T6" fmla="*/ 0 w 16384"/>
            <a:gd name="T7" fmla="*/ 16384 h 16384"/>
            <a:gd name="T8" fmla="*/ 16384 w 16384"/>
            <a:gd name="T9" fmla="*/ 16384 h 16384"/>
            <a:gd name="T10" fmla="*/ 16384 w 16384"/>
            <a:gd name="T11" fmla="*/ 2867 h 16384"/>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6384" h="16384">
              <a:moveTo>
                <a:pt x="16384" y="2867"/>
              </a:moveTo>
              <a:lnTo>
                <a:pt x="8192" y="0"/>
              </a:lnTo>
              <a:lnTo>
                <a:pt x="0" y="2867"/>
              </a:lnTo>
              <a:lnTo>
                <a:pt x="0" y="16384"/>
              </a:lnTo>
              <a:lnTo>
                <a:pt x="16384" y="16384"/>
              </a:lnTo>
              <a:lnTo>
                <a:pt x="16384" y="2867"/>
              </a:lnTo>
              <a:close/>
            </a:path>
          </a:pathLst>
        </a:custGeom>
        <a:solidFill>
          <a:srgbClr val="D4CEE8"/>
        </a:solidFill>
        <a:ln>
          <a:noFill/>
        </a:ln>
        <a:effectLst>
          <a:outerShdw dist="17961" dir="13500000" algn="ctr" rotWithShape="0">
            <a:srgbClr val="C0C0C0"/>
          </a:outerShdw>
        </a:effectLst>
        <a:extLst>
          <a:ext uri="{91240B29-F687-4F45-9708-019B960494DF}">
            <a14:hiddenLine xmlns:a14="http://schemas.microsoft.com/office/drawing/2010/main" w="1">
              <a:solidFill>
                <a:srgbClr val="000000"/>
              </a:solidFill>
              <a:round/>
              <a:headEnd/>
              <a:tailEnd/>
            </a14:hiddenLine>
          </a:ext>
        </a:extLst>
      </xdr:spPr>
    </xdr:sp>
    <xdr:clientData/>
  </xdr:twoCellAnchor>
  <xdr:twoCellAnchor>
    <xdr:from>
      <xdr:col>4</xdr:col>
      <xdr:colOff>2857500</xdr:colOff>
      <xdr:row>7</xdr:row>
      <xdr:rowOff>95250</xdr:rowOff>
    </xdr:from>
    <xdr:to>
      <xdr:col>4</xdr:col>
      <xdr:colOff>2981325</xdr:colOff>
      <xdr:row>10</xdr:row>
      <xdr:rowOff>66675</xdr:rowOff>
    </xdr:to>
    <xdr:sp macro="" textlink="">
      <xdr:nvSpPr>
        <xdr:cNvPr id="14359836" name="Dibujo 573">
          <a:extLst>
            <a:ext uri="{FF2B5EF4-FFF2-40B4-BE49-F238E27FC236}">
              <a16:creationId xmlns:a16="http://schemas.microsoft.com/office/drawing/2014/main" id="{00000000-0008-0000-1500-00001C1DDB00}"/>
            </a:ext>
          </a:extLst>
        </xdr:cNvPr>
        <xdr:cNvSpPr>
          <a:spLocks/>
        </xdr:cNvSpPr>
      </xdr:nvSpPr>
      <xdr:spPr bwMode="auto">
        <a:xfrm>
          <a:off x="4371975" y="1314450"/>
          <a:ext cx="123825" cy="457200"/>
        </a:xfrm>
        <a:custGeom>
          <a:avLst/>
          <a:gdLst>
            <a:gd name="T0" fmla="*/ 16384 w 16384"/>
            <a:gd name="T1" fmla="*/ 0 h 16384"/>
            <a:gd name="T2" fmla="*/ 16384 w 16384"/>
            <a:gd name="T3" fmla="*/ 13863 h 16384"/>
            <a:gd name="T4" fmla="*/ 8937 w 16384"/>
            <a:gd name="T5" fmla="*/ 16384 h 16384"/>
            <a:gd name="T6" fmla="*/ 0 w 16384"/>
            <a:gd name="T7" fmla="*/ 13863 h 16384"/>
            <a:gd name="T8" fmla="*/ 0 w 16384"/>
            <a:gd name="T9" fmla="*/ 0 h 16384"/>
            <a:gd name="T10" fmla="*/ 16384 w 16384"/>
            <a:gd name="T11" fmla="*/ 0 h 16384"/>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6384" h="16384">
              <a:moveTo>
                <a:pt x="16384" y="0"/>
              </a:moveTo>
              <a:lnTo>
                <a:pt x="16384" y="13863"/>
              </a:lnTo>
              <a:lnTo>
                <a:pt x="8937" y="16384"/>
              </a:lnTo>
              <a:lnTo>
                <a:pt x="0" y="13863"/>
              </a:lnTo>
              <a:lnTo>
                <a:pt x="0" y="0"/>
              </a:lnTo>
              <a:lnTo>
                <a:pt x="16384" y="0"/>
              </a:lnTo>
              <a:close/>
            </a:path>
          </a:pathLst>
        </a:custGeom>
        <a:solidFill>
          <a:srgbClr val="D4CEE8"/>
        </a:solidFill>
        <a:ln>
          <a:noFill/>
        </a:ln>
        <a:effectLst>
          <a:outerShdw dist="17961" dir="13500000" algn="ctr" rotWithShape="0">
            <a:srgbClr val="C0C0C0"/>
          </a:outerShdw>
        </a:effectLst>
        <a:extLst>
          <a:ext uri="{91240B29-F687-4F45-9708-019B960494DF}">
            <a14:hiddenLine xmlns:a14="http://schemas.microsoft.com/office/drawing/2010/main" w="1">
              <a:solidFill>
                <a:srgbClr val="000000"/>
              </a:solidFill>
              <a:round/>
              <a:headEnd/>
              <a:tailEnd/>
            </a14:hiddenLine>
          </a:ext>
        </a:extLst>
      </xdr:spPr>
    </xdr:sp>
    <xdr:clientData/>
  </xdr:twoCellAnchor>
  <xdr:twoCellAnchor>
    <xdr:from>
      <xdr:col>4</xdr:col>
      <xdr:colOff>3019425</xdr:colOff>
      <xdr:row>7</xdr:row>
      <xdr:rowOff>57150</xdr:rowOff>
    </xdr:from>
    <xdr:to>
      <xdr:col>4</xdr:col>
      <xdr:colOff>3143250</xdr:colOff>
      <xdr:row>10</xdr:row>
      <xdr:rowOff>57150</xdr:rowOff>
    </xdr:to>
    <xdr:sp macro="" textlink="">
      <xdr:nvSpPr>
        <xdr:cNvPr id="14359837" name="Dibujo 575">
          <a:extLst>
            <a:ext uri="{FF2B5EF4-FFF2-40B4-BE49-F238E27FC236}">
              <a16:creationId xmlns:a16="http://schemas.microsoft.com/office/drawing/2014/main" id="{00000000-0008-0000-1500-00001D1DDB00}"/>
            </a:ext>
          </a:extLst>
        </xdr:cNvPr>
        <xdr:cNvSpPr>
          <a:spLocks/>
        </xdr:cNvSpPr>
      </xdr:nvSpPr>
      <xdr:spPr bwMode="auto">
        <a:xfrm>
          <a:off x="4533900" y="1276350"/>
          <a:ext cx="123825" cy="485775"/>
        </a:xfrm>
        <a:custGeom>
          <a:avLst/>
          <a:gdLst>
            <a:gd name="T0" fmla="*/ 16384 w 16384"/>
            <a:gd name="T1" fmla="*/ 2867 h 16384"/>
            <a:gd name="T2" fmla="*/ 8192 w 16384"/>
            <a:gd name="T3" fmla="*/ 0 h 16384"/>
            <a:gd name="T4" fmla="*/ 0 w 16384"/>
            <a:gd name="T5" fmla="*/ 2867 h 16384"/>
            <a:gd name="T6" fmla="*/ 0 w 16384"/>
            <a:gd name="T7" fmla="*/ 16384 h 16384"/>
            <a:gd name="T8" fmla="*/ 16384 w 16384"/>
            <a:gd name="T9" fmla="*/ 16384 h 16384"/>
            <a:gd name="T10" fmla="*/ 16384 w 16384"/>
            <a:gd name="T11" fmla="*/ 2867 h 16384"/>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6384" h="16384">
              <a:moveTo>
                <a:pt x="16384" y="2867"/>
              </a:moveTo>
              <a:lnTo>
                <a:pt x="8192" y="0"/>
              </a:lnTo>
              <a:lnTo>
                <a:pt x="0" y="2867"/>
              </a:lnTo>
              <a:lnTo>
                <a:pt x="0" y="16384"/>
              </a:lnTo>
              <a:lnTo>
                <a:pt x="16384" y="16384"/>
              </a:lnTo>
              <a:lnTo>
                <a:pt x="16384" y="2867"/>
              </a:lnTo>
              <a:close/>
            </a:path>
          </a:pathLst>
        </a:custGeom>
        <a:solidFill>
          <a:srgbClr val="D4CEE8"/>
        </a:solidFill>
        <a:ln>
          <a:noFill/>
        </a:ln>
        <a:effectLst>
          <a:outerShdw dist="17961" dir="13500000" algn="ctr" rotWithShape="0">
            <a:srgbClr val="C0C0C0"/>
          </a:outerShdw>
        </a:effectLst>
        <a:extLst>
          <a:ext uri="{91240B29-F687-4F45-9708-019B960494DF}">
            <a14:hiddenLine xmlns:a14="http://schemas.microsoft.com/office/drawing/2010/main" w="1">
              <a:solidFill>
                <a:srgbClr val="000000"/>
              </a:solidFill>
              <a:round/>
              <a:headEnd/>
              <a:tailEnd/>
            </a14:hiddenLine>
          </a:ext>
        </a:extLst>
      </xdr:spPr>
    </xdr:sp>
    <xdr:clientData/>
  </xdr:twoCellAnchor>
  <xdr:twoCellAnchor>
    <xdr:from>
      <xdr:col>4</xdr:col>
      <xdr:colOff>3152775</xdr:colOff>
      <xdr:row>8</xdr:row>
      <xdr:rowOff>19050</xdr:rowOff>
    </xdr:from>
    <xdr:to>
      <xdr:col>4</xdr:col>
      <xdr:colOff>3286125</xdr:colOff>
      <xdr:row>11</xdr:row>
      <xdr:rowOff>0</xdr:rowOff>
    </xdr:to>
    <xdr:sp macro="" textlink="">
      <xdr:nvSpPr>
        <xdr:cNvPr id="14359838" name="Dibujo 576">
          <a:extLst>
            <a:ext uri="{FF2B5EF4-FFF2-40B4-BE49-F238E27FC236}">
              <a16:creationId xmlns:a16="http://schemas.microsoft.com/office/drawing/2014/main" id="{00000000-0008-0000-1500-00001E1DDB00}"/>
            </a:ext>
          </a:extLst>
        </xdr:cNvPr>
        <xdr:cNvSpPr>
          <a:spLocks/>
        </xdr:cNvSpPr>
      </xdr:nvSpPr>
      <xdr:spPr bwMode="auto">
        <a:xfrm>
          <a:off x="4667250" y="1400175"/>
          <a:ext cx="133350" cy="466725"/>
        </a:xfrm>
        <a:custGeom>
          <a:avLst/>
          <a:gdLst>
            <a:gd name="T0" fmla="*/ 16384 w 16384"/>
            <a:gd name="T1" fmla="*/ 0 h 16384"/>
            <a:gd name="T2" fmla="*/ 16384 w 16384"/>
            <a:gd name="T3" fmla="*/ 13863 h 16384"/>
            <a:gd name="T4" fmla="*/ 8937 w 16384"/>
            <a:gd name="T5" fmla="*/ 16384 h 16384"/>
            <a:gd name="T6" fmla="*/ 0 w 16384"/>
            <a:gd name="T7" fmla="*/ 13863 h 16384"/>
            <a:gd name="T8" fmla="*/ 0 w 16384"/>
            <a:gd name="T9" fmla="*/ 0 h 16384"/>
            <a:gd name="T10" fmla="*/ 16384 w 16384"/>
            <a:gd name="T11" fmla="*/ 0 h 16384"/>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6384" h="16384">
              <a:moveTo>
                <a:pt x="16384" y="0"/>
              </a:moveTo>
              <a:lnTo>
                <a:pt x="16384" y="13863"/>
              </a:lnTo>
              <a:lnTo>
                <a:pt x="8937" y="16384"/>
              </a:lnTo>
              <a:lnTo>
                <a:pt x="0" y="13863"/>
              </a:lnTo>
              <a:lnTo>
                <a:pt x="0" y="0"/>
              </a:lnTo>
              <a:lnTo>
                <a:pt x="16384" y="0"/>
              </a:lnTo>
              <a:close/>
            </a:path>
          </a:pathLst>
        </a:custGeom>
        <a:solidFill>
          <a:srgbClr val="D4CEE8"/>
        </a:solidFill>
        <a:ln>
          <a:noFill/>
        </a:ln>
        <a:effectLst>
          <a:outerShdw dist="17961" dir="13500000" algn="ctr" rotWithShape="0">
            <a:srgbClr val="C0C0C0"/>
          </a:outerShdw>
        </a:effectLst>
        <a:extLst>
          <a:ext uri="{91240B29-F687-4F45-9708-019B960494DF}">
            <a14:hiddenLine xmlns:a14="http://schemas.microsoft.com/office/drawing/2010/main" w="1">
              <a:solidFill>
                <a:srgbClr val="000000"/>
              </a:solidFill>
              <a:round/>
              <a:headEnd/>
              <a:tailEnd/>
            </a14:hiddenLine>
          </a:ext>
        </a:extLst>
      </xdr:spPr>
    </xdr:sp>
    <xdr:clientData/>
  </xdr:twoCellAnchor>
  <xdr:twoCellAnchor>
    <xdr:from>
      <xdr:col>4</xdr:col>
      <xdr:colOff>3314700</xdr:colOff>
      <xdr:row>8</xdr:row>
      <xdr:rowOff>9525</xdr:rowOff>
    </xdr:from>
    <xdr:to>
      <xdr:col>4</xdr:col>
      <xdr:colOff>3429000</xdr:colOff>
      <xdr:row>11</xdr:row>
      <xdr:rowOff>9525</xdr:rowOff>
    </xdr:to>
    <xdr:sp macro="" textlink="">
      <xdr:nvSpPr>
        <xdr:cNvPr id="14359839" name="Dibujo 578">
          <a:extLst>
            <a:ext uri="{FF2B5EF4-FFF2-40B4-BE49-F238E27FC236}">
              <a16:creationId xmlns:a16="http://schemas.microsoft.com/office/drawing/2014/main" id="{00000000-0008-0000-1500-00001F1DDB00}"/>
            </a:ext>
          </a:extLst>
        </xdr:cNvPr>
        <xdr:cNvSpPr>
          <a:spLocks/>
        </xdr:cNvSpPr>
      </xdr:nvSpPr>
      <xdr:spPr bwMode="auto">
        <a:xfrm>
          <a:off x="4829175" y="1390650"/>
          <a:ext cx="114300" cy="485775"/>
        </a:xfrm>
        <a:custGeom>
          <a:avLst/>
          <a:gdLst>
            <a:gd name="T0" fmla="*/ 16384 w 16384"/>
            <a:gd name="T1" fmla="*/ 2867 h 16384"/>
            <a:gd name="T2" fmla="*/ 8192 w 16384"/>
            <a:gd name="T3" fmla="*/ 0 h 16384"/>
            <a:gd name="T4" fmla="*/ 0 w 16384"/>
            <a:gd name="T5" fmla="*/ 2867 h 16384"/>
            <a:gd name="T6" fmla="*/ 0 w 16384"/>
            <a:gd name="T7" fmla="*/ 16384 h 16384"/>
            <a:gd name="T8" fmla="*/ 16384 w 16384"/>
            <a:gd name="T9" fmla="*/ 16384 h 16384"/>
            <a:gd name="T10" fmla="*/ 16384 w 16384"/>
            <a:gd name="T11" fmla="*/ 2867 h 16384"/>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6384" h="16384">
              <a:moveTo>
                <a:pt x="16384" y="2867"/>
              </a:moveTo>
              <a:lnTo>
                <a:pt x="8192" y="0"/>
              </a:lnTo>
              <a:lnTo>
                <a:pt x="0" y="2867"/>
              </a:lnTo>
              <a:lnTo>
                <a:pt x="0" y="16384"/>
              </a:lnTo>
              <a:lnTo>
                <a:pt x="16384" y="16384"/>
              </a:lnTo>
              <a:lnTo>
                <a:pt x="16384" y="2867"/>
              </a:lnTo>
              <a:close/>
            </a:path>
          </a:pathLst>
        </a:custGeom>
        <a:solidFill>
          <a:srgbClr val="D4CEE8"/>
        </a:solidFill>
        <a:ln>
          <a:noFill/>
        </a:ln>
        <a:effectLst>
          <a:outerShdw dist="17961" dir="13500000" algn="ctr" rotWithShape="0">
            <a:srgbClr val="C0C0C0"/>
          </a:outerShdw>
        </a:effectLst>
        <a:extLst>
          <a:ext uri="{91240B29-F687-4F45-9708-019B960494DF}">
            <a14:hiddenLine xmlns:a14="http://schemas.microsoft.com/office/drawing/2010/main" w="1">
              <a:solidFill>
                <a:srgbClr val="000000"/>
              </a:solidFill>
              <a:round/>
              <a:headEnd/>
              <a:tailEnd/>
            </a14:hiddenLine>
          </a:ext>
        </a:extLst>
      </xdr:spPr>
    </xdr:sp>
    <xdr:clientData/>
  </xdr:twoCellAnchor>
  <xdr:twoCellAnchor>
    <xdr:from>
      <xdr:col>4</xdr:col>
      <xdr:colOff>3438525</xdr:colOff>
      <xdr:row>8</xdr:row>
      <xdr:rowOff>123825</xdr:rowOff>
    </xdr:from>
    <xdr:to>
      <xdr:col>4</xdr:col>
      <xdr:colOff>3571875</xdr:colOff>
      <xdr:row>11</xdr:row>
      <xdr:rowOff>104775</xdr:rowOff>
    </xdr:to>
    <xdr:sp macro="" textlink="">
      <xdr:nvSpPr>
        <xdr:cNvPr id="14359840" name="Dibujo 579">
          <a:extLst>
            <a:ext uri="{FF2B5EF4-FFF2-40B4-BE49-F238E27FC236}">
              <a16:creationId xmlns:a16="http://schemas.microsoft.com/office/drawing/2014/main" id="{00000000-0008-0000-1500-0000201DDB00}"/>
            </a:ext>
          </a:extLst>
        </xdr:cNvPr>
        <xdr:cNvSpPr>
          <a:spLocks/>
        </xdr:cNvSpPr>
      </xdr:nvSpPr>
      <xdr:spPr bwMode="auto">
        <a:xfrm>
          <a:off x="4953000" y="1504950"/>
          <a:ext cx="133350" cy="466725"/>
        </a:xfrm>
        <a:custGeom>
          <a:avLst/>
          <a:gdLst>
            <a:gd name="T0" fmla="*/ 16384 w 16384"/>
            <a:gd name="T1" fmla="*/ 0 h 16384"/>
            <a:gd name="T2" fmla="*/ 16384 w 16384"/>
            <a:gd name="T3" fmla="*/ 13863 h 16384"/>
            <a:gd name="T4" fmla="*/ 8937 w 16384"/>
            <a:gd name="T5" fmla="*/ 16384 h 16384"/>
            <a:gd name="T6" fmla="*/ 0 w 16384"/>
            <a:gd name="T7" fmla="*/ 13863 h 16384"/>
            <a:gd name="T8" fmla="*/ 0 w 16384"/>
            <a:gd name="T9" fmla="*/ 0 h 16384"/>
            <a:gd name="T10" fmla="*/ 16384 w 16384"/>
            <a:gd name="T11" fmla="*/ 0 h 16384"/>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6384" h="16384">
              <a:moveTo>
                <a:pt x="16384" y="0"/>
              </a:moveTo>
              <a:lnTo>
                <a:pt x="16384" y="13863"/>
              </a:lnTo>
              <a:lnTo>
                <a:pt x="8937" y="16384"/>
              </a:lnTo>
              <a:lnTo>
                <a:pt x="0" y="13863"/>
              </a:lnTo>
              <a:lnTo>
                <a:pt x="0" y="0"/>
              </a:lnTo>
              <a:lnTo>
                <a:pt x="16384" y="0"/>
              </a:lnTo>
              <a:close/>
            </a:path>
          </a:pathLst>
        </a:custGeom>
        <a:solidFill>
          <a:srgbClr val="D4CEE8"/>
        </a:solidFill>
        <a:ln>
          <a:noFill/>
        </a:ln>
        <a:effectLst>
          <a:outerShdw dist="17961" dir="13500000" algn="ctr" rotWithShape="0">
            <a:srgbClr val="C0C0C0"/>
          </a:outerShdw>
        </a:effectLst>
        <a:extLst>
          <a:ext uri="{91240B29-F687-4F45-9708-019B960494DF}">
            <a14:hiddenLine xmlns:a14="http://schemas.microsoft.com/office/drawing/2010/main" w="1">
              <a:solidFill>
                <a:srgbClr val="000000"/>
              </a:solidFill>
              <a:round/>
              <a:headEnd/>
              <a:tailEnd/>
            </a14:hiddenLine>
          </a:ext>
        </a:extLst>
      </xdr:spPr>
    </xdr:sp>
    <xdr:clientData/>
  </xdr:twoCellAnchor>
  <xdr:oneCellAnchor>
    <xdr:from>
      <xdr:col>4</xdr:col>
      <xdr:colOff>2419350</xdr:colOff>
      <xdr:row>6</xdr:row>
      <xdr:rowOff>152400</xdr:rowOff>
    </xdr:from>
    <xdr:ext cx="136384" cy="194284"/>
    <xdr:sp macro="" textlink="'Data 2'!E86">
      <xdr:nvSpPr>
        <xdr:cNvPr id="24" name="Texto 584">
          <a:extLst>
            <a:ext uri="{FF2B5EF4-FFF2-40B4-BE49-F238E27FC236}">
              <a16:creationId xmlns:a16="http://schemas.microsoft.com/office/drawing/2014/main" id="{00000000-0008-0000-1500-000018000000}"/>
            </a:ext>
          </a:extLst>
        </xdr:cNvPr>
        <xdr:cNvSpPr txBox="1">
          <a:spLocks noChangeArrowheads="1"/>
        </xdr:cNvSpPr>
      </xdr:nvSpPr>
      <xdr:spPr bwMode="auto">
        <a:xfrm>
          <a:off x="4006850" y="1200150"/>
          <a:ext cx="136384" cy="194284"/>
        </a:xfrm>
        <a:prstGeom prst="rect">
          <a:avLst/>
        </a:prstGeom>
        <a:noFill/>
        <a:ln w="1">
          <a:noFill/>
          <a:miter lim="800000"/>
          <a:headEnd/>
          <a:tailEnd/>
        </a:ln>
      </xdr:spPr>
      <xdr:txBody>
        <a:bodyPr vert="vert270" wrap="none" lIns="18288" tIns="22860" rIns="0" bIns="0" anchor="t" upright="1">
          <a:spAutoFit/>
        </a:bodyPr>
        <a:lstStyle/>
        <a:p>
          <a:pPr algn="r" rtl="0">
            <a:defRPr sz="1000"/>
          </a:pPr>
          <a:fld id="{9A4964F1-4BD6-452D-B193-65BBF1FE56EF}" type="TxLink">
            <a:rPr lang="en-US" sz="800" b="0" i="0" u="none" strike="noStrike">
              <a:solidFill>
                <a:srgbClr val="004563"/>
              </a:solidFill>
              <a:latin typeface="Arial"/>
              <a:cs typeface="Arial"/>
            </a:rPr>
            <a:pPr algn="r" rtl="0">
              <a:defRPr sz="1000"/>
            </a:pPr>
            <a:t>296</a:t>
          </a:fld>
          <a:endParaRPr lang="es-ES" sz="800" b="0" i="0" strike="noStrike">
            <a:solidFill>
              <a:srgbClr val="081959"/>
            </a:solidFill>
            <a:latin typeface="Arial"/>
            <a:cs typeface="Arial"/>
          </a:endParaRPr>
        </a:p>
      </xdr:txBody>
    </xdr:sp>
    <xdr:clientData/>
  </xdr:oneCellAnchor>
  <xdr:oneCellAnchor>
    <xdr:from>
      <xdr:col>4</xdr:col>
      <xdr:colOff>2543175</xdr:colOff>
      <xdr:row>7</xdr:row>
      <xdr:rowOff>152400</xdr:rowOff>
    </xdr:from>
    <xdr:ext cx="136384" cy="194284"/>
    <xdr:sp macro="" textlink="'Data 2'!D86">
      <xdr:nvSpPr>
        <xdr:cNvPr id="25" name="Texto 585">
          <a:extLst>
            <a:ext uri="{FF2B5EF4-FFF2-40B4-BE49-F238E27FC236}">
              <a16:creationId xmlns:a16="http://schemas.microsoft.com/office/drawing/2014/main" id="{00000000-0008-0000-1500-000019000000}"/>
            </a:ext>
          </a:extLst>
        </xdr:cNvPr>
        <xdr:cNvSpPr txBox="1">
          <a:spLocks noChangeArrowheads="1"/>
        </xdr:cNvSpPr>
      </xdr:nvSpPr>
      <xdr:spPr bwMode="auto">
        <a:xfrm>
          <a:off x="4130675" y="1358900"/>
          <a:ext cx="136384" cy="194284"/>
        </a:xfrm>
        <a:prstGeom prst="rect">
          <a:avLst/>
        </a:prstGeom>
        <a:noFill/>
        <a:ln w="1">
          <a:noFill/>
          <a:miter lim="800000"/>
          <a:headEnd/>
          <a:tailEnd/>
        </a:ln>
      </xdr:spPr>
      <xdr:txBody>
        <a:bodyPr vert="vert270" wrap="none" lIns="18288" tIns="22860" rIns="0" bIns="0" anchor="t" upright="1">
          <a:spAutoFit/>
        </a:bodyPr>
        <a:lstStyle/>
        <a:p>
          <a:pPr algn="r" rtl="0">
            <a:defRPr sz="1000"/>
          </a:pPr>
          <a:fld id="{7FF19665-8129-4CC6-8A31-337F92D60BAA}" type="TxLink">
            <a:rPr lang="en-US" sz="800" b="0" i="0" u="none" strike="noStrike">
              <a:solidFill>
                <a:srgbClr val="004563"/>
              </a:solidFill>
              <a:latin typeface="Arial"/>
              <a:cs typeface="Arial"/>
            </a:rPr>
            <a:pPr algn="r" rtl="0">
              <a:defRPr sz="1000"/>
            </a:pPr>
            <a:t>532</a:t>
          </a:fld>
          <a:endParaRPr lang="es-ES" sz="800" b="0" i="0" strike="noStrike">
            <a:solidFill>
              <a:srgbClr val="081959"/>
            </a:solidFill>
            <a:latin typeface="Arial"/>
            <a:cs typeface="Arial"/>
          </a:endParaRPr>
        </a:p>
      </xdr:txBody>
    </xdr:sp>
    <xdr:clientData/>
  </xdr:oneCellAnchor>
  <xdr:oneCellAnchor>
    <xdr:from>
      <xdr:col>4</xdr:col>
      <xdr:colOff>2695575</xdr:colOff>
      <xdr:row>7</xdr:row>
      <xdr:rowOff>38100</xdr:rowOff>
    </xdr:from>
    <xdr:ext cx="136384" cy="279884"/>
    <xdr:sp macro="" textlink="'Data 2'!E87">
      <xdr:nvSpPr>
        <xdr:cNvPr id="26" name="Texto 586">
          <a:extLst>
            <a:ext uri="{FF2B5EF4-FFF2-40B4-BE49-F238E27FC236}">
              <a16:creationId xmlns:a16="http://schemas.microsoft.com/office/drawing/2014/main" id="{00000000-0008-0000-1500-00001A000000}"/>
            </a:ext>
          </a:extLst>
        </xdr:cNvPr>
        <xdr:cNvSpPr txBox="1">
          <a:spLocks noChangeArrowheads="1"/>
        </xdr:cNvSpPr>
      </xdr:nvSpPr>
      <xdr:spPr bwMode="auto">
        <a:xfrm>
          <a:off x="4283075" y="1244600"/>
          <a:ext cx="136384" cy="279884"/>
        </a:xfrm>
        <a:prstGeom prst="rect">
          <a:avLst/>
        </a:prstGeom>
        <a:noFill/>
        <a:ln w="1">
          <a:noFill/>
          <a:miter lim="800000"/>
          <a:headEnd/>
          <a:tailEnd/>
        </a:ln>
      </xdr:spPr>
      <xdr:txBody>
        <a:bodyPr vert="vert270" wrap="none" lIns="18288" tIns="22860" rIns="0" bIns="0" anchor="t" upright="1">
          <a:spAutoFit/>
        </a:bodyPr>
        <a:lstStyle/>
        <a:p>
          <a:pPr algn="r" rtl="0">
            <a:defRPr sz="1000"/>
          </a:pPr>
          <a:fld id="{D897CAAB-2337-4053-88C7-B225902102D4}" type="TxLink">
            <a:rPr lang="en-US" sz="800" b="0" i="0" u="none" strike="noStrike">
              <a:solidFill>
                <a:srgbClr val="004563"/>
              </a:solidFill>
              <a:latin typeface="Arial"/>
              <a:cs typeface="Arial"/>
            </a:rPr>
            <a:pPr algn="r" rtl="0">
              <a:defRPr sz="1000"/>
            </a:pPr>
            <a:t>3.141</a:t>
          </a:fld>
          <a:endParaRPr lang="es-ES" sz="800" b="0" i="0" strike="noStrike">
            <a:solidFill>
              <a:srgbClr val="081959"/>
            </a:solidFill>
            <a:latin typeface="Arial"/>
            <a:cs typeface="Arial"/>
          </a:endParaRPr>
        </a:p>
      </xdr:txBody>
    </xdr:sp>
    <xdr:clientData/>
  </xdr:oneCellAnchor>
  <xdr:oneCellAnchor>
    <xdr:from>
      <xdr:col>4</xdr:col>
      <xdr:colOff>2819400</xdr:colOff>
      <xdr:row>8</xdr:row>
      <xdr:rowOff>2956</xdr:rowOff>
    </xdr:from>
    <xdr:ext cx="136384" cy="279884"/>
    <xdr:sp macro="" textlink="'Data 2'!D87">
      <xdr:nvSpPr>
        <xdr:cNvPr id="27" name="Texto 587">
          <a:extLst>
            <a:ext uri="{FF2B5EF4-FFF2-40B4-BE49-F238E27FC236}">
              <a16:creationId xmlns:a16="http://schemas.microsoft.com/office/drawing/2014/main" id="{00000000-0008-0000-1500-00001B000000}"/>
            </a:ext>
          </a:extLst>
        </xdr:cNvPr>
        <xdr:cNvSpPr txBox="1">
          <a:spLocks noChangeArrowheads="1"/>
        </xdr:cNvSpPr>
      </xdr:nvSpPr>
      <xdr:spPr bwMode="auto">
        <a:xfrm>
          <a:off x="4406900" y="1368206"/>
          <a:ext cx="136384" cy="279884"/>
        </a:xfrm>
        <a:prstGeom prst="rect">
          <a:avLst/>
        </a:prstGeom>
        <a:noFill/>
        <a:ln w="1">
          <a:noFill/>
          <a:miter lim="800000"/>
          <a:headEnd/>
          <a:tailEnd/>
        </a:ln>
      </xdr:spPr>
      <xdr:txBody>
        <a:bodyPr vert="vert270" wrap="none" lIns="18288" tIns="22860" rIns="0" bIns="0" anchor="t" upright="1">
          <a:spAutoFit/>
        </a:bodyPr>
        <a:lstStyle/>
        <a:p>
          <a:pPr algn="r" rtl="0">
            <a:defRPr sz="1000"/>
          </a:pPr>
          <a:fld id="{85BF988E-328A-429D-8C32-1011B50FA5AE}" type="TxLink">
            <a:rPr lang="en-US" sz="800" b="0" i="0" u="none" strike="noStrike">
              <a:solidFill>
                <a:srgbClr val="004563"/>
              </a:solidFill>
              <a:latin typeface="Arial"/>
              <a:cs typeface="Arial"/>
            </a:rPr>
            <a:pPr algn="r" rtl="0">
              <a:defRPr sz="1000"/>
            </a:pPr>
            <a:t>3.964</a:t>
          </a:fld>
          <a:endParaRPr lang="es-ES" sz="800" b="0" i="0" strike="noStrike">
            <a:solidFill>
              <a:srgbClr val="081959"/>
            </a:solidFill>
            <a:latin typeface="Arial"/>
            <a:cs typeface="Arial"/>
          </a:endParaRPr>
        </a:p>
      </xdr:txBody>
    </xdr:sp>
    <xdr:clientData/>
  </xdr:oneCellAnchor>
  <xdr:oneCellAnchor>
    <xdr:from>
      <xdr:col>4</xdr:col>
      <xdr:colOff>2990850</xdr:colOff>
      <xdr:row>7</xdr:row>
      <xdr:rowOff>142875</xdr:rowOff>
    </xdr:from>
    <xdr:ext cx="136384" cy="194284"/>
    <xdr:sp macro="" textlink="'Data 2'!E88">
      <xdr:nvSpPr>
        <xdr:cNvPr id="28" name="Texto 588">
          <a:extLst>
            <a:ext uri="{FF2B5EF4-FFF2-40B4-BE49-F238E27FC236}">
              <a16:creationId xmlns:a16="http://schemas.microsoft.com/office/drawing/2014/main" id="{00000000-0008-0000-1500-00001C000000}"/>
            </a:ext>
          </a:extLst>
        </xdr:cNvPr>
        <xdr:cNvSpPr txBox="1">
          <a:spLocks noChangeArrowheads="1"/>
        </xdr:cNvSpPr>
      </xdr:nvSpPr>
      <xdr:spPr bwMode="auto">
        <a:xfrm>
          <a:off x="4578350" y="1349375"/>
          <a:ext cx="136384" cy="194284"/>
        </a:xfrm>
        <a:prstGeom prst="rect">
          <a:avLst/>
        </a:prstGeom>
        <a:noFill/>
        <a:ln w="1">
          <a:noFill/>
          <a:miter lim="800000"/>
          <a:headEnd/>
          <a:tailEnd/>
        </a:ln>
      </xdr:spPr>
      <xdr:txBody>
        <a:bodyPr vert="vert270" wrap="none" lIns="18288" tIns="22860" rIns="0" bIns="0" anchor="t" upright="1">
          <a:spAutoFit/>
        </a:bodyPr>
        <a:lstStyle/>
        <a:p>
          <a:pPr algn="r" rtl="0">
            <a:defRPr sz="1000"/>
          </a:pPr>
          <a:fld id="{C8238F73-E62E-4951-9BCE-DDC8F4607748}" type="TxLink">
            <a:rPr lang="en-US" sz="800" b="0" i="0" u="none" strike="noStrike">
              <a:solidFill>
                <a:srgbClr val="004563"/>
              </a:solidFill>
              <a:latin typeface="Arial"/>
              <a:cs typeface="Arial"/>
            </a:rPr>
            <a:pPr algn="r" rtl="0">
              <a:defRPr sz="1000"/>
            </a:pPr>
            <a:t>550</a:t>
          </a:fld>
          <a:endParaRPr lang="es-ES" sz="800" b="0" i="0" strike="noStrike">
            <a:solidFill>
              <a:srgbClr val="081959"/>
            </a:solidFill>
            <a:latin typeface="Arial"/>
            <a:cs typeface="Arial"/>
          </a:endParaRPr>
        </a:p>
      </xdr:txBody>
    </xdr:sp>
    <xdr:clientData/>
  </xdr:oneCellAnchor>
  <xdr:oneCellAnchor>
    <xdr:from>
      <xdr:col>4</xdr:col>
      <xdr:colOff>3133725</xdr:colOff>
      <xdr:row>9</xdr:row>
      <xdr:rowOff>30792</xdr:rowOff>
    </xdr:from>
    <xdr:ext cx="136384" cy="194284"/>
    <xdr:sp macro="" textlink="'Data 2'!D88">
      <xdr:nvSpPr>
        <xdr:cNvPr id="29" name="Texto 589">
          <a:extLst>
            <a:ext uri="{FF2B5EF4-FFF2-40B4-BE49-F238E27FC236}">
              <a16:creationId xmlns:a16="http://schemas.microsoft.com/office/drawing/2014/main" id="{00000000-0008-0000-1500-00001D000000}"/>
            </a:ext>
          </a:extLst>
        </xdr:cNvPr>
        <xdr:cNvSpPr txBox="1">
          <a:spLocks noChangeArrowheads="1"/>
        </xdr:cNvSpPr>
      </xdr:nvSpPr>
      <xdr:spPr bwMode="auto">
        <a:xfrm>
          <a:off x="4721225" y="1554792"/>
          <a:ext cx="136384" cy="194284"/>
        </a:xfrm>
        <a:prstGeom prst="rect">
          <a:avLst/>
        </a:prstGeom>
        <a:noFill/>
        <a:ln w="1">
          <a:noFill/>
          <a:miter lim="800000"/>
          <a:headEnd/>
          <a:tailEnd/>
        </a:ln>
      </xdr:spPr>
      <xdr:txBody>
        <a:bodyPr vert="vert270" wrap="none" lIns="18288" tIns="22860" rIns="0" bIns="0" anchor="t" upright="1">
          <a:spAutoFit/>
        </a:bodyPr>
        <a:lstStyle/>
        <a:p>
          <a:pPr algn="r" rtl="0">
            <a:defRPr sz="1000"/>
          </a:pPr>
          <a:fld id="{93669972-FBCA-4D94-83C8-CBB54EC3010F}" type="TxLink">
            <a:rPr lang="en-US" sz="800" b="0" i="0" u="none" strike="noStrike">
              <a:solidFill>
                <a:srgbClr val="004563"/>
              </a:solidFill>
              <a:latin typeface="Arial"/>
              <a:cs typeface="Arial"/>
            </a:rPr>
            <a:pPr algn="r" rtl="0">
              <a:defRPr sz="1000"/>
            </a:pPr>
            <a:t>521</a:t>
          </a:fld>
          <a:endParaRPr lang="es-ES" sz="800" b="0" i="0" strike="noStrike">
            <a:solidFill>
              <a:srgbClr val="081959"/>
            </a:solidFill>
            <a:latin typeface="Arial"/>
            <a:cs typeface="Arial"/>
          </a:endParaRPr>
        </a:p>
      </xdr:txBody>
    </xdr:sp>
    <xdr:clientData/>
  </xdr:oneCellAnchor>
  <xdr:oneCellAnchor>
    <xdr:from>
      <xdr:col>4</xdr:col>
      <xdr:colOff>3295650</xdr:colOff>
      <xdr:row>8</xdr:row>
      <xdr:rowOff>95250</xdr:rowOff>
    </xdr:from>
    <xdr:ext cx="136384" cy="80150"/>
    <xdr:sp macro="" textlink="'Data 2'!E89">
      <xdr:nvSpPr>
        <xdr:cNvPr id="30" name="Texto 590">
          <a:extLst>
            <a:ext uri="{FF2B5EF4-FFF2-40B4-BE49-F238E27FC236}">
              <a16:creationId xmlns:a16="http://schemas.microsoft.com/office/drawing/2014/main" id="{00000000-0008-0000-1500-00001E000000}"/>
            </a:ext>
          </a:extLst>
        </xdr:cNvPr>
        <xdr:cNvSpPr txBox="1">
          <a:spLocks noChangeArrowheads="1"/>
        </xdr:cNvSpPr>
      </xdr:nvSpPr>
      <xdr:spPr bwMode="auto">
        <a:xfrm>
          <a:off x="4883150" y="1460500"/>
          <a:ext cx="136384" cy="80150"/>
        </a:xfrm>
        <a:prstGeom prst="rect">
          <a:avLst/>
        </a:prstGeom>
        <a:noFill/>
        <a:ln w="1">
          <a:noFill/>
          <a:miter lim="800000"/>
          <a:headEnd/>
          <a:tailEnd/>
        </a:ln>
      </xdr:spPr>
      <xdr:txBody>
        <a:bodyPr vert="vert270" wrap="none" lIns="18288" tIns="22860" rIns="0" bIns="0" anchor="t" upright="1">
          <a:spAutoFit/>
        </a:bodyPr>
        <a:lstStyle/>
        <a:p>
          <a:pPr algn="r" rtl="0">
            <a:defRPr sz="1000"/>
          </a:pPr>
          <a:fld id="{101D1DB5-B8A3-4C30-9CFA-E2E648195043}" type="TxLink">
            <a:rPr lang="en-US" sz="800" b="0" i="0" u="none" strike="noStrike">
              <a:solidFill>
                <a:srgbClr val="004563"/>
              </a:solidFill>
              <a:latin typeface="Arial"/>
              <a:cs typeface="Arial"/>
            </a:rPr>
            <a:pPr algn="r" rtl="0">
              <a:defRPr sz="1000"/>
            </a:pPr>
            <a:t>0</a:t>
          </a:fld>
          <a:endParaRPr lang="es-ES" sz="800" b="0" i="0" strike="noStrike">
            <a:solidFill>
              <a:srgbClr val="081959"/>
            </a:solidFill>
            <a:latin typeface="Arial"/>
            <a:cs typeface="Arial"/>
          </a:endParaRPr>
        </a:p>
      </xdr:txBody>
    </xdr:sp>
    <xdr:clientData/>
  </xdr:oneCellAnchor>
  <xdr:oneCellAnchor>
    <xdr:from>
      <xdr:col>4</xdr:col>
      <xdr:colOff>3419475</xdr:colOff>
      <xdr:row>10</xdr:row>
      <xdr:rowOff>76200</xdr:rowOff>
    </xdr:from>
    <xdr:ext cx="136384" cy="80150"/>
    <xdr:sp macro="" textlink="'Data 2'!D89">
      <xdr:nvSpPr>
        <xdr:cNvPr id="31" name="Texto 591">
          <a:extLst>
            <a:ext uri="{FF2B5EF4-FFF2-40B4-BE49-F238E27FC236}">
              <a16:creationId xmlns:a16="http://schemas.microsoft.com/office/drawing/2014/main" id="{00000000-0008-0000-1500-00001F000000}"/>
            </a:ext>
          </a:extLst>
        </xdr:cNvPr>
        <xdr:cNvSpPr txBox="1">
          <a:spLocks noChangeArrowheads="1"/>
        </xdr:cNvSpPr>
      </xdr:nvSpPr>
      <xdr:spPr bwMode="auto">
        <a:xfrm>
          <a:off x="5006975" y="1758950"/>
          <a:ext cx="136384" cy="80150"/>
        </a:xfrm>
        <a:prstGeom prst="rect">
          <a:avLst/>
        </a:prstGeom>
        <a:noFill/>
        <a:ln w="1">
          <a:noFill/>
          <a:miter lim="800000"/>
          <a:headEnd/>
          <a:tailEnd/>
        </a:ln>
      </xdr:spPr>
      <xdr:txBody>
        <a:bodyPr vert="vert270" wrap="none" lIns="18288" tIns="22860" rIns="0" bIns="0" anchor="t" upright="1">
          <a:spAutoFit/>
        </a:bodyPr>
        <a:lstStyle/>
        <a:p>
          <a:pPr algn="r" rtl="0">
            <a:defRPr sz="1000"/>
          </a:pPr>
          <a:fld id="{03891658-A7BE-4984-B3ED-EABF90AC82BC}" type="TxLink">
            <a:rPr lang="en-US" sz="800" b="0" i="0" u="none" strike="noStrike">
              <a:solidFill>
                <a:srgbClr val="004563"/>
              </a:solidFill>
              <a:latin typeface="Arial"/>
              <a:cs typeface="Arial"/>
            </a:rPr>
            <a:pPr algn="r" rtl="0">
              <a:defRPr sz="1000"/>
            </a:pPr>
            <a:t>0</a:t>
          </a:fld>
          <a:endParaRPr lang="es-ES" sz="800" b="0" i="0" strike="noStrike">
            <a:solidFill>
              <a:srgbClr val="081959"/>
            </a:solidFill>
            <a:latin typeface="Arial"/>
            <a:cs typeface="Arial"/>
          </a:endParaRPr>
        </a:p>
      </xdr:txBody>
    </xdr:sp>
    <xdr:clientData/>
  </xdr:oneCellAnchor>
  <xdr:oneCellAnchor>
    <xdr:from>
      <xdr:col>4</xdr:col>
      <xdr:colOff>3590925</xdr:colOff>
      <xdr:row>9</xdr:row>
      <xdr:rowOff>28575</xdr:rowOff>
    </xdr:from>
    <xdr:ext cx="136384" cy="194284"/>
    <xdr:sp macro="" textlink="'Data 2'!E83">
      <xdr:nvSpPr>
        <xdr:cNvPr id="32" name="Texto 592">
          <a:extLst>
            <a:ext uri="{FF2B5EF4-FFF2-40B4-BE49-F238E27FC236}">
              <a16:creationId xmlns:a16="http://schemas.microsoft.com/office/drawing/2014/main" id="{00000000-0008-0000-1500-000020000000}"/>
            </a:ext>
          </a:extLst>
        </xdr:cNvPr>
        <xdr:cNvSpPr txBox="1">
          <a:spLocks noChangeArrowheads="1"/>
        </xdr:cNvSpPr>
      </xdr:nvSpPr>
      <xdr:spPr bwMode="auto">
        <a:xfrm>
          <a:off x="5178425" y="1552575"/>
          <a:ext cx="136384" cy="194284"/>
        </a:xfrm>
        <a:prstGeom prst="rect">
          <a:avLst/>
        </a:prstGeom>
        <a:noFill/>
        <a:ln w="1">
          <a:noFill/>
          <a:miter lim="800000"/>
          <a:headEnd/>
          <a:tailEnd/>
        </a:ln>
      </xdr:spPr>
      <xdr:txBody>
        <a:bodyPr vert="vert270" wrap="none" lIns="18288" tIns="22860" rIns="0" bIns="0" anchor="t" upright="1">
          <a:spAutoFit/>
        </a:bodyPr>
        <a:lstStyle/>
        <a:p>
          <a:pPr algn="r" rtl="0">
            <a:defRPr sz="1000"/>
          </a:pPr>
          <a:fld id="{6D7432CD-5414-47A0-8E9C-993A25A75A97}" type="TxLink">
            <a:rPr lang="en-US" sz="800" b="0" i="0" u="none" strike="noStrike">
              <a:solidFill>
                <a:srgbClr val="004563"/>
              </a:solidFill>
              <a:latin typeface="Arial"/>
              <a:cs typeface="Arial"/>
            </a:rPr>
            <a:pPr algn="r" rtl="0">
              <a:defRPr sz="1000"/>
            </a:pPr>
            <a:t>225</a:t>
          </a:fld>
          <a:endParaRPr lang="es-ES" sz="800" b="0" i="0" strike="noStrike">
            <a:solidFill>
              <a:srgbClr val="081959"/>
            </a:solidFill>
            <a:latin typeface="Arial"/>
            <a:cs typeface="Arial"/>
          </a:endParaRPr>
        </a:p>
      </xdr:txBody>
    </xdr:sp>
    <xdr:clientData/>
  </xdr:oneCellAnchor>
  <xdr:oneCellAnchor>
    <xdr:from>
      <xdr:col>4</xdr:col>
      <xdr:colOff>1628775</xdr:colOff>
      <xdr:row>6</xdr:row>
      <xdr:rowOff>28575</xdr:rowOff>
    </xdr:from>
    <xdr:ext cx="520399" cy="141001"/>
    <xdr:sp macro="" textlink="">
      <xdr:nvSpPr>
        <xdr:cNvPr id="33" name="Texto 595">
          <a:extLst>
            <a:ext uri="{FF2B5EF4-FFF2-40B4-BE49-F238E27FC236}">
              <a16:creationId xmlns:a16="http://schemas.microsoft.com/office/drawing/2014/main" id="{00000000-0008-0000-1500-000021000000}"/>
            </a:ext>
          </a:extLst>
        </xdr:cNvPr>
        <xdr:cNvSpPr txBox="1">
          <a:spLocks noChangeArrowheads="1"/>
        </xdr:cNvSpPr>
      </xdr:nvSpPr>
      <xdr:spPr bwMode="auto">
        <a:xfrm>
          <a:off x="3143250" y="1085850"/>
          <a:ext cx="520399" cy="141001"/>
        </a:xfrm>
        <a:prstGeom prst="rect">
          <a:avLst/>
        </a:prstGeom>
        <a:noFill/>
        <a:ln w="1">
          <a:noFill/>
          <a:miter lim="800000"/>
          <a:headEnd/>
          <a:tailEnd/>
        </a:ln>
      </xdr:spPr>
      <xdr:txBody>
        <a:bodyPr wrap="none" lIns="18288" tIns="22860" rIns="0" bIns="0" anchor="t" upright="1">
          <a:spAutoFit/>
        </a:bodyPr>
        <a:lstStyle/>
        <a:p>
          <a:pPr algn="l" rtl="0">
            <a:defRPr sz="1000"/>
          </a:pPr>
          <a:r>
            <a:rPr lang="es-ES" sz="800" b="0" i="0" strike="noStrike">
              <a:solidFill>
                <a:srgbClr val="081959"/>
              </a:solidFill>
              <a:latin typeface="Arial"/>
              <a:cs typeface="Arial"/>
            </a:rPr>
            <a:t>Errondenia</a:t>
          </a:r>
        </a:p>
      </xdr:txBody>
    </xdr:sp>
    <xdr:clientData/>
  </xdr:oneCellAnchor>
  <xdr:oneCellAnchor>
    <xdr:from>
      <xdr:col>4</xdr:col>
      <xdr:colOff>4019550</xdr:colOff>
      <xdr:row>9</xdr:row>
      <xdr:rowOff>9525</xdr:rowOff>
    </xdr:from>
    <xdr:ext cx="333375" cy="161925"/>
    <xdr:sp macro="" textlink="">
      <xdr:nvSpPr>
        <xdr:cNvPr id="34" name="Texto 596">
          <a:extLst>
            <a:ext uri="{FF2B5EF4-FFF2-40B4-BE49-F238E27FC236}">
              <a16:creationId xmlns:a16="http://schemas.microsoft.com/office/drawing/2014/main" id="{00000000-0008-0000-1500-000022000000}"/>
            </a:ext>
          </a:extLst>
        </xdr:cNvPr>
        <xdr:cNvSpPr txBox="1">
          <a:spLocks noChangeArrowheads="1"/>
        </xdr:cNvSpPr>
      </xdr:nvSpPr>
      <xdr:spPr bwMode="auto">
        <a:xfrm>
          <a:off x="5534025" y="1552575"/>
          <a:ext cx="333375" cy="161925"/>
        </a:xfrm>
        <a:prstGeom prst="rect">
          <a:avLst/>
        </a:prstGeom>
        <a:noFill/>
        <a:ln w="1">
          <a:noFill/>
          <a:miter lim="800000"/>
          <a:headEnd/>
          <a:tailEnd/>
        </a:ln>
      </xdr:spPr>
      <xdr:txBody>
        <a:bodyPr wrap="none" lIns="18288" tIns="22860" rIns="0" bIns="0" anchor="t" upright="1">
          <a:spAutoFit/>
        </a:bodyPr>
        <a:lstStyle/>
        <a:p>
          <a:pPr algn="l" rtl="0">
            <a:defRPr sz="1000"/>
          </a:pPr>
          <a:r>
            <a:rPr lang="es-ES" sz="800" b="0" i="0" strike="noStrike">
              <a:solidFill>
                <a:srgbClr val="081959"/>
              </a:solidFill>
              <a:latin typeface="Arial"/>
              <a:cs typeface="Arial"/>
            </a:rPr>
            <a:t>Baixas</a:t>
          </a:r>
        </a:p>
      </xdr:txBody>
    </xdr:sp>
    <xdr:clientData/>
  </xdr:oneCellAnchor>
  <xdr:oneCellAnchor>
    <xdr:from>
      <xdr:col>4</xdr:col>
      <xdr:colOff>2543175</xdr:colOff>
      <xdr:row>5</xdr:row>
      <xdr:rowOff>161925</xdr:rowOff>
    </xdr:from>
    <xdr:ext cx="266700" cy="161925"/>
    <xdr:sp macro="" textlink="">
      <xdr:nvSpPr>
        <xdr:cNvPr id="35" name="Texto 597">
          <a:extLst>
            <a:ext uri="{FF2B5EF4-FFF2-40B4-BE49-F238E27FC236}">
              <a16:creationId xmlns:a16="http://schemas.microsoft.com/office/drawing/2014/main" id="{00000000-0008-0000-1500-000023000000}"/>
            </a:ext>
          </a:extLst>
        </xdr:cNvPr>
        <xdr:cNvSpPr txBox="1">
          <a:spLocks noChangeArrowheads="1"/>
        </xdr:cNvSpPr>
      </xdr:nvSpPr>
      <xdr:spPr bwMode="auto">
        <a:xfrm>
          <a:off x="4057650" y="1047750"/>
          <a:ext cx="266700" cy="161925"/>
        </a:xfrm>
        <a:prstGeom prst="rect">
          <a:avLst/>
        </a:prstGeom>
        <a:noFill/>
        <a:ln w="1">
          <a:noFill/>
          <a:miter lim="800000"/>
          <a:headEnd/>
          <a:tailEnd/>
        </a:ln>
      </xdr:spPr>
      <xdr:txBody>
        <a:bodyPr wrap="none" lIns="18288" tIns="22860" rIns="0" bIns="0" anchor="t" upright="1">
          <a:spAutoFit/>
        </a:bodyPr>
        <a:lstStyle/>
        <a:p>
          <a:pPr algn="l" rtl="0">
            <a:defRPr sz="1000"/>
          </a:pPr>
          <a:r>
            <a:rPr lang="es-ES" sz="800" b="0" i="0" strike="noStrike">
              <a:solidFill>
                <a:srgbClr val="081959"/>
              </a:solidFill>
              <a:latin typeface="Arial"/>
              <a:cs typeface="Arial"/>
            </a:rPr>
            <a:t>Argia</a:t>
          </a:r>
        </a:p>
      </xdr:txBody>
    </xdr:sp>
    <xdr:clientData/>
  </xdr:oneCellAnchor>
  <xdr:oneCellAnchor>
    <xdr:from>
      <xdr:col>4</xdr:col>
      <xdr:colOff>3714750</xdr:colOff>
      <xdr:row>8</xdr:row>
      <xdr:rowOff>66675</xdr:rowOff>
    </xdr:from>
    <xdr:ext cx="981075" cy="161925"/>
    <xdr:sp macro="" textlink="">
      <xdr:nvSpPr>
        <xdr:cNvPr id="36" name="Texto 598">
          <a:extLst>
            <a:ext uri="{FF2B5EF4-FFF2-40B4-BE49-F238E27FC236}">
              <a16:creationId xmlns:a16="http://schemas.microsoft.com/office/drawing/2014/main" id="{00000000-0008-0000-1500-000024000000}"/>
            </a:ext>
          </a:extLst>
        </xdr:cNvPr>
        <xdr:cNvSpPr txBox="1">
          <a:spLocks noChangeArrowheads="1"/>
        </xdr:cNvSpPr>
      </xdr:nvSpPr>
      <xdr:spPr bwMode="auto">
        <a:xfrm>
          <a:off x="5229225" y="1447800"/>
          <a:ext cx="981075" cy="161925"/>
        </a:xfrm>
        <a:prstGeom prst="rect">
          <a:avLst/>
        </a:prstGeom>
        <a:noFill/>
        <a:ln w="1">
          <a:noFill/>
          <a:miter lim="800000"/>
          <a:headEnd/>
          <a:tailEnd/>
        </a:ln>
      </xdr:spPr>
      <xdr:txBody>
        <a:bodyPr wrap="none" lIns="18288" tIns="22860" rIns="0" bIns="0" anchor="t" upright="1">
          <a:spAutoFit/>
        </a:bodyPr>
        <a:lstStyle/>
        <a:p>
          <a:pPr algn="l" rtl="0">
            <a:defRPr sz="1000"/>
          </a:pPr>
          <a:r>
            <a:rPr lang="es-ES" sz="800" b="0" i="0" strike="noStrike">
              <a:solidFill>
                <a:srgbClr val="081959"/>
              </a:solidFill>
              <a:latin typeface="Arial"/>
              <a:cs typeface="Arial"/>
            </a:rPr>
            <a:t>Margineda (Andorra)</a:t>
          </a:r>
        </a:p>
      </xdr:txBody>
    </xdr:sp>
    <xdr:clientData/>
  </xdr:oneCellAnchor>
  <xdr:oneCellAnchor>
    <xdr:from>
      <xdr:col>4</xdr:col>
      <xdr:colOff>3124200</xdr:colOff>
      <xdr:row>7</xdr:row>
      <xdr:rowOff>19050</xdr:rowOff>
    </xdr:from>
    <xdr:ext cx="495300" cy="161925"/>
    <xdr:sp macro="" textlink="">
      <xdr:nvSpPr>
        <xdr:cNvPr id="37" name="Texto 599">
          <a:extLst>
            <a:ext uri="{FF2B5EF4-FFF2-40B4-BE49-F238E27FC236}">
              <a16:creationId xmlns:a16="http://schemas.microsoft.com/office/drawing/2014/main" id="{00000000-0008-0000-1500-000025000000}"/>
            </a:ext>
          </a:extLst>
        </xdr:cNvPr>
        <xdr:cNvSpPr txBox="1">
          <a:spLocks noChangeArrowheads="1"/>
        </xdr:cNvSpPr>
      </xdr:nvSpPr>
      <xdr:spPr bwMode="auto">
        <a:xfrm>
          <a:off x="4638675" y="1238250"/>
          <a:ext cx="495300" cy="161925"/>
        </a:xfrm>
        <a:prstGeom prst="rect">
          <a:avLst/>
        </a:prstGeom>
        <a:noFill/>
        <a:ln w="1">
          <a:noFill/>
          <a:miter lim="800000"/>
          <a:headEnd/>
          <a:tailEnd/>
        </a:ln>
      </xdr:spPr>
      <xdr:txBody>
        <a:bodyPr wrap="none" lIns="18288" tIns="22860" rIns="0" bIns="0" anchor="t" upright="1">
          <a:spAutoFit/>
        </a:bodyPr>
        <a:lstStyle/>
        <a:p>
          <a:pPr algn="l" rtl="0">
            <a:defRPr sz="1000"/>
          </a:pPr>
          <a:r>
            <a:rPr lang="es-ES" sz="800" b="0" i="0" strike="noStrike">
              <a:solidFill>
                <a:srgbClr val="081959"/>
              </a:solidFill>
              <a:latin typeface="Arial"/>
              <a:cs typeface="Arial"/>
            </a:rPr>
            <a:t>Pragnéres</a:t>
          </a:r>
        </a:p>
      </xdr:txBody>
    </xdr:sp>
    <xdr:clientData/>
  </xdr:oneCellAnchor>
  <xdr:oneCellAnchor>
    <xdr:from>
      <xdr:col>4</xdr:col>
      <xdr:colOff>2838450</xdr:colOff>
      <xdr:row>6</xdr:row>
      <xdr:rowOff>104775</xdr:rowOff>
    </xdr:from>
    <xdr:ext cx="266700" cy="161925"/>
    <xdr:sp macro="" textlink="">
      <xdr:nvSpPr>
        <xdr:cNvPr id="38" name="Texto 600">
          <a:extLst>
            <a:ext uri="{FF2B5EF4-FFF2-40B4-BE49-F238E27FC236}">
              <a16:creationId xmlns:a16="http://schemas.microsoft.com/office/drawing/2014/main" id="{00000000-0008-0000-1500-000026000000}"/>
            </a:ext>
          </a:extLst>
        </xdr:cNvPr>
        <xdr:cNvSpPr txBox="1">
          <a:spLocks noChangeArrowheads="1"/>
        </xdr:cNvSpPr>
      </xdr:nvSpPr>
      <xdr:spPr bwMode="auto">
        <a:xfrm>
          <a:off x="4352925" y="1162050"/>
          <a:ext cx="266700" cy="161925"/>
        </a:xfrm>
        <a:prstGeom prst="rect">
          <a:avLst/>
        </a:prstGeom>
        <a:noFill/>
        <a:ln w="1">
          <a:noFill/>
          <a:miter lim="800000"/>
          <a:headEnd/>
          <a:tailEnd/>
        </a:ln>
      </xdr:spPr>
      <xdr:txBody>
        <a:bodyPr wrap="none" lIns="18288" tIns="22860" rIns="0" bIns="0" anchor="t" upright="1">
          <a:spAutoFit/>
        </a:bodyPr>
        <a:lstStyle/>
        <a:p>
          <a:pPr algn="l" rtl="0">
            <a:defRPr sz="1000"/>
          </a:pPr>
          <a:r>
            <a:rPr lang="es-ES" sz="800" b="0" i="0" strike="noStrike">
              <a:solidFill>
                <a:srgbClr val="081959"/>
              </a:solidFill>
              <a:latin typeface="Arial"/>
              <a:cs typeface="Arial"/>
            </a:rPr>
            <a:t>Argia</a:t>
          </a:r>
        </a:p>
      </xdr:txBody>
    </xdr:sp>
    <xdr:clientData/>
  </xdr:oneCellAnchor>
  <xdr:oneCellAnchor>
    <xdr:from>
      <xdr:col>4</xdr:col>
      <xdr:colOff>3409950</xdr:colOff>
      <xdr:row>7</xdr:row>
      <xdr:rowOff>133350</xdr:rowOff>
    </xdr:from>
    <xdr:ext cx="420180" cy="159801"/>
    <xdr:sp macro="" textlink="">
      <xdr:nvSpPr>
        <xdr:cNvPr id="39" name="Texto 601">
          <a:extLst>
            <a:ext uri="{FF2B5EF4-FFF2-40B4-BE49-F238E27FC236}">
              <a16:creationId xmlns:a16="http://schemas.microsoft.com/office/drawing/2014/main" id="{00000000-0008-0000-1500-000027000000}"/>
            </a:ext>
          </a:extLst>
        </xdr:cNvPr>
        <xdr:cNvSpPr txBox="1">
          <a:spLocks noChangeArrowheads="1"/>
        </xdr:cNvSpPr>
      </xdr:nvSpPr>
      <xdr:spPr bwMode="auto">
        <a:xfrm>
          <a:off x="4924425" y="1352550"/>
          <a:ext cx="420180" cy="159801"/>
        </a:xfrm>
        <a:prstGeom prst="rect">
          <a:avLst/>
        </a:prstGeom>
        <a:noFill/>
        <a:ln w="1">
          <a:noFill/>
          <a:miter lim="800000"/>
          <a:headEnd/>
          <a:tailEnd/>
        </a:ln>
      </xdr:spPr>
      <xdr:txBody>
        <a:bodyPr wrap="none" lIns="18288" tIns="22860" rIns="0" bIns="0" anchor="t" upright="1">
          <a:spAutoFit/>
        </a:bodyPr>
        <a:lstStyle/>
        <a:p>
          <a:pPr algn="l" rtl="0">
            <a:defRPr sz="1000"/>
          </a:pPr>
          <a:r>
            <a:rPr lang="es-ES" sz="800" b="0" i="0" strike="noStrike">
              <a:solidFill>
                <a:srgbClr val="081959"/>
              </a:solidFill>
              <a:latin typeface="Arial"/>
              <a:cs typeface="Arial"/>
            </a:rPr>
            <a:t>Lac D'oo</a:t>
          </a:r>
        </a:p>
      </xdr:txBody>
    </xdr:sp>
    <xdr:clientData/>
  </xdr:oneCellAnchor>
  <xdr:oneCellAnchor>
    <xdr:from>
      <xdr:col>4</xdr:col>
      <xdr:colOff>1571625</xdr:colOff>
      <xdr:row>8</xdr:row>
      <xdr:rowOff>104775</xdr:rowOff>
    </xdr:from>
    <xdr:ext cx="543290" cy="159801"/>
    <xdr:sp macro="" textlink="">
      <xdr:nvSpPr>
        <xdr:cNvPr id="40" name="Texto 602">
          <a:extLst>
            <a:ext uri="{FF2B5EF4-FFF2-40B4-BE49-F238E27FC236}">
              <a16:creationId xmlns:a16="http://schemas.microsoft.com/office/drawing/2014/main" id="{00000000-0008-0000-1500-000028000000}"/>
            </a:ext>
          </a:extLst>
        </xdr:cNvPr>
        <xdr:cNvSpPr txBox="1">
          <a:spLocks noChangeArrowheads="1"/>
        </xdr:cNvSpPr>
      </xdr:nvSpPr>
      <xdr:spPr bwMode="auto">
        <a:xfrm>
          <a:off x="3086100" y="1485900"/>
          <a:ext cx="543290" cy="159801"/>
        </a:xfrm>
        <a:prstGeom prst="rect">
          <a:avLst/>
        </a:prstGeom>
        <a:noFill/>
        <a:ln w="1">
          <a:noFill/>
          <a:miter lim="800000"/>
          <a:headEnd/>
          <a:tailEnd/>
        </a:ln>
      </xdr:spPr>
      <xdr:txBody>
        <a:bodyPr wrap="none" lIns="18288" tIns="22860" rIns="0" bIns="0" anchor="t" upright="1">
          <a:spAutoFit/>
        </a:bodyPr>
        <a:lstStyle/>
        <a:p>
          <a:pPr algn="l" rtl="0">
            <a:defRPr sz="1000"/>
          </a:pPr>
          <a:r>
            <a:rPr lang="es-ES" sz="800" b="0" i="0" strike="noStrike">
              <a:solidFill>
                <a:srgbClr val="081959"/>
              </a:solidFill>
              <a:latin typeface="Arial"/>
              <a:cs typeface="Arial"/>
            </a:rPr>
            <a:t>Irún 132 kV</a:t>
          </a:r>
        </a:p>
      </xdr:txBody>
    </xdr:sp>
    <xdr:clientData/>
  </xdr:oneCellAnchor>
  <xdr:oneCellAnchor>
    <xdr:from>
      <xdr:col>4</xdr:col>
      <xdr:colOff>1914525</xdr:colOff>
      <xdr:row>9</xdr:row>
      <xdr:rowOff>38100</xdr:rowOff>
    </xdr:from>
    <xdr:ext cx="666750" cy="161925"/>
    <xdr:sp macro="" textlink="">
      <xdr:nvSpPr>
        <xdr:cNvPr id="41" name="Texto 604">
          <a:extLst>
            <a:ext uri="{FF2B5EF4-FFF2-40B4-BE49-F238E27FC236}">
              <a16:creationId xmlns:a16="http://schemas.microsoft.com/office/drawing/2014/main" id="{00000000-0008-0000-1500-000029000000}"/>
            </a:ext>
          </a:extLst>
        </xdr:cNvPr>
        <xdr:cNvSpPr txBox="1">
          <a:spLocks noChangeArrowheads="1"/>
        </xdr:cNvSpPr>
      </xdr:nvSpPr>
      <xdr:spPr bwMode="auto">
        <a:xfrm>
          <a:off x="3429000" y="1581150"/>
          <a:ext cx="666750" cy="161925"/>
        </a:xfrm>
        <a:prstGeom prst="rect">
          <a:avLst/>
        </a:prstGeom>
        <a:noFill/>
        <a:ln w="1">
          <a:noFill/>
          <a:miter lim="800000"/>
          <a:headEnd/>
          <a:tailEnd/>
        </a:ln>
      </xdr:spPr>
      <xdr:txBody>
        <a:bodyPr wrap="none" lIns="18288" tIns="22860" rIns="0" bIns="0" anchor="t" upright="1">
          <a:spAutoFit/>
        </a:bodyPr>
        <a:lstStyle/>
        <a:p>
          <a:pPr algn="l" rtl="0">
            <a:defRPr sz="1000"/>
          </a:pPr>
          <a:r>
            <a:rPr lang="es-ES" sz="800" b="0" i="0" strike="noStrike">
              <a:solidFill>
                <a:srgbClr val="081959"/>
              </a:solidFill>
              <a:latin typeface="Arial"/>
              <a:cs typeface="Arial"/>
            </a:rPr>
            <a:t>Arkale 220 kV</a:t>
          </a:r>
        </a:p>
      </xdr:txBody>
    </xdr:sp>
    <xdr:clientData/>
  </xdr:oneCellAnchor>
  <xdr:oneCellAnchor>
    <xdr:from>
      <xdr:col>4</xdr:col>
      <xdr:colOff>2409825</xdr:colOff>
      <xdr:row>10</xdr:row>
      <xdr:rowOff>57150</xdr:rowOff>
    </xdr:from>
    <xdr:ext cx="742950" cy="161925"/>
    <xdr:sp macro="" textlink="">
      <xdr:nvSpPr>
        <xdr:cNvPr id="42" name="Texto 606">
          <a:extLst>
            <a:ext uri="{FF2B5EF4-FFF2-40B4-BE49-F238E27FC236}">
              <a16:creationId xmlns:a16="http://schemas.microsoft.com/office/drawing/2014/main" id="{00000000-0008-0000-1500-00002A000000}"/>
            </a:ext>
          </a:extLst>
        </xdr:cNvPr>
        <xdr:cNvSpPr txBox="1">
          <a:spLocks noChangeArrowheads="1"/>
        </xdr:cNvSpPr>
      </xdr:nvSpPr>
      <xdr:spPr bwMode="auto">
        <a:xfrm>
          <a:off x="3924300" y="1762125"/>
          <a:ext cx="742950" cy="161925"/>
        </a:xfrm>
        <a:prstGeom prst="rect">
          <a:avLst/>
        </a:prstGeom>
        <a:noFill/>
        <a:ln w="1">
          <a:noFill/>
          <a:miter lim="800000"/>
          <a:headEnd/>
          <a:tailEnd/>
        </a:ln>
      </xdr:spPr>
      <xdr:txBody>
        <a:bodyPr wrap="none" lIns="18288" tIns="22860" rIns="0" bIns="0" anchor="t" upright="1">
          <a:spAutoFit/>
        </a:bodyPr>
        <a:lstStyle/>
        <a:p>
          <a:pPr algn="l" rtl="0">
            <a:defRPr sz="1000"/>
          </a:pPr>
          <a:r>
            <a:rPr lang="es-ES" sz="800" b="0" i="0" strike="noStrike">
              <a:solidFill>
                <a:srgbClr val="081959"/>
              </a:solidFill>
              <a:latin typeface="Arial"/>
              <a:cs typeface="Arial"/>
            </a:rPr>
            <a:t>Biescas 220 kV</a:t>
          </a:r>
        </a:p>
      </xdr:txBody>
    </xdr:sp>
    <xdr:clientData/>
  </xdr:oneCellAnchor>
  <xdr:oneCellAnchor>
    <xdr:from>
      <xdr:col>4</xdr:col>
      <xdr:colOff>2105025</xdr:colOff>
      <xdr:row>9</xdr:row>
      <xdr:rowOff>123825</xdr:rowOff>
    </xdr:from>
    <xdr:ext cx="725711" cy="159801"/>
    <xdr:sp macro="" textlink="">
      <xdr:nvSpPr>
        <xdr:cNvPr id="43" name="Texto 607">
          <a:extLst>
            <a:ext uri="{FF2B5EF4-FFF2-40B4-BE49-F238E27FC236}">
              <a16:creationId xmlns:a16="http://schemas.microsoft.com/office/drawing/2014/main" id="{00000000-0008-0000-1500-00002B000000}"/>
            </a:ext>
          </a:extLst>
        </xdr:cNvPr>
        <xdr:cNvSpPr txBox="1">
          <a:spLocks noChangeArrowheads="1"/>
        </xdr:cNvSpPr>
      </xdr:nvSpPr>
      <xdr:spPr bwMode="auto">
        <a:xfrm>
          <a:off x="3619500" y="1666875"/>
          <a:ext cx="725711" cy="159801"/>
        </a:xfrm>
        <a:prstGeom prst="rect">
          <a:avLst/>
        </a:prstGeom>
        <a:noFill/>
        <a:ln w="1">
          <a:noFill/>
          <a:miter lim="800000"/>
          <a:headEnd/>
          <a:tailEnd/>
        </a:ln>
      </xdr:spPr>
      <xdr:txBody>
        <a:bodyPr wrap="none" lIns="18288" tIns="22860" rIns="0" bIns="0" anchor="t" upright="1">
          <a:spAutoFit/>
        </a:bodyPr>
        <a:lstStyle/>
        <a:p>
          <a:pPr algn="l" rtl="0">
            <a:defRPr sz="1000"/>
          </a:pPr>
          <a:r>
            <a:rPr lang="es-ES" sz="800" b="0" i="0" strike="noStrike">
              <a:solidFill>
                <a:srgbClr val="081959"/>
              </a:solidFill>
              <a:latin typeface="Arial"/>
              <a:cs typeface="Arial"/>
            </a:rPr>
            <a:t>Hernani 400 kV</a:t>
          </a:r>
        </a:p>
      </xdr:txBody>
    </xdr:sp>
    <xdr:clientData/>
  </xdr:oneCellAnchor>
  <xdr:oneCellAnchor>
    <xdr:from>
      <xdr:col>4</xdr:col>
      <xdr:colOff>2762250</xdr:colOff>
      <xdr:row>11</xdr:row>
      <xdr:rowOff>9525</xdr:rowOff>
    </xdr:from>
    <xdr:ext cx="666886" cy="159801"/>
    <xdr:sp macro="" textlink="">
      <xdr:nvSpPr>
        <xdr:cNvPr id="44" name="Texto 608">
          <a:extLst>
            <a:ext uri="{FF2B5EF4-FFF2-40B4-BE49-F238E27FC236}">
              <a16:creationId xmlns:a16="http://schemas.microsoft.com/office/drawing/2014/main" id="{00000000-0008-0000-1500-00002C000000}"/>
            </a:ext>
          </a:extLst>
        </xdr:cNvPr>
        <xdr:cNvSpPr txBox="1">
          <a:spLocks noChangeArrowheads="1"/>
        </xdr:cNvSpPr>
      </xdr:nvSpPr>
      <xdr:spPr bwMode="auto">
        <a:xfrm>
          <a:off x="4276725" y="1876425"/>
          <a:ext cx="666886" cy="159801"/>
        </a:xfrm>
        <a:prstGeom prst="rect">
          <a:avLst/>
        </a:prstGeom>
        <a:noFill/>
        <a:ln w="1">
          <a:noFill/>
          <a:miter lim="800000"/>
          <a:headEnd/>
          <a:tailEnd/>
        </a:ln>
      </xdr:spPr>
      <xdr:txBody>
        <a:bodyPr wrap="none" lIns="18288" tIns="22860" rIns="0" bIns="0" anchor="t" upright="1">
          <a:spAutoFit/>
        </a:bodyPr>
        <a:lstStyle/>
        <a:p>
          <a:pPr algn="l" rtl="0">
            <a:defRPr sz="1000"/>
          </a:pPr>
          <a:r>
            <a:rPr lang="es-ES" sz="800" b="0" i="0" strike="noStrike">
              <a:solidFill>
                <a:srgbClr val="081959"/>
              </a:solidFill>
              <a:latin typeface="Arial"/>
              <a:cs typeface="Arial"/>
            </a:rPr>
            <a:t>Benós 150 kV</a:t>
          </a:r>
        </a:p>
      </xdr:txBody>
    </xdr:sp>
    <xdr:clientData/>
  </xdr:oneCellAnchor>
  <xdr:oneCellAnchor>
    <xdr:from>
      <xdr:col>4</xdr:col>
      <xdr:colOff>3076575</xdr:colOff>
      <xdr:row>11</xdr:row>
      <xdr:rowOff>142875</xdr:rowOff>
    </xdr:from>
    <xdr:ext cx="638175" cy="161925"/>
    <xdr:sp macro="" textlink="">
      <xdr:nvSpPr>
        <xdr:cNvPr id="45" name="Texto 605">
          <a:extLst>
            <a:ext uri="{FF2B5EF4-FFF2-40B4-BE49-F238E27FC236}">
              <a16:creationId xmlns:a16="http://schemas.microsoft.com/office/drawing/2014/main" id="{00000000-0008-0000-1500-00002D000000}"/>
            </a:ext>
          </a:extLst>
        </xdr:cNvPr>
        <xdr:cNvSpPr txBox="1">
          <a:spLocks noChangeArrowheads="1"/>
        </xdr:cNvSpPr>
      </xdr:nvSpPr>
      <xdr:spPr bwMode="auto">
        <a:xfrm>
          <a:off x="4591050" y="2009775"/>
          <a:ext cx="638175" cy="161925"/>
        </a:xfrm>
        <a:prstGeom prst="rect">
          <a:avLst/>
        </a:prstGeom>
        <a:noFill/>
        <a:ln w="1">
          <a:noFill/>
          <a:miter lim="800000"/>
          <a:headEnd/>
          <a:tailEnd/>
        </a:ln>
      </xdr:spPr>
      <xdr:txBody>
        <a:bodyPr wrap="none" lIns="18288" tIns="22860" rIns="0" bIns="0" anchor="t" upright="1">
          <a:spAutoFit/>
        </a:bodyPr>
        <a:lstStyle/>
        <a:p>
          <a:pPr algn="l" rtl="0">
            <a:defRPr sz="1000"/>
          </a:pPr>
          <a:r>
            <a:rPr lang="es-ES" sz="800" b="0" i="0" strike="noStrike">
              <a:solidFill>
                <a:srgbClr val="081959"/>
              </a:solidFill>
              <a:latin typeface="Arial"/>
              <a:cs typeface="Arial"/>
            </a:rPr>
            <a:t>Adrall 110 kV</a:t>
          </a:r>
        </a:p>
      </xdr:txBody>
    </xdr:sp>
    <xdr:clientData/>
  </xdr:oneCellAnchor>
  <xdr:twoCellAnchor>
    <xdr:from>
      <xdr:col>4</xdr:col>
      <xdr:colOff>219075</xdr:colOff>
      <xdr:row>9</xdr:row>
      <xdr:rowOff>85725</xdr:rowOff>
    </xdr:from>
    <xdr:to>
      <xdr:col>4</xdr:col>
      <xdr:colOff>323850</xdr:colOff>
      <xdr:row>11</xdr:row>
      <xdr:rowOff>161925</xdr:rowOff>
    </xdr:to>
    <xdr:sp macro="" textlink="">
      <xdr:nvSpPr>
        <xdr:cNvPr id="14359863" name="Dibujo 610">
          <a:extLst>
            <a:ext uri="{FF2B5EF4-FFF2-40B4-BE49-F238E27FC236}">
              <a16:creationId xmlns:a16="http://schemas.microsoft.com/office/drawing/2014/main" id="{00000000-0008-0000-1500-0000371DDB00}"/>
            </a:ext>
          </a:extLst>
        </xdr:cNvPr>
        <xdr:cNvSpPr>
          <a:spLocks/>
        </xdr:cNvSpPr>
      </xdr:nvSpPr>
      <xdr:spPr bwMode="auto">
        <a:xfrm>
          <a:off x="1733550" y="1628775"/>
          <a:ext cx="104775" cy="400050"/>
        </a:xfrm>
        <a:custGeom>
          <a:avLst/>
          <a:gdLst>
            <a:gd name="T0" fmla="*/ 16384 w 16384"/>
            <a:gd name="T1" fmla="*/ 2867 h 16384"/>
            <a:gd name="T2" fmla="*/ 8192 w 16384"/>
            <a:gd name="T3" fmla="*/ 0 h 16384"/>
            <a:gd name="T4" fmla="*/ 0 w 16384"/>
            <a:gd name="T5" fmla="*/ 2867 h 16384"/>
            <a:gd name="T6" fmla="*/ 0 w 16384"/>
            <a:gd name="T7" fmla="*/ 16384 h 16384"/>
            <a:gd name="T8" fmla="*/ 16384 w 16384"/>
            <a:gd name="T9" fmla="*/ 16384 h 16384"/>
            <a:gd name="T10" fmla="*/ 16384 w 16384"/>
            <a:gd name="T11" fmla="*/ 2867 h 16384"/>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6384" h="16384">
              <a:moveTo>
                <a:pt x="16384" y="2867"/>
              </a:moveTo>
              <a:lnTo>
                <a:pt x="8192" y="0"/>
              </a:lnTo>
              <a:lnTo>
                <a:pt x="0" y="2867"/>
              </a:lnTo>
              <a:lnTo>
                <a:pt x="0" y="16384"/>
              </a:lnTo>
              <a:lnTo>
                <a:pt x="16384" y="16384"/>
              </a:lnTo>
              <a:lnTo>
                <a:pt x="16384" y="2867"/>
              </a:lnTo>
              <a:close/>
            </a:path>
          </a:pathLst>
        </a:custGeom>
        <a:solidFill>
          <a:srgbClr val="D4CEE8"/>
        </a:solidFill>
        <a:ln>
          <a:noFill/>
        </a:ln>
        <a:effectLst>
          <a:outerShdw dist="17961" dir="13500000" algn="ctr" rotWithShape="0">
            <a:srgbClr val="C0C0C0"/>
          </a:outerShdw>
        </a:effectLst>
        <a:extLst>
          <a:ext uri="{91240B29-F687-4F45-9708-019B960494DF}">
            <a14:hiddenLine xmlns:a14="http://schemas.microsoft.com/office/drawing/2010/main" w="1">
              <a:solidFill>
                <a:srgbClr val="000000"/>
              </a:solidFill>
              <a:round/>
              <a:headEnd/>
              <a:tailEnd/>
            </a14:hiddenLine>
          </a:ext>
        </a:extLst>
      </xdr:spPr>
    </xdr:sp>
    <xdr:clientData/>
  </xdr:twoCellAnchor>
  <xdr:twoCellAnchor>
    <xdr:from>
      <xdr:col>4</xdr:col>
      <xdr:colOff>323850</xdr:colOff>
      <xdr:row>10</xdr:row>
      <xdr:rowOff>9525</xdr:rowOff>
    </xdr:from>
    <xdr:to>
      <xdr:col>4</xdr:col>
      <xdr:colOff>428625</xdr:colOff>
      <xdr:row>12</xdr:row>
      <xdr:rowOff>85725</xdr:rowOff>
    </xdr:to>
    <xdr:sp macro="" textlink="">
      <xdr:nvSpPr>
        <xdr:cNvPr id="14359864" name="Dibujo 611">
          <a:extLst>
            <a:ext uri="{FF2B5EF4-FFF2-40B4-BE49-F238E27FC236}">
              <a16:creationId xmlns:a16="http://schemas.microsoft.com/office/drawing/2014/main" id="{00000000-0008-0000-1500-0000381DDB00}"/>
            </a:ext>
          </a:extLst>
        </xdr:cNvPr>
        <xdr:cNvSpPr>
          <a:spLocks/>
        </xdr:cNvSpPr>
      </xdr:nvSpPr>
      <xdr:spPr bwMode="auto">
        <a:xfrm>
          <a:off x="1838325" y="1714500"/>
          <a:ext cx="104775" cy="400050"/>
        </a:xfrm>
        <a:custGeom>
          <a:avLst/>
          <a:gdLst>
            <a:gd name="T0" fmla="*/ 16384 w 16384"/>
            <a:gd name="T1" fmla="*/ 0 h 16384"/>
            <a:gd name="T2" fmla="*/ 16384 w 16384"/>
            <a:gd name="T3" fmla="*/ 13863 h 16384"/>
            <a:gd name="T4" fmla="*/ 8937 w 16384"/>
            <a:gd name="T5" fmla="*/ 16384 h 16384"/>
            <a:gd name="T6" fmla="*/ 0 w 16384"/>
            <a:gd name="T7" fmla="*/ 13863 h 16384"/>
            <a:gd name="T8" fmla="*/ 0 w 16384"/>
            <a:gd name="T9" fmla="*/ 0 h 16384"/>
            <a:gd name="T10" fmla="*/ 16384 w 16384"/>
            <a:gd name="T11" fmla="*/ 0 h 16384"/>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6384" h="16384">
              <a:moveTo>
                <a:pt x="16384" y="0"/>
              </a:moveTo>
              <a:lnTo>
                <a:pt x="16384" y="13863"/>
              </a:lnTo>
              <a:lnTo>
                <a:pt x="8937" y="16384"/>
              </a:lnTo>
              <a:lnTo>
                <a:pt x="0" y="13863"/>
              </a:lnTo>
              <a:lnTo>
                <a:pt x="0" y="0"/>
              </a:lnTo>
              <a:lnTo>
                <a:pt x="16384" y="0"/>
              </a:lnTo>
              <a:close/>
            </a:path>
          </a:pathLst>
        </a:custGeom>
        <a:solidFill>
          <a:srgbClr val="D4CEE8"/>
        </a:solidFill>
        <a:ln>
          <a:noFill/>
        </a:ln>
        <a:effectLst>
          <a:outerShdw dist="17961" dir="13500000" algn="ctr" rotWithShape="0">
            <a:srgbClr val="C0C0C0"/>
          </a:outerShdw>
        </a:effectLst>
        <a:extLst>
          <a:ext uri="{91240B29-F687-4F45-9708-019B960494DF}">
            <a14:hiddenLine xmlns:a14="http://schemas.microsoft.com/office/drawing/2010/main" w="1">
              <a:solidFill>
                <a:srgbClr val="000000"/>
              </a:solidFill>
              <a:round/>
              <a:headEnd/>
              <a:tailEnd/>
            </a14:hiddenLine>
          </a:ext>
        </a:extLst>
      </xdr:spPr>
    </xdr:sp>
    <xdr:clientData/>
  </xdr:twoCellAnchor>
  <xdr:oneCellAnchor>
    <xdr:from>
      <xdr:col>4</xdr:col>
      <xdr:colOff>175656</xdr:colOff>
      <xdr:row>10</xdr:row>
      <xdr:rowOff>19050</xdr:rowOff>
    </xdr:from>
    <xdr:ext cx="136384" cy="279885"/>
    <xdr:sp macro="" textlink="'Data 2'!D93">
      <xdr:nvSpPr>
        <xdr:cNvPr id="48" name="Texto 612">
          <a:extLst>
            <a:ext uri="{FF2B5EF4-FFF2-40B4-BE49-F238E27FC236}">
              <a16:creationId xmlns:a16="http://schemas.microsoft.com/office/drawing/2014/main" id="{00000000-0008-0000-1500-000030000000}"/>
            </a:ext>
          </a:extLst>
        </xdr:cNvPr>
        <xdr:cNvSpPr txBox="1">
          <a:spLocks noChangeArrowheads="1"/>
        </xdr:cNvSpPr>
      </xdr:nvSpPr>
      <xdr:spPr bwMode="auto">
        <a:xfrm>
          <a:off x="1763156" y="1701800"/>
          <a:ext cx="136384" cy="279885"/>
        </a:xfrm>
        <a:prstGeom prst="rect">
          <a:avLst/>
        </a:prstGeom>
        <a:noFill/>
        <a:ln w="1">
          <a:noFill/>
          <a:miter lim="800000"/>
          <a:headEnd/>
          <a:tailEnd/>
        </a:ln>
      </xdr:spPr>
      <xdr:txBody>
        <a:bodyPr vert="vert270" wrap="none" lIns="18288" tIns="22860" rIns="0" bIns="0" anchor="t" upright="1">
          <a:spAutoFit/>
        </a:bodyPr>
        <a:lstStyle/>
        <a:p>
          <a:pPr algn="r" rtl="0">
            <a:defRPr sz="1000"/>
          </a:pPr>
          <a:fld id="{CC758AE4-D43B-4672-B0B4-C1F1ABDFD758}" type="TxLink">
            <a:rPr lang="en-US" sz="800" b="0" i="0" u="none" strike="noStrike">
              <a:solidFill>
                <a:srgbClr val="004563"/>
              </a:solidFill>
              <a:latin typeface="Arial"/>
              <a:cs typeface="Arial"/>
            </a:rPr>
            <a:pPr algn="r" rtl="0">
              <a:defRPr sz="1000"/>
            </a:pPr>
            <a:t>694</a:t>
          </a:fld>
          <a:endParaRPr lang="es-ES" sz="800" b="0" i="0" strike="noStrike">
            <a:solidFill>
              <a:srgbClr val="081959"/>
            </a:solidFill>
            <a:latin typeface="Arial"/>
            <a:cs typeface="Arial"/>
          </a:endParaRPr>
        </a:p>
      </xdr:txBody>
    </xdr:sp>
    <xdr:clientData/>
  </xdr:oneCellAnchor>
  <xdr:oneCellAnchor>
    <xdr:from>
      <xdr:col>4</xdr:col>
      <xdr:colOff>299481</xdr:colOff>
      <xdr:row>10</xdr:row>
      <xdr:rowOff>66675</xdr:rowOff>
    </xdr:from>
    <xdr:ext cx="136384" cy="279884"/>
    <xdr:sp macro="" textlink="'Data 2'!E93">
      <xdr:nvSpPr>
        <xdr:cNvPr id="49" name="Texto 613">
          <a:extLst>
            <a:ext uri="{FF2B5EF4-FFF2-40B4-BE49-F238E27FC236}">
              <a16:creationId xmlns:a16="http://schemas.microsoft.com/office/drawing/2014/main" id="{00000000-0008-0000-1500-000031000000}"/>
            </a:ext>
          </a:extLst>
        </xdr:cNvPr>
        <xdr:cNvSpPr txBox="1">
          <a:spLocks noChangeArrowheads="1"/>
        </xdr:cNvSpPr>
      </xdr:nvSpPr>
      <xdr:spPr bwMode="auto">
        <a:xfrm>
          <a:off x="1886981" y="1749425"/>
          <a:ext cx="136384" cy="279884"/>
        </a:xfrm>
        <a:prstGeom prst="rect">
          <a:avLst/>
        </a:prstGeom>
        <a:noFill/>
        <a:ln w="1">
          <a:noFill/>
          <a:miter lim="800000"/>
          <a:headEnd/>
          <a:tailEnd/>
        </a:ln>
      </xdr:spPr>
      <xdr:txBody>
        <a:bodyPr vert="vert270" wrap="none" lIns="18288" tIns="22860" rIns="0" bIns="0" anchor="t" upright="1">
          <a:spAutoFit/>
        </a:bodyPr>
        <a:lstStyle/>
        <a:p>
          <a:pPr algn="r" rtl="0">
            <a:defRPr sz="1000"/>
          </a:pPr>
          <a:fld id="{46A1068A-1C68-4ECF-AB32-A5A4B4FF38E9}" type="TxLink">
            <a:rPr lang="en-US" sz="800" b="0" i="0" u="none" strike="noStrike">
              <a:solidFill>
                <a:srgbClr val="004563"/>
              </a:solidFill>
              <a:latin typeface="Arial"/>
              <a:cs typeface="Arial"/>
            </a:rPr>
            <a:pPr algn="r" rtl="0">
              <a:defRPr sz="1000"/>
            </a:pPr>
            <a:t>3.225</a:t>
          </a:fld>
          <a:endParaRPr lang="es-ES" sz="800" b="0" i="0" strike="noStrike">
            <a:solidFill>
              <a:srgbClr val="081959"/>
            </a:solidFill>
            <a:latin typeface="Arial"/>
            <a:cs typeface="Arial"/>
          </a:endParaRPr>
        </a:p>
      </xdr:txBody>
    </xdr:sp>
    <xdr:clientData/>
  </xdr:oneCellAnchor>
  <xdr:oneCellAnchor>
    <xdr:from>
      <xdr:col>3</xdr:col>
      <xdr:colOff>9525</xdr:colOff>
      <xdr:row>11</xdr:row>
      <xdr:rowOff>133350</xdr:rowOff>
    </xdr:from>
    <xdr:ext cx="381000" cy="161925"/>
    <xdr:sp macro="" textlink="">
      <xdr:nvSpPr>
        <xdr:cNvPr id="50" name="Texto 615">
          <a:extLst>
            <a:ext uri="{FF2B5EF4-FFF2-40B4-BE49-F238E27FC236}">
              <a16:creationId xmlns:a16="http://schemas.microsoft.com/office/drawing/2014/main" id="{00000000-0008-0000-1500-000032000000}"/>
            </a:ext>
          </a:extLst>
        </xdr:cNvPr>
        <xdr:cNvSpPr txBox="1">
          <a:spLocks noChangeArrowheads="1"/>
        </xdr:cNvSpPr>
      </xdr:nvSpPr>
      <xdr:spPr bwMode="auto">
        <a:xfrm>
          <a:off x="1438275" y="2000250"/>
          <a:ext cx="381000" cy="161925"/>
        </a:xfrm>
        <a:prstGeom prst="rect">
          <a:avLst/>
        </a:prstGeom>
        <a:noFill/>
        <a:ln w="1">
          <a:noFill/>
          <a:miter lim="800000"/>
          <a:headEnd/>
          <a:tailEnd/>
        </a:ln>
      </xdr:spPr>
      <xdr:txBody>
        <a:bodyPr wrap="none" lIns="18288" tIns="22860" rIns="0" bIns="0" anchor="t" upright="1">
          <a:spAutoFit/>
        </a:bodyPr>
        <a:lstStyle/>
        <a:p>
          <a:pPr algn="l" rtl="0">
            <a:defRPr sz="1000"/>
          </a:pPr>
          <a:r>
            <a:rPr lang="es-ES" sz="800" b="0" i="0" strike="noStrike">
              <a:solidFill>
                <a:srgbClr val="081959"/>
              </a:solidFill>
              <a:latin typeface="Arial"/>
              <a:cs typeface="Arial"/>
            </a:rPr>
            <a:t>Lindoso</a:t>
          </a:r>
        </a:p>
      </xdr:txBody>
    </xdr:sp>
    <xdr:clientData/>
  </xdr:oneCellAnchor>
  <xdr:oneCellAnchor>
    <xdr:from>
      <xdr:col>4</xdr:col>
      <xdr:colOff>1066579</xdr:colOff>
      <xdr:row>19</xdr:row>
      <xdr:rowOff>38322</xdr:rowOff>
    </xdr:from>
    <xdr:ext cx="679994" cy="141001"/>
    <xdr:sp macro="" textlink="">
      <xdr:nvSpPr>
        <xdr:cNvPr id="51" name="Texto 626">
          <a:extLst>
            <a:ext uri="{FF2B5EF4-FFF2-40B4-BE49-F238E27FC236}">
              <a16:creationId xmlns:a16="http://schemas.microsoft.com/office/drawing/2014/main" id="{00000000-0008-0000-1500-000033000000}"/>
            </a:ext>
          </a:extLst>
        </xdr:cNvPr>
        <xdr:cNvSpPr txBox="1">
          <a:spLocks noChangeArrowheads="1"/>
        </xdr:cNvSpPr>
      </xdr:nvSpPr>
      <xdr:spPr bwMode="auto">
        <a:xfrm>
          <a:off x="2581054" y="3200622"/>
          <a:ext cx="679994" cy="141001"/>
        </a:xfrm>
        <a:prstGeom prst="rect">
          <a:avLst/>
        </a:prstGeom>
        <a:noFill/>
        <a:ln w="1">
          <a:noFill/>
          <a:miter lim="800000"/>
          <a:headEnd/>
          <a:tailEnd/>
        </a:ln>
      </xdr:spPr>
      <xdr:txBody>
        <a:bodyPr wrap="none" lIns="18288" tIns="22860" rIns="0" bIns="0" anchor="t" upright="1">
          <a:spAutoFit/>
        </a:bodyPr>
        <a:lstStyle/>
        <a:p>
          <a:pPr algn="l" rtl="0">
            <a:defRPr sz="1000"/>
          </a:pPr>
          <a:r>
            <a:rPr lang="es-ES" sz="800" b="0" i="0" strike="noStrike">
              <a:solidFill>
                <a:srgbClr val="081959"/>
              </a:solidFill>
              <a:latin typeface="Arial"/>
              <a:cs typeface="Arial"/>
            </a:rPr>
            <a:t>Cedillo 400 kV</a:t>
          </a:r>
        </a:p>
      </xdr:txBody>
    </xdr:sp>
    <xdr:clientData/>
  </xdr:oneCellAnchor>
  <xdr:oneCellAnchor>
    <xdr:from>
      <xdr:col>4</xdr:col>
      <xdr:colOff>1057782</xdr:colOff>
      <xdr:row>20</xdr:row>
      <xdr:rowOff>134105</xdr:rowOff>
    </xdr:from>
    <xdr:ext cx="679994" cy="141001"/>
    <xdr:sp macro="" textlink="">
      <xdr:nvSpPr>
        <xdr:cNvPr id="52" name="Texto 628">
          <a:extLst>
            <a:ext uri="{FF2B5EF4-FFF2-40B4-BE49-F238E27FC236}">
              <a16:creationId xmlns:a16="http://schemas.microsoft.com/office/drawing/2014/main" id="{00000000-0008-0000-1500-000034000000}"/>
            </a:ext>
          </a:extLst>
        </xdr:cNvPr>
        <xdr:cNvSpPr txBox="1">
          <a:spLocks noChangeArrowheads="1"/>
        </xdr:cNvSpPr>
      </xdr:nvSpPr>
      <xdr:spPr bwMode="auto">
        <a:xfrm>
          <a:off x="2645282" y="3404355"/>
          <a:ext cx="679994" cy="141001"/>
        </a:xfrm>
        <a:prstGeom prst="rect">
          <a:avLst/>
        </a:prstGeom>
        <a:noFill/>
        <a:ln w="1">
          <a:noFill/>
          <a:miter lim="800000"/>
          <a:headEnd/>
          <a:tailEnd/>
        </a:ln>
      </xdr:spPr>
      <xdr:txBody>
        <a:bodyPr wrap="none" lIns="18288" tIns="22860" rIns="0" bIns="0" anchor="t" upright="1">
          <a:spAutoFit/>
        </a:bodyPr>
        <a:lstStyle/>
        <a:p>
          <a:pPr algn="l" rtl="0">
            <a:defRPr sz="1000"/>
          </a:pPr>
          <a:r>
            <a:rPr lang="es-ES" sz="800" b="0" i="0" strike="noStrike">
              <a:solidFill>
                <a:srgbClr val="081959"/>
              </a:solidFill>
              <a:latin typeface="Arial"/>
              <a:cs typeface="Arial"/>
            </a:rPr>
            <a:t>Riocaya 66 kV</a:t>
          </a:r>
        </a:p>
      </xdr:txBody>
    </xdr:sp>
    <xdr:clientData/>
  </xdr:oneCellAnchor>
  <xdr:oneCellAnchor>
    <xdr:from>
      <xdr:col>4</xdr:col>
      <xdr:colOff>1080090</xdr:colOff>
      <xdr:row>16</xdr:row>
      <xdr:rowOff>37215</xdr:rowOff>
    </xdr:from>
    <xdr:ext cx="904875" cy="161925"/>
    <xdr:sp macro="" textlink="">
      <xdr:nvSpPr>
        <xdr:cNvPr id="53" name="Texto 629">
          <a:extLst>
            <a:ext uri="{FF2B5EF4-FFF2-40B4-BE49-F238E27FC236}">
              <a16:creationId xmlns:a16="http://schemas.microsoft.com/office/drawing/2014/main" id="{00000000-0008-0000-1500-000035000000}"/>
            </a:ext>
          </a:extLst>
        </xdr:cNvPr>
        <xdr:cNvSpPr txBox="1">
          <a:spLocks noChangeArrowheads="1"/>
        </xdr:cNvSpPr>
      </xdr:nvSpPr>
      <xdr:spPr bwMode="auto">
        <a:xfrm>
          <a:off x="2594565" y="2713740"/>
          <a:ext cx="904875" cy="161925"/>
        </a:xfrm>
        <a:prstGeom prst="rect">
          <a:avLst/>
        </a:prstGeom>
        <a:noFill/>
        <a:ln w="1">
          <a:noFill/>
          <a:miter lim="800000"/>
          <a:headEnd/>
          <a:tailEnd/>
        </a:ln>
      </xdr:spPr>
      <xdr:txBody>
        <a:bodyPr wrap="none" lIns="18288" tIns="22860" rIns="0" bIns="0" anchor="t" upright="1">
          <a:spAutoFit/>
        </a:bodyPr>
        <a:lstStyle/>
        <a:p>
          <a:pPr algn="l" rtl="0">
            <a:defRPr sz="1000"/>
          </a:pPr>
          <a:r>
            <a:rPr lang="es-ES" sz="800" b="0" i="0" strike="noStrike">
              <a:solidFill>
                <a:srgbClr val="081959"/>
              </a:solidFill>
              <a:latin typeface="Arial"/>
              <a:cs typeface="Arial"/>
            </a:rPr>
            <a:t>Aldeadávila 220 kV</a:t>
          </a:r>
        </a:p>
      </xdr:txBody>
    </xdr:sp>
    <xdr:clientData/>
  </xdr:oneCellAnchor>
  <xdr:oneCellAnchor>
    <xdr:from>
      <xdr:col>4</xdr:col>
      <xdr:colOff>1053065</xdr:colOff>
      <xdr:row>17</xdr:row>
      <xdr:rowOff>122275</xdr:rowOff>
    </xdr:from>
    <xdr:ext cx="762000" cy="161925"/>
    <xdr:sp macro="" textlink="">
      <xdr:nvSpPr>
        <xdr:cNvPr id="54" name="Texto 630">
          <a:extLst>
            <a:ext uri="{FF2B5EF4-FFF2-40B4-BE49-F238E27FC236}">
              <a16:creationId xmlns:a16="http://schemas.microsoft.com/office/drawing/2014/main" id="{00000000-0008-0000-1500-000036000000}"/>
            </a:ext>
          </a:extLst>
        </xdr:cNvPr>
        <xdr:cNvSpPr txBox="1">
          <a:spLocks noChangeArrowheads="1"/>
        </xdr:cNvSpPr>
      </xdr:nvSpPr>
      <xdr:spPr bwMode="auto">
        <a:xfrm>
          <a:off x="2567540" y="2960725"/>
          <a:ext cx="762000" cy="161925"/>
        </a:xfrm>
        <a:prstGeom prst="rect">
          <a:avLst/>
        </a:prstGeom>
        <a:noFill/>
        <a:ln w="1">
          <a:noFill/>
          <a:miter lim="800000"/>
          <a:headEnd/>
          <a:tailEnd/>
        </a:ln>
      </xdr:spPr>
      <xdr:txBody>
        <a:bodyPr wrap="none" lIns="18288" tIns="22860" rIns="0" bIns="0" anchor="t" upright="1">
          <a:spAutoFit/>
        </a:bodyPr>
        <a:lstStyle/>
        <a:p>
          <a:pPr algn="l" rtl="0">
            <a:defRPr sz="1000"/>
          </a:pPr>
          <a:r>
            <a:rPr lang="es-ES" sz="800" b="0" i="0" strike="noStrike">
              <a:solidFill>
                <a:srgbClr val="081959"/>
              </a:solidFill>
              <a:latin typeface="Arial"/>
              <a:cs typeface="Arial"/>
            </a:rPr>
            <a:t>Saucelle 220 kV</a:t>
          </a:r>
        </a:p>
      </xdr:txBody>
    </xdr:sp>
    <xdr:clientData/>
  </xdr:oneCellAnchor>
  <xdr:oneCellAnchor>
    <xdr:from>
      <xdr:col>4</xdr:col>
      <xdr:colOff>1193504</xdr:colOff>
      <xdr:row>14</xdr:row>
      <xdr:rowOff>67785</xdr:rowOff>
    </xdr:from>
    <xdr:ext cx="933450" cy="161925"/>
    <xdr:sp macro="" textlink="">
      <xdr:nvSpPr>
        <xdr:cNvPr id="55" name="Texto 631">
          <a:extLst>
            <a:ext uri="{FF2B5EF4-FFF2-40B4-BE49-F238E27FC236}">
              <a16:creationId xmlns:a16="http://schemas.microsoft.com/office/drawing/2014/main" id="{00000000-0008-0000-1500-000037000000}"/>
            </a:ext>
          </a:extLst>
        </xdr:cNvPr>
        <xdr:cNvSpPr txBox="1">
          <a:spLocks noChangeArrowheads="1"/>
        </xdr:cNvSpPr>
      </xdr:nvSpPr>
      <xdr:spPr bwMode="auto">
        <a:xfrm>
          <a:off x="2707979" y="2420460"/>
          <a:ext cx="933450" cy="161925"/>
        </a:xfrm>
        <a:prstGeom prst="rect">
          <a:avLst/>
        </a:prstGeom>
        <a:noFill/>
        <a:ln w="1">
          <a:noFill/>
          <a:miter lim="800000"/>
          <a:headEnd/>
          <a:tailEnd/>
        </a:ln>
      </xdr:spPr>
      <xdr:txBody>
        <a:bodyPr wrap="none" lIns="18288" tIns="22860" rIns="0" bIns="0" anchor="t" upright="1">
          <a:spAutoFit/>
        </a:bodyPr>
        <a:lstStyle/>
        <a:p>
          <a:pPr algn="l" rtl="0">
            <a:defRPr sz="1000"/>
          </a:pPr>
          <a:r>
            <a:rPr lang="es-ES" sz="800" b="0" i="0" strike="noStrike">
              <a:solidFill>
                <a:srgbClr val="081959"/>
              </a:solidFill>
              <a:latin typeface="Arial"/>
              <a:cs typeface="Arial"/>
            </a:rPr>
            <a:t> Aldeadávila 220 kV</a:t>
          </a:r>
        </a:p>
      </xdr:txBody>
    </xdr:sp>
    <xdr:clientData/>
  </xdr:oneCellAnchor>
  <xdr:oneCellAnchor>
    <xdr:from>
      <xdr:col>4</xdr:col>
      <xdr:colOff>653238</xdr:colOff>
      <xdr:row>19</xdr:row>
      <xdr:rowOff>37435</xdr:rowOff>
    </xdr:from>
    <xdr:ext cx="189667" cy="141001"/>
    <xdr:sp macro="" textlink="'Data 2'!E99">
      <xdr:nvSpPr>
        <xdr:cNvPr id="56" name="Texto 637">
          <a:extLst>
            <a:ext uri="{FF2B5EF4-FFF2-40B4-BE49-F238E27FC236}">
              <a16:creationId xmlns:a16="http://schemas.microsoft.com/office/drawing/2014/main" id="{00000000-0008-0000-1500-000038000000}"/>
            </a:ext>
          </a:extLst>
        </xdr:cNvPr>
        <xdr:cNvSpPr txBox="1">
          <a:spLocks noChangeArrowheads="1"/>
        </xdr:cNvSpPr>
      </xdr:nvSpPr>
      <xdr:spPr bwMode="auto">
        <a:xfrm>
          <a:off x="2240738" y="3148935"/>
          <a:ext cx="189667" cy="141001"/>
        </a:xfrm>
        <a:prstGeom prst="rect">
          <a:avLst/>
        </a:prstGeom>
        <a:noFill/>
        <a:ln w="1">
          <a:noFill/>
          <a:miter lim="800000"/>
          <a:headEnd/>
          <a:tailEnd/>
        </a:ln>
      </xdr:spPr>
      <xdr:txBody>
        <a:bodyPr wrap="none" lIns="18288" tIns="22860" rIns="0" bIns="0" anchor="t" upright="1">
          <a:spAutoFit/>
        </a:bodyPr>
        <a:lstStyle/>
        <a:p>
          <a:pPr algn="l" rtl="0">
            <a:defRPr sz="1000"/>
          </a:pPr>
          <a:fld id="{5DECF411-6207-4ED4-B640-87086AB365FB}" type="TxLink">
            <a:rPr lang="en-US" sz="800" b="0" i="0" u="none" strike="noStrike">
              <a:solidFill>
                <a:srgbClr val="004563"/>
              </a:solidFill>
              <a:latin typeface="Arial"/>
              <a:cs typeface="Arial"/>
            </a:rPr>
            <a:pPr algn="l" rtl="0">
              <a:defRPr sz="1000"/>
            </a:pPr>
            <a:t>1.286</a:t>
          </a:fld>
          <a:endParaRPr lang="es-ES" sz="800" b="0" i="0" strike="noStrike">
            <a:solidFill>
              <a:srgbClr val="081959"/>
            </a:solidFill>
            <a:latin typeface="Arial"/>
            <a:cs typeface="Arial"/>
          </a:endParaRPr>
        </a:p>
      </xdr:txBody>
    </xdr:sp>
    <xdr:clientData/>
  </xdr:oneCellAnchor>
  <xdr:oneCellAnchor>
    <xdr:from>
      <xdr:col>4</xdr:col>
      <xdr:colOff>680262</xdr:colOff>
      <xdr:row>16</xdr:row>
      <xdr:rowOff>48290</xdr:rowOff>
    </xdr:from>
    <xdr:ext cx="189667" cy="141001"/>
    <xdr:sp macro="" textlink="'Data 2'!E96">
      <xdr:nvSpPr>
        <xdr:cNvPr id="57" name="Texto 638">
          <a:extLst>
            <a:ext uri="{FF2B5EF4-FFF2-40B4-BE49-F238E27FC236}">
              <a16:creationId xmlns:a16="http://schemas.microsoft.com/office/drawing/2014/main" id="{00000000-0008-0000-1500-000039000000}"/>
            </a:ext>
          </a:extLst>
        </xdr:cNvPr>
        <xdr:cNvSpPr txBox="1">
          <a:spLocks noChangeArrowheads="1"/>
        </xdr:cNvSpPr>
      </xdr:nvSpPr>
      <xdr:spPr bwMode="auto">
        <a:xfrm>
          <a:off x="2194737" y="2724815"/>
          <a:ext cx="189667" cy="141001"/>
        </a:xfrm>
        <a:prstGeom prst="rect">
          <a:avLst/>
        </a:prstGeom>
        <a:noFill/>
        <a:ln w="1">
          <a:noFill/>
          <a:miter lim="800000"/>
          <a:headEnd/>
          <a:tailEnd/>
        </a:ln>
      </xdr:spPr>
      <xdr:txBody>
        <a:bodyPr wrap="none" lIns="18288" tIns="22860" rIns="0" bIns="0" anchor="t" upright="1">
          <a:spAutoFit/>
        </a:bodyPr>
        <a:lstStyle/>
        <a:p>
          <a:pPr algn="l" rtl="0">
            <a:defRPr sz="1000"/>
          </a:pPr>
          <a:fld id="{53502884-0488-4CEA-ADB0-85A4889AFAB6}" type="TxLink">
            <a:rPr lang="en-US" sz="800" b="0" i="0" u="none" strike="noStrike">
              <a:solidFill>
                <a:srgbClr val="004563"/>
              </a:solidFill>
              <a:latin typeface="Arial"/>
              <a:cs typeface="Arial"/>
            </a:rPr>
            <a:pPr algn="l" rtl="0">
              <a:defRPr sz="1000"/>
            </a:pPr>
            <a:t>332</a:t>
          </a:fld>
          <a:endParaRPr lang="es-ES" sz="800" b="0" i="0" strike="noStrike">
            <a:solidFill>
              <a:srgbClr val="081959"/>
            </a:solidFill>
            <a:latin typeface="Arial"/>
            <a:cs typeface="Arial"/>
          </a:endParaRPr>
        </a:p>
      </xdr:txBody>
    </xdr:sp>
    <xdr:clientData/>
  </xdr:oneCellAnchor>
  <xdr:oneCellAnchor>
    <xdr:from>
      <xdr:col>4</xdr:col>
      <xdr:colOff>676275</xdr:colOff>
      <xdr:row>17</xdr:row>
      <xdr:rowOff>111199</xdr:rowOff>
    </xdr:from>
    <xdr:ext cx="189667" cy="141001"/>
    <xdr:sp macro="" textlink="'Data 2'!E98">
      <xdr:nvSpPr>
        <xdr:cNvPr id="58" name="Texto 639">
          <a:extLst>
            <a:ext uri="{FF2B5EF4-FFF2-40B4-BE49-F238E27FC236}">
              <a16:creationId xmlns:a16="http://schemas.microsoft.com/office/drawing/2014/main" id="{00000000-0008-0000-1500-00003A000000}"/>
            </a:ext>
          </a:extLst>
        </xdr:cNvPr>
        <xdr:cNvSpPr txBox="1">
          <a:spLocks noChangeArrowheads="1"/>
        </xdr:cNvSpPr>
      </xdr:nvSpPr>
      <xdr:spPr bwMode="auto">
        <a:xfrm>
          <a:off x="2190750" y="2949649"/>
          <a:ext cx="189667" cy="141001"/>
        </a:xfrm>
        <a:prstGeom prst="rect">
          <a:avLst/>
        </a:prstGeom>
        <a:noFill/>
        <a:ln w="1">
          <a:noFill/>
          <a:miter lim="800000"/>
          <a:headEnd/>
          <a:tailEnd/>
        </a:ln>
      </xdr:spPr>
      <xdr:txBody>
        <a:bodyPr wrap="none" lIns="18288" tIns="22860" rIns="0" bIns="0" anchor="t" upright="1">
          <a:spAutoFit/>
        </a:bodyPr>
        <a:lstStyle/>
        <a:p>
          <a:pPr algn="l" rtl="0">
            <a:defRPr sz="1000"/>
          </a:pPr>
          <a:fld id="{91534AEB-E22F-46A0-B605-988430EB2D82}" type="TxLink">
            <a:rPr lang="en-US" sz="800" b="0" i="0" u="none" strike="noStrike">
              <a:solidFill>
                <a:srgbClr val="004563"/>
              </a:solidFill>
              <a:latin typeface="Arial"/>
              <a:cs typeface="Arial"/>
            </a:rPr>
            <a:pPr algn="l" rtl="0">
              <a:defRPr sz="1000"/>
            </a:pPr>
            <a:t>340</a:t>
          </a:fld>
          <a:endParaRPr lang="es-ES" sz="800" b="0" i="0" strike="noStrike">
            <a:solidFill>
              <a:srgbClr val="081959"/>
            </a:solidFill>
            <a:latin typeface="Arial"/>
            <a:cs typeface="Arial"/>
          </a:endParaRPr>
        </a:p>
      </xdr:txBody>
    </xdr:sp>
    <xdr:clientData/>
  </xdr:oneCellAnchor>
  <xdr:oneCellAnchor>
    <xdr:from>
      <xdr:col>4</xdr:col>
      <xdr:colOff>766432</xdr:colOff>
      <xdr:row>14</xdr:row>
      <xdr:rowOff>67212</xdr:rowOff>
    </xdr:from>
    <xdr:ext cx="189667" cy="141001"/>
    <xdr:sp macro="" textlink="'Data 2'!E97">
      <xdr:nvSpPr>
        <xdr:cNvPr id="59" name="Texto 640">
          <a:extLst>
            <a:ext uri="{FF2B5EF4-FFF2-40B4-BE49-F238E27FC236}">
              <a16:creationId xmlns:a16="http://schemas.microsoft.com/office/drawing/2014/main" id="{00000000-0008-0000-1500-00003B000000}"/>
            </a:ext>
          </a:extLst>
        </xdr:cNvPr>
        <xdr:cNvSpPr txBox="1">
          <a:spLocks noChangeArrowheads="1"/>
        </xdr:cNvSpPr>
      </xdr:nvSpPr>
      <xdr:spPr bwMode="auto">
        <a:xfrm>
          <a:off x="2280907" y="2419887"/>
          <a:ext cx="189667" cy="141001"/>
        </a:xfrm>
        <a:prstGeom prst="rect">
          <a:avLst/>
        </a:prstGeom>
        <a:noFill/>
        <a:ln w="1">
          <a:noFill/>
          <a:miter lim="800000"/>
          <a:headEnd/>
          <a:tailEnd/>
        </a:ln>
      </xdr:spPr>
      <xdr:txBody>
        <a:bodyPr wrap="none" lIns="18288" tIns="22860" rIns="0" bIns="0" anchor="t" upright="1">
          <a:spAutoFit/>
        </a:bodyPr>
        <a:lstStyle/>
        <a:p>
          <a:pPr algn="l" rtl="0">
            <a:defRPr sz="1000"/>
          </a:pPr>
          <a:fld id="{1A967D56-2C61-45D4-BF66-A4A56A32E795}" type="TxLink">
            <a:rPr lang="en-US" sz="800" b="0" i="0" u="none" strike="noStrike">
              <a:solidFill>
                <a:srgbClr val="004563"/>
              </a:solidFill>
              <a:latin typeface="Arial"/>
              <a:cs typeface="Arial"/>
            </a:rPr>
            <a:pPr algn="l" rtl="0">
              <a:defRPr sz="1000"/>
            </a:pPr>
            <a:t>298</a:t>
          </a:fld>
          <a:endParaRPr lang="es-ES" sz="800" b="0" i="0" strike="noStrike">
            <a:solidFill>
              <a:srgbClr val="081959"/>
            </a:solidFill>
            <a:latin typeface="Arial"/>
            <a:cs typeface="Arial"/>
          </a:endParaRPr>
        </a:p>
      </xdr:txBody>
    </xdr:sp>
    <xdr:clientData/>
  </xdr:oneCellAnchor>
  <xdr:oneCellAnchor>
    <xdr:from>
      <xdr:col>4</xdr:col>
      <xdr:colOff>84650</xdr:colOff>
      <xdr:row>20</xdr:row>
      <xdr:rowOff>21770</xdr:rowOff>
    </xdr:from>
    <xdr:ext cx="552450" cy="142875"/>
    <xdr:sp macro="" textlink="">
      <xdr:nvSpPr>
        <xdr:cNvPr id="60" name="Texto 676">
          <a:extLst>
            <a:ext uri="{FF2B5EF4-FFF2-40B4-BE49-F238E27FC236}">
              <a16:creationId xmlns:a16="http://schemas.microsoft.com/office/drawing/2014/main" id="{00000000-0008-0000-1500-00003C000000}"/>
            </a:ext>
          </a:extLst>
        </xdr:cNvPr>
        <xdr:cNvSpPr txBox="1">
          <a:spLocks noChangeArrowheads="1"/>
        </xdr:cNvSpPr>
      </xdr:nvSpPr>
      <xdr:spPr bwMode="auto">
        <a:xfrm>
          <a:off x="1599125" y="3345995"/>
          <a:ext cx="552450" cy="142875"/>
        </a:xfrm>
        <a:prstGeom prst="rect">
          <a:avLst/>
        </a:prstGeom>
        <a:noFill/>
        <a:ln w="1">
          <a:noFill/>
          <a:miter lim="800000"/>
          <a:headEnd/>
          <a:tailEnd/>
        </a:ln>
      </xdr:spPr>
      <xdr:txBody>
        <a:bodyPr wrap="square" lIns="18288" tIns="22860" rIns="0" bIns="0" anchor="t" upright="1">
          <a:spAutoFit/>
        </a:bodyPr>
        <a:lstStyle/>
        <a:p>
          <a:pPr algn="l" rtl="0">
            <a:defRPr sz="1000"/>
          </a:pPr>
          <a:r>
            <a:rPr lang="es-ES" sz="800" b="0" i="0" strike="noStrike">
              <a:solidFill>
                <a:srgbClr val="081959"/>
              </a:solidFill>
              <a:latin typeface="Arial"/>
              <a:cs typeface="Arial"/>
            </a:rPr>
            <a:t>Alcáçovas            </a:t>
          </a:r>
        </a:p>
      </xdr:txBody>
    </xdr:sp>
    <xdr:clientData/>
  </xdr:oneCellAnchor>
  <xdr:twoCellAnchor>
    <xdr:from>
      <xdr:col>4</xdr:col>
      <xdr:colOff>4171950</xdr:colOff>
      <xdr:row>9</xdr:row>
      <xdr:rowOff>152400</xdr:rowOff>
    </xdr:from>
    <xdr:to>
      <xdr:col>4</xdr:col>
      <xdr:colOff>4295775</xdr:colOff>
      <xdr:row>12</xdr:row>
      <xdr:rowOff>133350</xdr:rowOff>
    </xdr:to>
    <xdr:sp macro="" textlink="">
      <xdr:nvSpPr>
        <xdr:cNvPr id="14359878" name="Dibujo 581">
          <a:extLst>
            <a:ext uri="{FF2B5EF4-FFF2-40B4-BE49-F238E27FC236}">
              <a16:creationId xmlns:a16="http://schemas.microsoft.com/office/drawing/2014/main" id="{00000000-0008-0000-1500-0000461DDB00}"/>
            </a:ext>
          </a:extLst>
        </xdr:cNvPr>
        <xdr:cNvSpPr>
          <a:spLocks/>
        </xdr:cNvSpPr>
      </xdr:nvSpPr>
      <xdr:spPr bwMode="auto">
        <a:xfrm>
          <a:off x="5686425" y="1695450"/>
          <a:ext cx="123825" cy="466725"/>
        </a:xfrm>
        <a:custGeom>
          <a:avLst/>
          <a:gdLst>
            <a:gd name="T0" fmla="*/ 16384 w 16384"/>
            <a:gd name="T1" fmla="*/ 2867 h 16384"/>
            <a:gd name="T2" fmla="*/ 8192 w 16384"/>
            <a:gd name="T3" fmla="*/ 0 h 16384"/>
            <a:gd name="T4" fmla="*/ 0 w 16384"/>
            <a:gd name="T5" fmla="*/ 2867 h 16384"/>
            <a:gd name="T6" fmla="*/ 0 w 16384"/>
            <a:gd name="T7" fmla="*/ 16384 h 16384"/>
            <a:gd name="T8" fmla="*/ 16384 w 16384"/>
            <a:gd name="T9" fmla="*/ 16384 h 16384"/>
            <a:gd name="T10" fmla="*/ 16384 w 16384"/>
            <a:gd name="T11" fmla="*/ 2867 h 16384"/>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6384" h="16384">
              <a:moveTo>
                <a:pt x="16384" y="2867"/>
              </a:moveTo>
              <a:lnTo>
                <a:pt x="8192" y="0"/>
              </a:lnTo>
              <a:lnTo>
                <a:pt x="0" y="2867"/>
              </a:lnTo>
              <a:lnTo>
                <a:pt x="0" y="16384"/>
              </a:lnTo>
              <a:lnTo>
                <a:pt x="16384" y="16384"/>
              </a:lnTo>
              <a:lnTo>
                <a:pt x="16384" y="2867"/>
              </a:lnTo>
              <a:close/>
            </a:path>
          </a:pathLst>
        </a:custGeom>
        <a:solidFill>
          <a:srgbClr val="D4CEE8"/>
        </a:solidFill>
        <a:ln>
          <a:noFill/>
        </a:ln>
        <a:effectLst>
          <a:outerShdw dist="17961" dir="13500000" algn="ctr" rotWithShape="0">
            <a:srgbClr val="C0C0C0"/>
          </a:outerShdw>
        </a:effectLst>
        <a:extLst>
          <a:ext uri="{91240B29-F687-4F45-9708-019B960494DF}">
            <a14:hiddenLine xmlns:a14="http://schemas.microsoft.com/office/drawing/2010/main" w="1">
              <a:solidFill>
                <a:srgbClr val="000000"/>
              </a:solidFill>
              <a:round/>
              <a:headEnd/>
              <a:tailEnd/>
            </a14:hiddenLine>
          </a:ext>
        </a:extLst>
      </xdr:spPr>
    </xdr:sp>
    <xdr:clientData/>
  </xdr:twoCellAnchor>
  <xdr:oneCellAnchor>
    <xdr:from>
      <xdr:col>4</xdr:col>
      <xdr:colOff>4152900</xdr:colOff>
      <xdr:row>10</xdr:row>
      <xdr:rowOff>85725</xdr:rowOff>
    </xdr:from>
    <xdr:ext cx="136384" cy="279885"/>
    <xdr:sp macro="" textlink="'Data 2'!E91">
      <xdr:nvSpPr>
        <xdr:cNvPr id="62" name="Texto 593">
          <a:extLst>
            <a:ext uri="{FF2B5EF4-FFF2-40B4-BE49-F238E27FC236}">
              <a16:creationId xmlns:a16="http://schemas.microsoft.com/office/drawing/2014/main" id="{00000000-0008-0000-1500-00003E000000}"/>
            </a:ext>
          </a:extLst>
        </xdr:cNvPr>
        <xdr:cNvSpPr txBox="1">
          <a:spLocks noChangeArrowheads="1"/>
        </xdr:cNvSpPr>
      </xdr:nvSpPr>
      <xdr:spPr bwMode="auto">
        <a:xfrm>
          <a:off x="5740400" y="1768475"/>
          <a:ext cx="136384" cy="279885"/>
        </a:xfrm>
        <a:prstGeom prst="rect">
          <a:avLst/>
        </a:prstGeom>
        <a:noFill/>
        <a:ln w="1">
          <a:noFill/>
          <a:miter lim="800000"/>
          <a:headEnd/>
          <a:tailEnd/>
        </a:ln>
      </xdr:spPr>
      <xdr:txBody>
        <a:bodyPr vert="vert270" wrap="none" lIns="18288" tIns="22860" rIns="0" bIns="0" anchor="t" upright="1">
          <a:spAutoFit/>
        </a:bodyPr>
        <a:lstStyle/>
        <a:p>
          <a:pPr algn="r" rtl="0">
            <a:defRPr sz="1000"/>
          </a:pPr>
          <a:fld id="{25B50E81-37B3-4792-AE7C-B47C1A787E91}" type="TxLink">
            <a:rPr lang="en-US" sz="800" b="0" i="0" u="none" strike="noStrike">
              <a:solidFill>
                <a:srgbClr val="004563"/>
              </a:solidFill>
              <a:latin typeface="Arial"/>
              <a:cs typeface="Arial"/>
            </a:rPr>
            <a:pPr algn="r" rtl="0">
              <a:defRPr sz="1000"/>
            </a:pPr>
            <a:t>1.454</a:t>
          </a:fld>
          <a:endParaRPr lang="es-ES" sz="800" b="0" i="0" strike="noStrike">
            <a:solidFill>
              <a:srgbClr val="081959"/>
            </a:solidFill>
            <a:latin typeface="Arial"/>
            <a:cs typeface="Arial"/>
          </a:endParaRPr>
        </a:p>
      </xdr:txBody>
    </xdr:sp>
    <xdr:clientData/>
  </xdr:oneCellAnchor>
  <xdr:oneCellAnchor>
    <xdr:from>
      <xdr:col>4</xdr:col>
      <xdr:colOff>3495675</xdr:colOff>
      <xdr:row>12</xdr:row>
      <xdr:rowOff>85725</xdr:rowOff>
    </xdr:from>
    <xdr:ext cx="523875" cy="161925"/>
    <xdr:sp macro="" textlink="">
      <xdr:nvSpPr>
        <xdr:cNvPr id="63" name="Texto 603">
          <a:extLst>
            <a:ext uri="{FF2B5EF4-FFF2-40B4-BE49-F238E27FC236}">
              <a16:creationId xmlns:a16="http://schemas.microsoft.com/office/drawing/2014/main" id="{00000000-0008-0000-1500-00003F000000}"/>
            </a:ext>
          </a:extLst>
        </xdr:cNvPr>
        <xdr:cNvSpPr txBox="1">
          <a:spLocks noChangeArrowheads="1"/>
        </xdr:cNvSpPr>
      </xdr:nvSpPr>
      <xdr:spPr bwMode="auto">
        <a:xfrm>
          <a:off x="5010150" y="2114550"/>
          <a:ext cx="523875" cy="161925"/>
        </a:xfrm>
        <a:prstGeom prst="rect">
          <a:avLst/>
        </a:prstGeom>
        <a:noFill/>
        <a:ln w="1">
          <a:noFill/>
          <a:miter lim="800000"/>
          <a:headEnd/>
          <a:tailEnd/>
        </a:ln>
      </xdr:spPr>
      <xdr:txBody>
        <a:bodyPr wrap="none" lIns="18288" tIns="22860" rIns="0" bIns="0" anchor="t" upright="1">
          <a:spAutoFit/>
        </a:bodyPr>
        <a:lstStyle/>
        <a:p>
          <a:pPr algn="l" rtl="0">
            <a:defRPr sz="1000"/>
          </a:pPr>
          <a:r>
            <a:rPr lang="es-ES" sz="800" b="0" i="0" strike="noStrike">
              <a:solidFill>
                <a:srgbClr val="081959"/>
              </a:solidFill>
              <a:latin typeface="Arial"/>
              <a:cs typeface="Arial"/>
            </a:rPr>
            <a:t>Vic 400 kV</a:t>
          </a:r>
        </a:p>
      </xdr:txBody>
    </xdr:sp>
    <xdr:clientData/>
  </xdr:oneCellAnchor>
  <xdr:oneCellAnchor>
    <xdr:from>
      <xdr:col>4</xdr:col>
      <xdr:colOff>561975</xdr:colOff>
      <xdr:row>8</xdr:row>
      <xdr:rowOff>38100</xdr:rowOff>
    </xdr:from>
    <xdr:ext cx="504825" cy="285750"/>
    <xdr:sp macro="" textlink="">
      <xdr:nvSpPr>
        <xdr:cNvPr id="64" name="Texto 751">
          <a:extLst>
            <a:ext uri="{FF2B5EF4-FFF2-40B4-BE49-F238E27FC236}">
              <a16:creationId xmlns:a16="http://schemas.microsoft.com/office/drawing/2014/main" id="{00000000-0008-0000-1500-000040000000}"/>
            </a:ext>
          </a:extLst>
        </xdr:cNvPr>
        <xdr:cNvSpPr txBox="1">
          <a:spLocks noChangeArrowheads="1"/>
        </xdr:cNvSpPr>
      </xdr:nvSpPr>
      <xdr:spPr bwMode="auto">
        <a:xfrm>
          <a:off x="2076450" y="1419225"/>
          <a:ext cx="504825" cy="285750"/>
        </a:xfrm>
        <a:prstGeom prst="rect">
          <a:avLst/>
        </a:prstGeom>
        <a:noFill/>
        <a:ln w="1">
          <a:noFill/>
          <a:miter lim="800000"/>
          <a:headEnd/>
          <a:tailEnd/>
        </a:ln>
      </xdr:spPr>
      <xdr:txBody>
        <a:bodyPr wrap="square" lIns="18288" tIns="22860" rIns="0" bIns="0" anchor="t" upright="1">
          <a:noAutofit/>
        </a:bodyPr>
        <a:lstStyle/>
        <a:p>
          <a:pPr algn="l" rtl="0">
            <a:defRPr sz="1000"/>
          </a:pPr>
          <a:r>
            <a:rPr lang="es-ES" sz="800" b="0" i="0" strike="noStrike">
              <a:solidFill>
                <a:srgbClr val="081959"/>
              </a:solidFill>
              <a:latin typeface="Arial"/>
              <a:cs typeface="Arial"/>
            </a:rPr>
            <a:t>Conchas 132 kV</a:t>
          </a:r>
        </a:p>
      </xdr:txBody>
    </xdr:sp>
    <xdr:clientData/>
  </xdr:oneCellAnchor>
  <xdr:twoCellAnchor>
    <xdr:from>
      <xdr:col>4</xdr:col>
      <xdr:colOff>1362075</xdr:colOff>
      <xdr:row>27</xdr:row>
      <xdr:rowOff>19050</xdr:rowOff>
    </xdr:from>
    <xdr:to>
      <xdr:col>4</xdr:col>
      <xdr:colOff>2590800</xdr:colOff>
      <xdr:row>30</xdr:row>
      <xdr:rowOff>66675</xdr:rowOff>
    </xdr:to>
    <xdr:grpSp>
      <xdr:nvGrpSpPr>
        <xdr:cNvPr id="14359882" name="Group 121">
          <a:extLst>
            <a:ext uri="{FF2B5EF4-FFF2-40B4-BE49-F238E27FC236}">
              <a16:creationId xmlns:a16="http://schemas.microsoft.com/office/drawing/2014/main" id="{00000000-0008-0000-1500-00004A1DDB00}"/>
            </a:ext>
          </a:extLst>
        </xdr:cNvPr>
        <xdr:cNvGrpSpPr>
          <a:grpSpLocks/>
        </xdr:cNvGrpSpPr>
      </xdr:nvGrpSpPr>
      <xdr:grpSpPr bwMode="auto">
        <a:xfrm>
          <a:off x="2876550" y="4476750"/>
          <a:ext cx="1228725" cy="533400"/>
          <a:chOff x="292" y="446"/>
          <a:chExt cx="129" cy="56"/>
        </a:xfrm>
      </xdr:grpSpPr>
      <xdr:sp macro="" textlink="">
        <xdr:nvSpPr>
          <xdr:cNvPr id="14359936" name="Dibujo 753">
            <a:extLst>
              <a:ext uri="{FF2B5EF4-FFF2-40B4-BE49-F238E27FC236}">
                <a16:creationId xmlns:a16="http://schemas.microsoft.com/office/drawing/2014/main" id="{00000000-0008-0000-1500-0000801DDB00}"/>
              </a:ext>
            </a:extLst>
          </xdr:cNvPr>
          <xdr:cNvSpPr>
            <a:spLocks/>
          </xdr:cNvSpPr>
        </xdr:nvSpPr>
        <xdr:spPr bwMode="auto">
          <a:xfrm>
            <a:off x="293" y="459"/>
            <a:ext cx="15" cy="37"/>
          </a:xfrm>
          <a:custGeom>
            <a:avLst/>
            <a:gdLst>
              <a:gd name="T0" fmla="*/ 16384 w 16384"/>
              <a:gd name="T1" fmla="*/ 0 h 16384"/>
              <a:gd name="T2" fmla="*/ 16384 w 16384"/>
              <a:gd name="T3" fmla="*/ 13863 h 16384"/>
              <a:gd name="T4" fmla="*/ 8937 w 16384"/>
              <a:gd name="T5" fmla="*/ 16384 h 16384"/>
              <a:gd name="T6" fmla="*/ 0 w 16384"/>
              <a:gd name="T7" fmla="*/ 13863 h 16384"/>
              <a:gd name="T8" fmla="*/ 0 w 16384"/>
              <a:gd name="T9" fmla="*/ 0 h 16384"/>
              <a:gd name="T10" fmla="*/ 16384 w 16384"/>
              <a:gd name="T11" fmla="*/ 0 h 16384"/>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6384" h="16384">
                <a:moveTo>
                  <a:pt x="16384" y="0"/>
                </a:moveTo>
                <a:lnTo>
                  <a:pt x="16384" y="13863"/>
                </a:lnTo>
                <a:lnTo>
                  <a:pt x="8937" y="16384"/>
                </a:lnTo>
                <a:lnTo>
                  <a:pt x="0" y="13863"/>
                </a:lnTo>
                <a:lnTo>
                  <a:pt x="0" y="0"/>
                </a:lnTo>
                <a:lnTo>
                  <a:pt x="16384" y="0"/>
                </a:lnTo>
                <a:close/>
              </a:path>
            </a:pathLst>
          </a:custGeom>
          <a:solidFill>
            <a:srgbClr val="D4CEE8"/>
          </a:solidFill>
          <a:ln>
            <a:noFill/>
          </a:ln>
          <a:effectLst>
            <a:outerShdw dist="17961" dir="13500000" algn="ctr" rotWithShape="0">
              <a:srgbClr val="C0C0C0"/>
            </a:outerShdw>
          </a:effectLst>
          <a:extLst>
            <a:ext uri="{91240B29-F687-4F45-9708-019B960494DF}">
              <a14:hiddenLine xmlns:a14="http://schemas.microsoft.com/office/drawing/2010/main" w="1">
                <a:solidFill>
                  <a:srgbClr val="000000"/>
                </a:solidFill>
                <a:round/>
                <a:headEnd/>
                <a:tailEnd/>
              </a14:hiddenLine>
            </a:ext>
          </a:extLst>
        </xdr:spPr>
      </xdr:sp>
      <xdr:sp macro="" textlink="'Data 2'!E106">
        <xdr:nvSpPr>
          <xdr:cNvPr id="67" name="Texto 755">
            <a:extLst>
              <a:ext uri="{FF2B5EF4-FFF2-40B4-BE49-F238E27FC236}">
                <a16:creationId xmlns:a16="http://schemas.microsoft.com/office/drawing/2014/main" id="{00000000-0008-0000-1500-000043000000}"/>
              </a:ext>
            </a:extLst>
          </xdr:cNvPr>
          <xdr:cNvSpPr txBox="1">
            <a:spLocks noChangeArrowheads="1"/>
          </xdr:cNvSpPr>
        </xdr:nvSpPr>
        <xdr:spPr bwMode="auto">
          <a:xfrm>
            <a:off x="292" y="461"/>
            <a:ext cx="14" cy="21"/>
          </a:xfrm>
          <a:prstGeom prst="rect">
            <a:avLst/>
          </a:prstGeom>
          <a:noFill/>
          <a:ln w="1">
            <a:noFill/>
            <a:miter lim="800000"/>
            <a:headEnd/>
            <a:tailEnd/>
          </a:ln>
        </xdr:spPr>
        <xdr:txBody>
          <a:bodyPr vert="vert270" wrap="none" lIns="18288" tIns="22860" rIns="0" bIns="0" anchor="t" upright="1">
            <a:spAutoFit/>
          </a:bodyPr>
          <a:lstStyle/>
          <a:p>
            <a:pPr algn="r" rtl="0">
              <a:defRPr sz="1000"/>
            </a:pPr>
            <a:fld id="{04FDB6DE-1A76-4421-B8F7-675D26CDF737}" type="TxLink">
              <a:rPr lang="en-US" sz="800" b="0" i="0" u="none" strike="noStrike">
                <a:solidFill>
                  <a:srgbClr val="004563"/>
                </a:solidFill>
                <a:latin typeface="Arial"/>
                <a:cs typeface="Arial"/>
              </a:rPr>
              <a:pPr algn="r" rtl="0">
                <a:defRPr sz="1000"/>
              </a:pPr>
              <a:t>509</a:t>
            </a:fld>
            <a:endParaRPr lang="es-ES" sz="800" b="0" i="0" strike="noStrike">
              <a:solidFill>
                <a:srgbClr val="081959"/>
              </a:solidFill>
              <a:latin typeface="Arial"/>
              <a:cs typeface="Arial"/>
            </a:endParaRPr>
          </a:p>
        </xdr:txBody>
      </xdr:sp>
      <xdr:sp macro="" textlink="">
        <xdr:nvSpPr>
          <xdr:cNvPr id="68" name="Texto 756">
            <a:extLst>
              <a:ext uri="{FF2B5EF4-FFF2-40B4-BE49-F238E27FC236}">
                <a16:creationId xmlns:a16="http://schemas.microsoft.com/office/drawing/2014/main" id="{00000000-0008-0000-1500-000044000000}"/>
              </a:ext>
            </a:extLst>
          </xdr:cNvPr>
          <xdr:cNvSpPr txBox="1">
            <a:spLocks noChangeArrowheads="1"/>
          </xdr:cNvSpPr>
        </xdr:nvSpPr>
        <xdr:spPr bwMode="auto">
          <a:xfrm>
            <a:off x="326" y="454"/>
            <a:ext cx="74" cy="17"/>
          </a:xfrm>
          <a:prstGeom prst="rect">
            <a:avLst/>
          </a:prstGeom>
          <a:noFill/>
          <a:ln w="1">
            <a:noFill/>
            <a:miter lim="800000"/>
            <a:headEnd/>
            <a:tailEnd/>
          </a:ln>
        </xdr:spPr>
        <xdr:txBody>
          <a:bodyPr wrap="none" lIns="18288" tIns="22860" rIns="0" bIns="0" anchor="t" upright="1">
            <a:spAutoFit/>
          </a:bodyPr>
          <a:lstStyle/>
          <a:p>
            <a:pPr algn="l" rtl="0">
              <a:defRPr sz="1000"/>
            </a:pPr>
            <a:r>
              <a:rPr lang="es-ES" sz="800" b="0" i="0" strike="noStrike">
                <a:solidFill>
                  <a:srgbClr val="081959"/>
                </a:solidFill>
                <a:latin typeface="Arial"/>
                <a:cs typeface="Arial"/>
              </a:rPr>
              <a:t>P. Cruz 400 kV</a:t>
            </a:r>
          </a:p>
        </xdr:txBody>
      </xdr:sp>
      <xdr:sp macro="" textlink="">
        <xdr:nvSpPr>
          <xdr:cNvPr id="69" name="Texto 757">
            <a:extLst>
              <a:ext uri="{FF2B5EF4-FFF2-40B4-BE49-F238E27FC236}">
                <a16:creationId xmlns:a16="http://schemas.microsoft.com/office/drawing/2014/main" id="{00000000-0008-0000-1500-000045000000}"/>
              </a:ext>
            </a:extLst>
          </xdr:cNvPr>
          <xdr:cNvSpPr txBox="1">
            <a:spLocks noChangeArrowheads="1"/>
          </xdr:cNvSpPr>
        </xdr:nvSpPr>
        <xdr:spPr bwMode="auto">
          <a:xfrm>
            <a:off x="306" y="485"/>
            <a:ext cx="115" cy="17"/>
          </a:xfrm>
          <a:prstGeom prst="rect">
            <a:avLst/>
          </a:prstGeom>
          <a:noFill/>
          <a:ln w="1">
            <a:noFill/>
            <a:miter lim="800000"/>
            <a:headEnd/>
            <a:tailEnd/>
          </a:ln>
        </xdr:spPr>
        <xdr:txBody>
          <a:bodyPr wrap="none" lIns="18288" tIns="22860" rIns="18288" bIns="0" anchor="t" upright="1">
            <a:spAutoFit/>
          </a:bodyPr>
          <a:lstStyle/>
          <a:p>
            <a:pPr algn="ctr" rtl="0">
              <a:defRPr sz="1000"/>
            </a:pPr>
            <a:r>
              <a:rPr lang="es-ES" sz="800" b="0" i="0" strike="noStrike">
                <a:solidFill>
                  <a:srgbClr val="081959"/>
                </a:solidFill>
                <a:latin typeface="Arial"/>
                <a:cs typeface="Arial"/>
              </a:rPr>
              <a:t>Melloussa (Marruecos)</a:t>
            </a:r>
          </a:p>
        </xdr:txBody>
      </xdr:sp>
      <xdr:sp macro="" textlink="">
        <xdr:nvSpPr>
          <xdr:cNvPr id="14359940" name="Dibujo 752">
            <a:extLst>
              <a:ext uri="{FF2B5EF4-FFF2-40B4-BE49-F238E27FC236}">
                <a16:creationId xmlns:a16="http://schemas.microsoft.com/office/drawing/2014/main" id="{00000000-0008-0000-1500-0000841DDB00}"/>
              </a:ext>
            </a:extLst>
          </xdr:cNvPr>
          <xdr:cNvSpPr>
            <a:spLocks/>
          </xdr:cNvSpPr>
        </xdr:nvSpPr>
        <xdr:spPr bwMode="auto">
          <a:xfrm>
            <a:off x="308" y="446"/>
            <a:ext cx="13" cy="41"/>
          </a:xfrm>
          <a:custGeom>
            <a:avLst/>
            <a:gdLst>
              <a:gd name="T0" fmla="*/ 16384 w 16384"/>
              <a:gd name="T1" fmla="*/ 2657 h 16384"/>
              <a:gd name="T2" fmla="*/ 8192 w 16384"/>
              <a:gd name="T3" fmla="*/ 0 h 16384"/>
              <a:gd name="T4" fmla="*/ 0 w 16384"/>
              <a:gd name="T5" fmla="*/ 2657 h 16384"/>
              <a:gd name="T6" fmla="*/ 0 w 16384"/>
              <a:gd name="T7" fmla="*/ 16384 h 16384"/>
              <a:gd name="T8" fmla="*/ 16384 w 16384"/>
              <a:gd name="T9" fmla="*/ 16384 h 16384"/>
              <a:gd name="T10" fmla="*/ 16384 w 16384"/>
              <a:gd name="T11" fmla="*/ 2657 h 16384"/>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6384" h="16384">
                <a:moveTo>
                  <a:pt x="16384" y="2657"/>
                </a:moveTo>
                <a:lnTo>
                  <a:pt x="8192" y="0"/>
                </a:lnTo>
                <a:lnTo>
                  <a:pt x="0" y="2657"/>
                </a:lnTo>
                <a:lnTo>
                  <a:pt x="0" y="16384"/>
                </a:lnTo>
                <a:lnTo>
                  <a:pt x="16384" y="16384"/>
                </a:lnTo>
                <a:lnTo>
                  <a:pt x="16384" y="2657"/>
                </a:lnTo>
                <a:close/>
              </a:path>
            </a:pathLst>
          </a:custGeom>
          <a:solidFill>
            <a:srgbClr val="D4CEE8"/>
          </a:solidFill>
          <a:ln>
            <a:noFill/>
          </a:ln>
          <a:effectLst>
            <a:outerShdw dist="17961" dir="13500000" algn="ctr" rotWithShape="0">
              <a:srgbClr val="C0C0C0"/>
            </a:outerShdw>
          </a:effectLst>
          <a:extLst>
            <a:ext uri="{91240B29-F687-4F45-9708-019B960494DF}">
              <a14:hiddenLine xmlns:a14="http://schemas.microsoft.com/office/drawing/2010/main" w="1">
                <a:solidFill>
                  <a:srgbClr val="000000"/>
                </a:solidFill>
                <a:round/>
                <a:headEnd/>
                <a:tailEnd/>
              </a14:hiddenLine>
            </a:ext>
          </a:extLst>
        </xdr:spPr>
      </xdr:sp>
      <xdr:sp macro="" textlink="'Data 2'!D106">
        <xdr:nvSpPr>
          <xdr:cNvPr id="71" name="Texto 754">
            <a:extLst>
              <a:ext uri="{FF2B5EF4-FFF2-40B4-BE49-F238E27FC236}">
                <a16:creationId xmlns:a16="http://schemas.microsoft.com/office/drawing/2014/main" id="{00000000-0008-0000-1500-000047000000}"/>
              </a:ext>
            </a:extLst>
          </xdr:cNvPr>
          <xdr:cNvSpPr txBox="1">
            <a:spLocks noChangeArrowheads="1"/>
          </xdr:cNvSpPr>
        </xdr:nvSpPr>
        <xdr:spPr bwMode="auto">
          <a:xfrm>
            <a:off x="305" y="453"/>
            <a:ext cx="14" cy="21"/>
          </a:xfrm>
          <a:prstGeom prst="rect">
            <a:avLst/>
          </a:prstGeom>
          <a:noFill/>
          <a:ln w="1">
            <a:noFill/>
            <a:miter lim="800000"/>
            <a:headEnd/>
            <a:tailEnd/>
          </a:ln>
        </xdr:spPr>
        <xdr:txBody>
          <a:bodyPr vert="vert270" wrap="none" lIns="18288" tIns="22860" rIns="0" bIns="0" anchor="t" upright="1">
            <a:spAutoFit/>
          </a:bodyPr>
          <a:lstStyle/>
          <a:p>
            <a:pPr algn="r" rtl="0">
              <a:defRPr sz="1000"/>
            </a:pPr>
            <a:fld id="{26AEDC73-25D2-4D1E-B5BC-6FE1CA1B855B}" type="TxLink">
              <a:rPr lang="en-US" sz="800" b="0" i="0" u="none" strike="noStrike">
                <a:solidFill>
                  <a:srgbClr val="004563"/>
                </a:solidFill>
                <a:latin typeface="Arial"/>
                <a:cs typeface="Arial"/>
              </a:rPr>
              <a:pPr algn="r" rtl="0">
                <a:defRPr sz="1000"/>
              </a:pPr>
              <a:t>688</a:t>
            </a:fld>
            <a:endParaRPr lang="es-ES" sz="800" b="0" i="0" strike="noStrike">
              <a:solidFill>
                <a:srgbClr val="081959"/>
              </a:solidFill>
              <a:latin typeface="Arial"/>
              <a:cs typeface="Arial"/>
            </a:endParaRPr>
          </a:p>
        </xdr:txBody>
      </xdr:sp>
    </xdr:grpSp>
    <xdr:clientData/>
  </xdr:twoCellAnchor>
  <xdr:twoCellAnchor>
    <xdr:from>
      <xdr:col>4</xdr:col>
      <xdr:colOff>4305300</xdr:colOff>
      <xdr:row>10</xdr:row>
      <xdr:rowOff>104775</xdr:rowOff>
    </xdr:from>
    <xdr:to>
      <xdr:col>4</xdr:col>
      <xdr:colOff>4429125</xdr:colOff>
      <xdr:row>13</xdr:row>
      <xdr:rowOff>57150</xdr:rowOff>
    </xdr:to>
    <xdr:sp macro="" textlink="">
      <xdr:nvSpPr>
        <xdr:cNvPr id="14359883" name="Dibujo 582">
          <a:extLst>
            <a:ext uri="{FF2B5EF4-FFF2-40B4-BE49-F238E27FC236}">
              <a16:creationId xmlns:a16="http://schemas.microsoft.com/office/drawing/2014/main" id="{00000000-0008-0000-1500-00004B1DDB00}"/>
            </a:ext>
          </a:extLst>
        </xdr:cNvPr>
        <xdr:cNvSpPr>
          <a:spLocks/>
        </xdr:cNvSpPr>
      </xdr:nvSpPr>
      <xdr:spPr bwMode="auto">
        <a:xfrm>
          <a:off x="5819775" y="1809750"/>
          <a:ext cx="123825" cy="438150"/>
        </a:xfrm>
        <a:custGeom>
          <a:avLst/>
          <a:gdLst>
            <a:gd name="T0" fmla="*/ 16384 w 16384"/>
            <a:gd name="T1" fmla="*/ 0 h 16384"/>
            <a:gd name="T2" fmla="*/ 16384 w 16384"/>
            <a:gd name="T3" fmla="*/ 13863 h 16384"/>
            <a:gd name="T4" fmla="*/ 8937 w 16384"/>
            <a:gd name="T5" fmla="*/ 16384 h 16384"/>
            <a:gd name="T6" fmla="*/ 0 w 16384"/>
            <a:gd name="T7" fmla="*/ 13863 h 16384"/>
            <a:gd name="T8" fmla="*/ 0 w 16384"/>
            <a:gd name="T9" fmla="*/ 0 h 16384"/>
            <a:gd name="T10" fmla="*/ 16384 w 16384"/>
            <a:gd name="T11" fmla="*/ 0 h 16384"/>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6384" h="16384">
              <a:moveTo>
                <a:pt x="16384" y="0"/>
              </a:moveTo>
              <a:lnTo>
                <a:pt x="16384" y="13863"/>
              </a:lnTo>
              <a:lnTo>
                <a:pt x="8937" y="16384"/>
              </a:lnTo>
              <a:lnTo>
                <a:pt x="0" y="13863"/>
              </a:lnTo>
              <a:lnTo>
                <a:pt x="0" y="0"/>
              </a:lnTo>
              <a:lnTo>
                <a:pt x="16384" y="0"/>
              </a:lnTo>
              <a:close/>
            </a:path>
          </a:pathLst>
        </a:custGeom>
        <a:solidFill>
          <a:srgbClr val="D4CEE8"/>
        </a:solidFill>
        <a:ln>
          <a:noFill/>
        </a:ln>
        <a:effectLst>
          <a:outerShdw dist="17961" dir="13500000" algn="ctr" rotWithShape="0">
            <a:srgbClr val="C0C0C0"/>
          </a:outerShdw>
        </a:effectLst>
        <a:extLst>
          <a:ext uri="{91240B29-F687-4F45-9708-019B960494DF}">
            <a14:hiddenLine xmlns:a14="http://schemas.microsoft.com/office/drawing/2010/main" w="1">
              <a:solidFill>
                <a:srgbClr val="000000"/>
              </a:solidFill>
              <a:round/>
              <a:headEnd/>
              <a:tailEnd/>
            </a14:hiddenLine>
          </a:ext>
        </a:extLst>
      </xdr:spPr>
    </xdr:sp>
    <xdr:clientData/>
  </xdr:twoCellAnchor>
  <xdr:oneCellAnchor>
    <xdr:from>
      <xdr:col>4</xdr:col>
      <xdr:colOff>4286250</xdr:colOff>
      <xdr:row>11</xdr:row>
      <xdr:rowOff>9084</xdr:rowOff>
    </xdr:from>
    <xdr:ext cx="136384" cy="279884"/>
    <xdr:sp macro="" textlink="'Data 2'!D91">
      <xdr:nvSpPr>
        <xdr:cNvPr id="73" name="Texto 594">
          <a:extLst>
            <a:ext uri="{FF2B5EF4-FFF2-40B4-BE49-F238E27FC236}">
              <a16:creationId xmlns:a16="http://schemas.microsoft.com/office/drawing/2014/main" id="{00000000-0008-0000-1500-000049000000}"/>
            </a:ext>
          </a:extLst>
        </xdr:cNvPr>
        <xdr:cNvSpPr txBox="1">
          <a:spLocks noChangeArrowheads="1"/>
        </xdr:cNvSpPr>
      </xdr:nvSpPr>
      <xdr:spPr bwMode="auto">
        <a:xfrm>
          <a:off x="5873750" y="1850584"/>
          <a:ext cx="136384" cy="279884"/>
        </a:xfrm>
        <a:prstGeom prst="rect">
          <a:avLst/>
        </a:prstGeom>
        <a:noFill/>
        <a:ln w="1">
          <a:noFill/>
          <a:miter lim="800000"/>
          <a:headEnd/>
          <a:tailEnd/>
        </a:ln>
      </xdr:spPr>
      <xdr:txBody>
        <a:bodyPr vert="vert270" wrap="none" lIns="18288" tIns="22860" rIns="0" bIns="0" anchor="t" upright="1">
          <a:spAutoFit/>
        </a:bodyPr>
        <a:lstStyle/>
        <a:p>
          <a:pPr algn="r" rtl="0">
            <a:defRPr sz="1000"/>
          </a:pPr>
          <a:fld id="{F313881D-F22D-4864-8482-40946DEB9AF3}" type="TxLink">
            <a:rPr lang="en-US" sz="800" b="0" i="0" u="none" strike="noStrike">
              <a:solidFill>
                <a:srgbClr val="004563"/>
              </a:solidFill>
              <a:latin typeface="Arial"/>
              <a:cs typeface="Arial"/>
            </a:rPr>
            <a:pPr algn="r" rtl="0">
              <a:defRPr sz="1000"/>
            </a:pPr>
            <a:t>5.129</a:t>
          </a:fld>
          <a:endParaRPr lang="es-ES" sz="800" b="0" i="0" strike="noStrike">
            <a:solidFill>
              <a:srgbClr val="081959"/>
            </a:solidFill>
            <a:latin typeface="Arial"/>
            <a:cs typeface="Arial"/>
          </a:endParaRPr>
        </a:p>
      </xdr:txBody>
    </xdr:sp>
    <xdr:clientData/>
  </xdr:oneCellAnchor>
  <xdr:oneCellAnchor>
    <xdr:from>
      <xdr:col>4</xdr:col>
      <xdr:colOff>2133600</xdr:colOff>
      <xdr:row>7</xdr:row>
      <xdr:rowOff>9525</xdr:rowOff>
    </xdr:from>
    <xdr:ext cx="136384" cy="80150"/>
    <xdr:sp macro="" textlink="'Data 2'!E85">
      <xdr:nvSpPr>
        <xdr:cNvPr id="74" name="Texto 584">
          <a:extLst>
            <a:ext uri="{FF2B5EF4-FFF2-40B4-BE49-F238E27FC236}">
              <a16:creationId xmlns:a16="http://schemas.microsoft.com/office/drawing/2014/main" id="{00000000-0008-0000-1500-00004A000000}"/>
            </a:ext>
          </a:extLst>
        </xdr:cNvPr>
        <xdr:cNvSpPr txBox="1">
          <a:spLocks noChangeArrowheads="1"/>
        </xdr:cNvSpPr>
      </xdr:nvSpPr>
      <xdr:spPr bwMode="auto">
        <a:xfrm>
          <a:off x="3721100" y="1216025"/>
          <a:ext cx="136384" cy="80150"/>
        </a:xfrm>
        <a:prstGeom prst="rect">
          <a:avLst/>
        </a:prstGeom>
        <a:noFill/>
        <a:ln w="1">
          <a:noFill/>
          <a:miter lim="800000"/>
          <a:headEnd/>
          <a:tailEnd/>
        </a:ln>
      </xdr:spPr>
      <xdr:txBody>
        <a:bodyPr vert="vert270" wrap="none" lIns="18288" tIns="22860" rIns="0" bIns="0" anchor="t" upright="1">
          <a:spAutoFit/>
        </a:bodyPr>
        <a:lstStyle/>
        <a:p>
          <a:pPr algn="r" rtl="0">
            <a:defRPr sz="1000"/>
          </a:pPr>
          <a:fld id="{1E7D4C27-C908-4E6A-BBEB-592C98FC5726}" type="TxLink">
            <a:rPr lang="en-US" sz="800" b="0" i="0" u="none" strike="noStrike">
              <a:solidFill>
                <a:srgbClr val="004563"/>
              </a:solidFill>
              <a:latin typeface="Arial"/>
              <a:cs typeface="Arial"/>
            </a:rPr>
            <a:pPr algn="r" rtl="0">
              <a:defRPr sz="1000"/>
            </a:pPr>
            <a:t>1</a:t>
          </a:fld>
          <a:endParaRPr lang="es-ES" sz="800" b="0" i="0" strike="noStrike">
            <a:solidFill>
              <a:srgbClr val="081959"/>
            </a:solidFill>
            <a:latin typeface="Arial"/>
            <a:cs typeface="Arial"/>
          </a:endParaRPr>
        </a:p>
      </xdr:txBody>
    </xdr:sp>
    <xdr:clientData/>
  </xdr:oneCellAnchor>
  <xdr:twoCellAnchor>
    <xdr:from>
      <xdr:col>4</xdr:col>
      <xdr:colOff>3743325</xdr:colOff>
      <xdr:row>9</xdr:row>
      <xdr:rowOff>76200</xdr:rowOff>
    </xdr:from>
    <xdr:to>
      <xdr:col>4</xdr:col>
      <xdr:colOff>3867150</xdr:colOff>
      <xdr:row>12</xdr:row>
      <xdr:rowOff>47625</xdr:rowOff>
    </xdr:to>
    <xdr:sp macro="" textlink="">
      <xdr:nvSpPr>
        <xdr:cNvPr id="14359886" name="Dibujo 573">
          <a:extLst>
            <a:ext uri="{FF2B5EF4-FFF2-40B4-BE49-F238E27FC236}">
              <a16:creationId xmlns:a16="http://schemas.microsoft.com/office/drawing/2014/main" id="{00000000-0008-0000-1500-00004E1DDB00}"/>
            </a:ext>
          </a:extLst>
        </xdr:cNvPr>
        <xdr:cNvSpPr>
          <a:spLocks/>
        </xdr:cNvSpPr>
      </xdr:nvSpPr>
      <xdr:spPr bwMode="auto">
        <a:xfrm>
          <a:off x="5257800" y="1619250"/>
          <a:ext cx="123825" cy="457200"/>
        </a:xfrm>
        <a:custGeom>
          <a:avLst/>
          <a:gdLst>
            <a:gd name="T0" fmla="*/ 16384 w 16384"/>
            <a:gd name="T1" fmla="*/ 0 h 16384"/>
            <a:gd name="T2" fmla="*/ 16384 w 16384"/>
            <a:gd name="T3" fmla="*/ 13863 h 16384"/>
            <a:gd name="T4" fmla="*/ 8937 w 16384"/>
            <a:gd name="T5" fmla="*/ 16384 h 16384"/>
            <a:gd name="T6" fmla="*/ 0 w 16384"/>
            <a:gd name="T7" fmla="*/ 13863 h 16384"/>
            <a:gd name="T8" fmla="*/ 0 w 16384"/>
            <a:gd name="T9" fmla="*/ 0 h 16384"/>
            <a:gd name="T10" fmla="*/ 16384 w 16384"/>
            <a:gd name="T11" fmla="*/ 0 h 16384"/>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6384" h="16384">
              <a:moveTo>
                <a:pt x="16384" y="0"/>
              </a:moveTo>
              <a:lnTo>
                <a:pt x="16384" y="13863"/>
              </a:lnTo>
              <a:lnTo>
                <a:pt x="8937" y="16384"/>
              </a:lnTo>
              <a:lnTo>
                <a:pt x="0" y="13863"/>
              </a:lnTo>
              <a:lnTo>
                <a:pt x="0" y="0"/>
              </a:lnTo>
              <a:lnTo>
                <a:pt x="16384" y="0"/>
              </a:lnTo>
              <a:close/>
            </a:path>
          </a:pathLst>
        </a:custGeom>
        <a:solidFill>
          <a:srgbClr val="D4CEE8"/>
        </a:solidFill>
        <a:ln>
          <a:noFill/>
        </a:ln>
        <a:effectLst>
          <a:outerShdw dist="17961" dir="13500000" algn="ctr" rotWithShape="0">
            <a:srgbClr val="C0C0C0"/>
          </a:outerShdw>
        </a:effectLst>
        <a:extLst>
          <a:ext uri="{91240B29-F687-4F45-9708-019B960494DF}">
            <a14:hiddenLine xmlns:a14="http://schemas.microsoft.com/office/drawing/2010/main" w="1">
              <a:solidFill>
                <a:srgbClr val="000000"/>
              </a:solidFill>
              <a:round/>
              <a:headEnd/>
              <a:tailEnd/>
            </a14:hiddenLine>
          </a:ext>
        </a:extLst>
      </xdr:spPr>
    </xdr:sp>
    <xdr:clientData/>
  </xdr:twoCellAnchor>
  <xdr:oneCellAnchor>
    <xdr:from>
      <xdr:col>4</xdr:col>
      <xdr:colOff>3733800</xdr:colOff>
      <xdr:row>11</xdr:row>
      <xdr:rowOff>38100</xdr:rowOff>
    </xdr:from>
    <xdr:ext cx="136384" cy="80150"/>
    <xdr:sp macro="" textlink="'Data 2'!D83">
      <xdr:nvSpPr>
        <xdr:cNvPr id="76" name="Texto 585">
          <a:extLst>
            <a:ext uri="{FF2B5EF4-FFF2-40B4-BE49-F238E27FC236}">
              <a16:creationId xmlns:a16="http://schemas.microsoft.com/office/drawing/2014/main" id="{00000000-0008-0000-1500-00004C000000}"/>
            </a:ext>
          </a:extLst>
        </xdr:cNvPr>
        <xdr:cNvSpPr txBox="1">
          <a:spLocks noChangeArrowheads="1"/>
        </xdr:cNvSpPr>
      </xdr:nvSpPr>
      <xdr:spPr bwMode="auto">
        <a:xfrm>
          <a:off x="5321300" y="1879600"/>
          <a:ext cx="136384" cy="80150"/>
        </a:xfrm>
        <a:prstGeom prst="rect">
          <a:avLst/>
        </a:prstGeom>
        <a:noFill/>
        <a:ln w="1">
          <a:noFill/>
          <a:miter lim="800000"/>
          <a:headEnd/>
          <a:tailEnd/>
        </a:ln>
      </xdr:spPr>
      <xdr:txBody>
        <a:bodyPr vert="vert270" wrap="none" lIns="18288" tIns="22860" rIns="0" bIns="0" anchor="t" upright="1">
          <a:spAutoFit/>
        </a:bodyPr>
        <a:lstStyle/>
        <a:p>
          <a:pPr algn="r" rtl="0">
            <a:defRPr sz="1000"/>
          </a:pPr>
          <a:fld id="{773A7A05-76B2-496E-A5F9-F58EA7C2614B}" type="TxLink">
            <a:rPr lang="en-US" sz="800" b="0" i="0" u="none" strike="noStrike">
              <a:solidFill>
                <a:srgbClr val="004563"/>
              </a:solidFill>
              <a:latin typeface="Arial"/>
              <a:cs typeface="Arial"/>
            </a:rPr>
            <a:pPr algn="r" rtl="0">
              <a:defRPr sz="1000"/>
            </a:pPr>
            <a:t>0</a:t>
          </a:fld>
          <a:endParaRPr lang="es-ES" sz="800" b="0" i="0" strike="noStrike">
            <a:solidFill>
              <a:srgbClr val="081959"/>
            </a:solidFill>
            <a:latin typeface="Arial"/>
            <a:cs typeface="Arial"/>
          </a:endParaRPr>
        </a:p>
      </xdr:txBody>
    </xdr:sp>
    <xdr:clientData/>
  </xdr:oneCellAnchor>
  <xdr:twoCellAnchor>
    <xdr:from>
      <xdr:col>4</xdr:col>
      <xdr:colOff>695325</xdr:colOff>
      <xdr:row>18</xdr:row>
      <xdr:rowOff>123825</xdr:rowOff>
    </xdr:from>
    <xdr:to>
      <xdr:col>4</xdr:col>
      <xdr:colOff>1162050</xdr:colOff>
      <xdr:row>19</xdr:row>
      <xdr:rowOff>66675</xdr:rowOff>
    </xdr:to>
    <xdr:sp macro="" textlink="">
      <xdr:nvSpPr>
        <xdr:cNvPr id="14359888" name="Dibujo 512">
          <a:extLst>
            <a:ext uri="{FF2B5EF4-FFF2-40B4-BE49-F238E27FC236}">
              <a16:creationId xmlns:a16="http://schemas.microsoft.com/office/drawing/2014/main" id="{00000000-0008-0000-1500-0000501DDB00}"/>
            </a:ext>
          </a:extLst>
        </xdr:cNvPr>
        <xdr:cNvSpPr>
          <a:spLocks/>
        </xdr:cNvSpPr>
      </xdr:nvSpPr>
      <xdr:spPr bwMode="auto">
        <a:xfrm>
          <a:off x="2209800" y="3124200"/>
          <a:ext cx="466725" cy="104775"/>
        </a:xfrm>
        <a:custGeom>
          <a:avLst/>
          <a:gdLst>
            <a:gd name="T0" fmla="*/ 0 w 16384"/>
            <a:gd name="T1" fmla="*/ 0 h 16384"/>
            <a:gd name="T2" fmla="*/ 0 w 16384"/>
            <a:gd name="T3" fmla="*/ 16384 h 16384"/>
            <a:gd name="T4" fmla="*/ 14522 w 16384"/>
            <a:gd name="T5" fmla="*/ 16384 h 16384"/>
            <a:gd name="T6" fmla="*/ 16384 w 16384"/>
            <a:gd name="T7" fmla="*/ 9011 h 16384"/>
            <a:gd name="T8" fmla="*/ 14522 w 16384"/>
            <a:gd name="T9" fmla="*/ 0 h 16384"/>
            <a:gd name="T10" fmla="*/ 0 w 16384"/>
            <a:gd name="T11" fmla="*/ 0 h 16384"/>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6384" h="16384">
              <a:moveTo>
                <a:pt x="0" y="0"/>
              </a:moveTo>
              <a:lnTo>
                <a:pt x="0" y="16384"/>
              </a:lnTo>
              <a:lnTo>
                <a:pt x="14522" y="16384"/>
              </a:lnTo>
              <a:lnTo>
                <a:pt x="16384" y="9011"/>
              </a:lnTo>
              <a:lnTo>
                <a:pt x="14522" y="0"/>
              </a:lnTo>
              <a:lnTo>
                <a:pt x="0" y="0"/>
              </a:lnTo>
              <a:close/>
            </a:path>
          </a:pathLst>
        </a:custGeom>
        <a:solidFill>
          <a:srgbClr val="D4CEE8"/>
        </a:solidFill>
        <a:ln>
          <a:noFill/>
        </a:ln>
        <a:effectLst>
          <a:outerShdw dist="17961" dir="13500000" algn="ctr" rotWithShape="0">
            <a:srgbClr val="C0C0C0"/>
          </a:outerShdw>
        </a:effectLst>
        <a:extLst>
          <a:ext uri="{91240B29-F687-4F45-9708-019B960494DF}">
            <a14:hiddenLine xmlns:a14="http://schemas.microsoft.com/office/drawing/2010/main" w="1">
              <a:solidFill>
                <a:srgbClr val="000000"/>
              </a:solidFill>
              <a:round/>
              <a:headEnd/>
              <a:tailEnd/>
            </a14:hiddenLine>
          </a:ext>
        </a:extLst>
      </xdr:spPr>
    </xdr:sp>
    <xdr:clientData/>
  </xdr:twoCellAnchor>
  <xdr:oneCellAnchor>
    <xdr:from>
      <xdr:col>4</xdr:col>
      <xdr:colOff>853263</xdr:colOff>
      <xdr:row>18</xdr:row>
      <xdr:rowOff>90599</xdr:rowOff>
    </xdr:from>
    <xdr:ext cx="189667" cy="141001"/>
    <xdr:sp macro="" textlink="'Data 2'!D99">
      <xdr:nvSpPr>
        <xdr:cNvPr id="78" name="Texto 632">
          <a:extLst>
            <a:ext uri="{FF2B5EF4-FFF2-40B4-BE49-F238E27FC236}">
              <a16:creationId xmlns:a16="http://schemas.microsoft.com/office/drawing/2014/main" id="{00000000-0008-0000-1500-00004E000000}"/>
            </a:ext>
          </a:extLst>
        </xdr:cNvPr>
        <xdr:cNvSpPr txBox="1">
          <a:spLocks noChangeArrowheads="1"/>
        </xdr:cNvSpPr>
      </xdr:nvSpPr>
      <xdr:spPr bwMode="auto">
        <a:xfrm>
          <a:off x="2367738" y="3090974"/>
          <a:ext cx="189667" cy="141001"/>
        </a:xfrm>
        <a:prstGeom prst="rect">
          <a:avLst/>
        </a:prstGeom>
        <a:noFill/>
        <a:ln w="1">
          <a:noFill/>
          <a:miter lim="800000"/>
          <a:headEnd/>
          <a:tailEnd/>
        </a:ln>
      </xdr:spPr>
      <xdr:txBody>
        <a:bodyPr wrap="none" lIns="18288" tIns="22860" rIns="0" bIns="0" anchor="t" upright="1">
          <a:spAutoFit/>
        </a:bodyPr>
        <a:lstStyle/>
        <a:p>
          <a:pPr algn="l" rtl="0">
            <a:defRPr sz="1000"/>
          </a:pPr>
          <a:fld id="{EAE80A25-8ED2-469B-AC54-B777D8C4310D}" type="TxLink">
            <a:rPr lang="en-US" sz="800" b="0" i="0" u="none" strike="noStrike">
              <a:solidFill>
                <a:srgbClr val="004563"/>
              </a:solidFill>
              <a:latin typeface="Arial"/>
              <a:cs typeface="Arial"/>
            </a:rPr>
            <a:pPr algn="l" rtl="0">
              <a:defRPr sz="1000"/>
            </a:pPr>
            <a:t>956</a:t>
          </a:fld>
          <a:endParaRPr lang="es-ES" sz="800" b="0" i="0" strike="noStrike">
            <a:solidFill>
              <a:srgbClr val="081959"/>
            </a:solidFill>
            <a:latin typeface="Arial"/>
            <a:cs typeface="Arial"/>
          </a:endParaRPr>
        </a:p>
      </xdr:txBody>
    </xdr:sp>
    <xdr:clientData/>
  </xdr:oneCellAnchor>
  <xdr:twoCellAnchor>
    <xdr:from>
      <xdr:col>4</xdr:col>
      <xdr:colOff>695325</xdr:colOff>
      <xdr:row>17</xdr:row>
      <xdr:rowOff>28575</xdr:rowOff>
    </xdr:from>
    <xdr:to>
      <xdr:col>4</xdr:col>
      <xdr:colOff>1162050</xdr:colOff>
      <xdr:row>17</xdr:row>
      <xdr:rowOff>142875</xdr:rowOff>
    </xdr:to>
    <xdr:sp macro="" textlink="">
      <xdr:nvSpPr>
        <xdr:cNvPr id="14359890" name="Dibujo 516">
          <a:extLst>
            <a:ext uri="{FF2B5EF4-FFF2-40B4-BE49-F238E27FC236}">
              <a16:creationId xmlns:a16="http://schemas.microsoft.com/office/drawing/2014/main" id="{00000000-0008-0000-1500-0000521DDB00}"/>
            </a:ext>
          </a:extLst>
        </xdr:cNvPr>
        <xdr:cNvSpPr>
          <a:spLocks/>
        </xdr:cNvSpPr>
      </xdr:nvSpPr>
      <xdr:spPr bwMode="auto">
        <a:xfrm>
          <a:off x="2209800" y="2867025"/>
          <a:ext cx="466725" cy="114300"/>
        </a:xfrm>
        <a:custGeom>
          <a:avLst/>
          <a:gdLst>
            <a:gd name="T0" fmla="*/ 0 w 16384"/>
            <a:gd name="T1" fmla="*/ 0 h 16384"/>
            <a:gd name="T2" fmla="*/ 0 w 16384"/>
            <a:gd name="T3" fmla="*/ 16384 h 16384"/>
            <a:gd name="T4" fmla="*/ 14522 w 16384"/>
            <a:gd name="T5" fmla="*/ 16384 h 16384"/>
            <a:gd name="T6" fmla="*/ 16384 w 16384"/>
            <a:gd name="T7" fmla="*/ 9011 h 16384"/>
            <a:gd name="T8" fmla="*/ 14522 w 16384"/>
            <a:gd name="T9" fmla="*/ 0 h 16384"/>
            <a:gd name="T10" fmla="*/ 0 w 16384"/>
            <a:gd name="T11" fmla="*/ 0 h 16384"/>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6384" h="16384">
              <a:moveTo>
                <a:pt x="0" y="0"/>
              </a:moveTo>
              <a:lnTo>
                <a:pt x="0" y="16384"/>
              </a:lnTo>
              <a:lnTo>
                <a:pt x="14522" y="16384"/>
              </a:lnTo>
              <a:lnTo>
                <a:pt x="16384" y="9011"/>
              </a:lnTo>
              <a:lnTo>
                <a:pt x="14522" y="0"/>
              </a:lnTo>
              <a:lnTo>
                <a:pt x="0" y="0"/>
              </a:lnTo>
              <a:close/>
            </a:path>
          </a:pathLst>
        </a:custGeom>
        <a:solidFill>
          <a:srgbClr val="D4CEE8"/>
        </a:solidFill>
        <a:ln>
          <a:noFill/>
        </a:ln>
        <a:effectLst>
          <a:outerShdw dist="17961" dir="13500000" algn="ctr" rotWithShape="0">
            <a:srgbClr val="C0C0C0"/>
          </a:outerShdw>
        </a:effectLst>
        <a:extLst>
          <a:ext uri="{91240B29-F687-4F45-9708-019B960494DF}">
            <a14:hiddenLine xmlns:a14="http://schemas.microsoft.com/office/drawing/2010/main" w="1">
              <a:solidFill>
                <a:srgbClr val="000000"/>
              </a:solidFill>
              <a:round/>
              <a:headEnd/>
              <a:tailEnd/>
            </a14:hiddenLine>
          </a:ext>
        </a:extLst>
      </xdr:spPr>
    </xdr:sp>
    <xdr:clientData/>
  </xdr:twoCellAnchor>
  <xdr:oneCellAnchor>
    <xdr:from>
      <xdr:col>4</xdr:col>
      <xdr:colOff>907976</xdr:colOff>
      <xdr:row>16</xdr:row>
      <xdr:rowOff>160374</xdr:rowOff>
    </xdr:from>
    <xdr:ext cx="189667" cy="141001"/>
    <xdr:sp macro="" textlink="'Data 2'!D98">
      <xdr:nvSpPr>
        <xdr:cNvPr id="80" name="Texto 635">
          <a:extLst>
            <a:ext uri="{FF2B5EF4-FFF2-40B4-BE49-F238E27FC236}">
              <a16:creationId xmlns:a16="http://schemas.microsoft.com/office/drawing/2014/main" id="{00000000-0008-0000-1500-000050000000}"/>
            </a:ext>
          </a:extLst>
        </xdr:cNvPr>
        <xdr:cNvSpPr txBox="1">
          <a:spLocks noChangeArrowheads="1"/>
        </xdr:cNvSpPr>
      </xdr:nvSpPr>
      <xdr:spPr bwMode="auto">
        <a:xfrm>
          <a:off x="2422451" y="2836899"/>
          <a:ext cx="189667" cy="141001"/>
        </a:xfrm>
        <a:prstGeom prst="rect">
          <a:avLst/>
        </a:prstGeom>
        <a:noFill/>
        <a:ln w="1">
          <a:noFill/>
          <a:miter lim="800000"/>
          <a:headEnd/>
          <a:tailEnd/>
        </a:ln>
      </xdr:spPr>
      <xdr:txBody>
        <a:bodyPr wrap="none" lIns="18288" tIns="22860" rIns="0" bIns="0" anchor="t" upright="1">
          <a:spAutoFit/>
        </a:bodyPr>
        <a:lstStyle/>
        <a:p>
          <a:pPr algn="l" rtl="0">
            <a:defRPr sz="1000"/>
          </a:pPr>
          <a:fld id="{2CEEE2EB-5D98-4230-A00D-37F28E00E30C}" type="TxLink">
            <a:rPr lang="en-US" sz="800" b="0" i="0" u="none" strike="noStrike">
              <a:solidFill>
                <a:srgbClr val="004563"/>
              </a:solidFill>
              <a:latin typeface="Arial"/>
              <a:cs typeface="Arial"/>
            </a:rPr>
            <a:pPr algn="l" rtl="0">
              <a:defRPr sz="1000"/>
            </a:pPr>
            <a:t>184</a:t>
          </a:fld>
          <a:endParaRPr lang="es-ES" sz="800" b="0" i="0" strike="noStrike">
            <a:solidFill>
              <a:srgbClr val="081959"/>
            </a:solidFill>
            <a:latin typeface="Arial"/>
            <a:cs typeface="Arial"/>
          </a:endParaRPr>
        </a:p>
      </xdr:txBody>
    </xdr:sp>
    <xdr:clientData/>
  </xdr:oneCellAnchor>
  <xdr:twoCellAnchor>
    <xdr:from>
      <xdr:col>4</xdr:col>
      <xdr:colOff>704850</xdr:colOff>
      <xdr:row>15</xdr:row>
      <xdr:rowOff>123825</xdr:rowOff>
    </xdr:from>
    <xdr:to>
      <xdr:col>4</xdr:col>
      <xdr:colOff>1171575</xdr:colOff>
      <xdr:row>16</xdr:row>
      <xdr:rowOff>66675</xdr:rowOff>
    </xdr:to>
    <xdr:sp macro="" textlink="">
      <xdr:nvSpPr>
        <xdr:cNvPr id="14359892" name="Dibujo 499">
          <a:extLst>
            <a:ext uri="{FF2B5EF4-FFF2-40B4-BE49-F238E27FC236}">
              <a16:creationId xmlns:a16="http://schemas.microsoft.com/office/drawing/2014/main" id="{00000000-0008-0000-1500-0000541DDB00}"/>
            </a:ext>
          </a:extLst>
        </xdr:cNvPr>
        <xdr:cNvSpPr>
          <a:spLocks/>
        </xdr:cNvSpPr>
      </xdr:nvSpPr>
      <xdr:spPr bwMode="auto">
        <a:xfrm>
          <a:off x="2219325" y="2638425"/>
          <a:ext cx="466725" cy="104775"/>
        </a:xfrm>
        <a:custGeom>
          <a:avLst/>
          <a:gdLst>
            <a:gd name="T0" fmla="*/ 0 w 16384"/>
            <a:gd name="T1" fmla="*/ 0 h 16384"/>
            <a:gd name="T2" fmla="*/ 0 w 16384"/>
            <a:gd name="T3" fmla="*/ 16384 h 16384"/>
            <a:gd name="T4" fmla="*/ 14522 w 16384"/>
            <a:gd name="T5" fmla="*/ 16384 h 16384"/>
            <a:gd name="T6" fmla="*/ 16384 w 16384"/>
            <a:gd name="T7" fmla="*/ 9011 h 16384"/>
            <a:gd name="T8" fmla="*/ 14522 w 16384"/>
            <a:gd name="T9" fmla="*/ 0 h 16384"/>
            <a:gd name="T10" fmla="*/ 0 w 16384"/>
            <a:gd name="T11" fmla="*/ 0 h 16384"/>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6384" h="16384">
              <a:moveTo>
                <a:pt x="0" y="0"/>
              </a:moveTo>
              <a:lnTo>
                <a:pt x="0" y="16384"/>
              </a:lnTo>
              <a:lnTo>
                <a:pt x="14522" y="16384"/>
              </a:lnTo>
              <a:lnTo>
                <a:pt x="16384" y="9011"/>
              </a:lnTo>
              <a:lnTo>
                <a:pt x="14522" y="0"/>
              </a:lnTo>
              <a:lnTo>
                <a:pt x="0" y="0"/>
              </a:lnTo>
              <a:close/>
            </a:path>
          </a:pathLst>
        </a:custGeom>
        <a:solidFill>
          <a:srgbClr val="D4CEE8"/>
        </a:solidFill>
        <a:ln>
          <a:noFill/>
        </a:ln>
        <a:effectLst>
          <a:outerShdw dist="17961" dir="13500000" algn="ctr" rotWithShape="0">
            <a:srgbClr val="C0C0C0"/>
          </a:outerShdw>
        </a:effectLst>
        <a:extLst>
          <a:ext uri="{91240B29-F687-4F45-9708-019B960494DF}">
            <a14:hiddenLine xmlns:a14="http://schemas.microsoft.com/office/drawing/2010/main" w="1">
              <a:solidFill>
                <a:srgbClr val="000000"/>
              </a:solidFill>
              <a:round/>
              <a:headEnd/>
              <a:tailEnd/>
            </a14:hiddenLine>
          </a:ext>
        </a:extLst>
      </xdr:spPr>
    </xdr:sp>
    <xdr:clientData/>
  </xdr:twoCellAnchor>
  <xdr:oneCellAnchor>
    <xdr:from>
      <xdr:col>4</xdr:col>
      <xdr:colOff>869212</xdr:colOff>
      <xdr:row>15</xdr:row>
      <xdr:rowOff>90820</xdr:rowOff>
    </xdr:from>
    <xdr:ext cx="189667" cy="141001"/>
    <xdr:sp macro="" textlink="'Data 2'!D96">
      <xdr:nvSpPr>
        <xdr:cNvPr id="82" name="Texto 634">
          <a:extLst>
            <a:ext uri="{FF2B5EF4-FFF2-40B4-BE49-F238E27FC236}">
              <a16:creationId xmlns:a16="http://schemas.microsoft.com/office/drawing/2014/main" id="{00000000-0008-0000-1500-000052000000}"/>
            </a:ext>
          </a:extLst>
        </xdr:cNvPr>
        <xdr:cNvSpPr txBox="1">
          <a:spLocks noChangeArrowheads="1"/>
        </xdr:cNvSpPr>
      </xdr:nvSpPr>
      <xdr:spPr bwMode="auto">
        <a:xfrm>
          <a:off x="2383687" y="2605420"/>
          <a:ext cx="189667" cy="141001"/>
        </a:xfrm>
        <a:prstGeom prst="rect">
          <a:avLst/>
        </a:prstGeom>
        <a:noFill/>
        <a:ln w="1">
          <a:noFill/>
          <a:miter lim="800000"/>
          <a:headEnd/>
          <a:tailEnd/>
        </a:ln>
      </xdr:spPr>
      <xdr:txBody>
        <a:bodyPr wrap="none" lIns="18288" tIns="22860" rIns="0" bIns="0" anchor="t" upright="1">
          <a:spAutoFit/>
        </a:bodyPr>
        <a:lstStyle/>
        <a:p>
          <a:pPr algn="l" rtl="0">
            <a:defRPr sz="1000"/>
          </a:pPr>
          <a:fld id="{53D98A86-C24C-4BD6-83D9-3069491487A1}" type="TxLink">
            <a:rPr lang="en-US" sz="800" b="0" i="0" u="none" strike="noStrike">
              <a:solidFill>
                <a:srgbClr val="004563"/>
              </a:solidFill>
              <a:latin typeface="Arial"/>
              <a:cs typeface="Arial"/>
            </a:rPr>
            <a:pPr algn="l" rtl="0">
              <a:defRPr sz="1000"/>
            </a:pPr>
            <a:t>198</a:t>
          </a:fld>
          <a:endParaRPr lang="es-ES" sz="800" b="0" i="0" strike="noStrike">
            <a:solidFill>
              <a:srgbClr val="081959"/>
            </a:solidFill>
            <a:latin typeface="Arial"/>
            <a:cs typeface="Arial"/>
          </a:endParaRPr>
        </a:p>
      </xdr:txBody>
    </xdr:sp>
    <xdr:clientData/>
  </xdr:oneCellAnchor>
  <xdr:twoCellAnchor>
    <xdr:from>
      <xdr:col>4</xdr:col>
      <xdr:colOff>790575</xdr:colOff>
      <xdr:row>13</xdr:row>
      <xdr:rowOff>161925</xdr:rowOff>
    </xdr:from>
    <xdr:to>
      <xdr:col>4</xdr:col>
      <xdr:colOff>1257300</xdr:colOff>
      <xdr:row>14</xdr:row>
      <xdr:rowOff>104775</xdr:rowOff>
    </xdr:to>
    <xdr:sp macro="" textlink="">
      <xdr:nvSpPr>
        <xdr:cNvPr id="14359894" name="Dibujo 508">
          <a:extLst>
            <a:ext uri="{FF2B5EF4-FFF2-40B4-BE49-F238E27FC236}">
              <a16:creationId xmlns:a16="http://schemas.microsoft.com/office/drawing/2014/main" id="{00000000-0008-0000-1500-0000561DDB00}"/>
            </a:ext>
          </a:extLst>
        </xdr:cNvPr>
        <xdr:cNvSpPr>
          <a:spLocks/>
        </xdr:cNvSpPr>
      </xdr:nvSpPr>
      <xdr:spPr bwMode="auto">
        <a:xfrm>
          <a:off x="2305050" y="2352675"/>
          <a:ext cx="466725" cy="104775"/>
        </a:xfrm>
        <a:custGeom>
          <a:avLst/>
          <a:gdLst>
            <a:gd name="T0" fmla="*/ 0 w 16384"/>
            <a:gd name="T1" fmla="*/ 0 h 16384"/>
            <a:gd name="T2" fmla="*/ 0 w 16384"/>
            <a:gd name="T3" fmla="*/ 16384 h 16384"/>
            <a:gd name="T4" fmla="*/ 14522 w 16384"/>
            <a:gd name="T5" fmla="*/ 16384 h 16384"/>
            <a:gd name="T6" fmla="*/ 16384 w 16384"/>
            <a:gd name="T7" fmla="*/ 9011 h 16384"/>
            <a:gd name="T8" fmla="*/ 14522 w 16384"/>
            <a:gd name="T9" fmla="*/ 0 h 16384"/>
            <a:gd name="T10" fmla="*/ 0 w 16384"/>
            <a:gd name="T11" fmla="*/ 0 h 16384"/>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6384" h="16384">
              <a:moveTo>
                <a:pt x="0" y="0"/>
              </a:moveTo>
              <a:lnTo>
                <a:pt x="0" y="16384"/>
              </a:lnTo>
              <a:lnTo>
                <a:pt x="14522" y="16384"/>
              </a:lnTo>
              <a:lnTo>
                <a:pt x="16384" y="9011"/>
              </a:lnTo>
              <a:lnTo>
                <a:pt x="14522" y="0"/>
              </a:lnTo>
              <a:lnTo>
                <a:pt x="0" y="0"/>
              </a:lnTo>
              <a:close/>
            </a:path>
          </a:pathLst>
        </a:custGeom>
        <a:solidFill>
          <a:srgbClr val="D4CEE8"/>
        </a:solidFill>
        <a:ln>
          <a:noFill/>
        </a:ln>
        <a:effectLst>
          <a:outerShdw dist="17961" dir="13500000" algn="ctr" rotWithShape="0">
            <a:srgbClr val="C0C0C0"/>
          </a:outerShdw>
        </a:effectLst>
        <a:extLst>
          <a:ext uri="{91240B29-F687-4F45-9708-019B960494DF}">
            <a14:hiddenLine xmlns:a14="http://schemas.microsoft.com/office/drawing/2010/main" w="1">
              <a:solidFill>
                <a:srgbClr val="000000"/>
              </a:solidFill>
              <a:round/>
              <a:headEnd/>
              <a:tailEnd/>
            </a14:hiddenLine>
          </a:ext>
        </a:extLst>
      </xdr:spPr>
    </xdr:sp>
    <xdr:clientData/>
  </xdr:twoCellAnchor>
  <xdr:twoCellAnchor>
    <xdr:from>
      <xdr:col>4</xdr:col>
      <xdr:colOff>647700</xdr:colOff>
      <xdr:row>13</xdr:row>
      <xdr:rowOff>19050</xdr:rowOff>
    </xdr:from>
    <xdr:to>
      <xdr:col>4</xdr:col>
      <xdr:colOff>962025</xdr:colOff>
      <xdr:row>13</xdr:row>
      <xdr:rowOff>19050</xdr:rowOff>
    </xdr:to>
    <xdr:sp macro="" textlink="">
      <xdr:nvSpPr>
        <xdr:cNvPr id="14359895" name="Line 9">
          <a:extLst>
            <a:ext uri="{FF2B5EF4-FFF2-40B4-BE49-F238E27FC236}">
              <a16:creationId xmlns:a16="http://schemas.microsoft.com/office/drawing/2014/main" id="{00000000-0008-0000-1500-0000571DDB00}"/>
            </a:ext>
          </a:extLst>
        </xdr:cNvPr>
        <xdr:cNvSpPr>
          <a:spLocks noChangeShapeType="1"/>
        </xdr:cNvSpPr>
      </xdr:nvSpPr>
      <xdr:spPr bwMode="auto">
        <a:xfrm flipH="1">
          <a:off x="2162175" y="2209800"/>
          <a:ext cx="3143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
              <a:solidFill>
                <a:srgbClr val="000000"/>
              </a:solidFill>
              <a:round/>
              <a:headEnd/>
              <a:tailEnd/>
            </a14:hiddenLine>
          </a:ext>
        </a:extLst>
      </xdr:spPr>
    </xdr:sp>
    <xdr:clientData/>
  </xdr:twoCellAnchor>
  <xdr:oneCellAnchor>
    <xdr:from>
      <xdr:col>4</xdr:col>
      <xdr:colOff>952499</xdr:colOff>
      <xdr:row>13</xdr:row>
      <xdr:rowOff>135123</xdr:rowOff>
    </xdr:from>
    <xdr:ext cx="189667" cy="141001"/>
    <xdr:sp macro="" textlink="'Data 2'!D97">
      <xdr:nvSpPr>
        <xdr:cNvPr id="85" name="Texto 636">
          <a:extLst>
            <a:ext uri="{FF2B5EF4-FFF2-40B4-BE49-F238E27FC236}">
              <a16:creationId xmlns:a16="http://schemas.microsoft.com/office/drawing/2014/main" id="{00000000-0008-0000-1500-000055000000}"/>
            </a:ext>
          </a:extLst>
        </xdr:cNvPr>
        <xdr:cNvSpPr txBox="1">
          <a:spLocks noChangeArrowheads="1"/>
        </xdr:cNvSpPr>
      </xdr:nvSpPr>
      <xdr:spPr bwMode="auto">
        <a:xfrm>
          <a:off x="2466974" y="2325873"/>
          <a:ext cx="189667" cy="141001"/>
        </a:xfrm>
        <a:prstGeom prst="rect">
          <a:avLst/>
        </a:prstGeom>
        <a:noFill/>
        <a:ln w="1">
          <a:noFill/>
          <a:miter lim="800000"/>
          <a:headEnd/>
          <a:tailEnd/>
        </a:ln>
      </xdr:spPr>
      <xdr:txBody>
        <a:bodyPr wrap="none" lIns="18288" tIns="22860" rIns="0" bIns="0" anchor="t" upright="1">
          <a:spAutoFit/>
        </a:bodyPr>
        <a:lstStyle/>
        <a:p>
          <a:pPr algn="l" rtl="0">
            <a:defRPr sz="1000"/>
          </a:pPr>
          <a:fld id="{ADBDE8B4-2016-483F-B368-2DCAB1633CB2}" type="TxLink">
            <a:rPr lang="en-US" sz="800" b="0" i="0" u="none" strike="noStrike">
              <a:solidFill>
                <a:srgbClr val="004563"/>
              </a:solidFill>
              <a:latin typeface="Arial"/>
              <a:cs typeface="Arial"/>
            </a:rPr>
            <a:pPr algn="l" rtl="0">
              <a:defRPr sz="1000"/>
            </a:pPr>
            <a:t>229</a:t>
          </a:fld>
          <a:endParaRPr lang="es-ES" sz="800" b="0" i="0" strike="noStrike">
            <a:solidFill>
              <a:srgbClr val="081959"/>
            </a:solidFill>
            <a:latin typeface="Arial"/>
            <a:cs typeface="Arial"/>
          </a:endParaRPr>
        </a:p>
      </xdr:txBody>
    </xdr:sp>
    <xdr:clientData/>
  </xdr:oneCellAnchor>
  <xdr:twoCellAnchor>
    <xdr:from>
      <xdr:col>4</xdr:col>
      <xdr:colOff>485775</xdr:colOff>
      <xdr:row>9</xdr:row>
      <xdr:rowOff>57150</xdr:rowOff>
    </xdr:from>
    <xdr:to>
      <xdr:col>4</xdr:col>
      <xdr:colOff>600075</xdr:colOff>
      <xdr:row>11</xdr:row>
      <xdr:rowOff>133350</xdr:rowOff>
    </xdr:to>
    <xdr:sp macro="" textlink="">
      <xdr:nvSpPr>
        <xdr:cNvPr id="14359897" name="Dibujo 610">
          <a:extLst>
            <a:ext uri="{FF2B5EF4-FFF2-40B4-BE49-F238E27FC236}">
              <a16:creationId xmlns:a16="http://schemas.microsoft.com/office/drawing/2014/main" id="{00000000-0008-0000-1500-0000591DDB00}"/>
            </a:ext>
          </a:extLst>
        </xdr:cNvPr>
        <xdr:cNvSpPr>
          <a:spLocks/>
        </xdr:cNvSpPr>
      </xdr:nvSpPr>
      <xdr:spPr bwMode="auto">
        <a:xfrm>
          <a:off x="2000250" y="1600200"/>
          <a:ext cx="114300" cy="400050"/>
        </a:xfrm>
        <a:custGeom>
          <a:avLst/>
          <a:gdLst>
            <a:gd name="T0" fmla="*/ 16384 w 16384"/>
            <a:gd name="T1" fmla="*/ 2867 h 16384"/>
            <a:gd name="T2" fmla="*/ 8192 w 16384"/>
            <a:gd name="T3" fmla="*/ 0 h 16384"/>
            <a:gd name="T4" fmla="*/ 0 w 16384"/>
            <a:gd name="T5" fmla="*/ 2867 h 16384"/>
            <a:gd name="T6" fmla="*/ 0 w 16384"/>
            <a:gd name="T7" fmla="*/ 16384 h 16384"/>
            <a:gd name="T8" fmla="*/ 16384 w 16384"/>
            <a:gd name="T9" fmla="*/ 16384 h 16384"/>
            <a:gd name="T10" fmla="*/ 16384 w 16384"/>
            <a:gd name="T11" fmla="*/ 2867 h 16384"/>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6384" h="16384">
              <a:moveTo>
                <a:pt x="16384" y="2867"/>
              </a:moveTo>
              <a:lnTo>
                <a:pt x="8192" y="0"/>
              </a:lnTo>
              <a:lnTo>
                <a:pt x="0" y="2867"/>
              </a:lnTo>
              <a:lnTo>
                <a:pt x="0" y="16384"/>
              </a:lnTo>
              <a:lnTo>
                <a:pt x="16384" y="16384"/>
              </a:lnTo>
              <a:lnTo>
                <a:pt x="16384" y="2867"/>
              </a:lnTo>
              <a:close/>
            </a:path>
          </a:pathLst>
        </a:custGeom>
        <a:solidFill>
          <a:srgbClr val="D4CEE8"/>
        </a:solidFill>
        <a:ln>
          <a:noFill/>
        </a:ln>
        <a:effectLst>
          <a:outerShdw dist="17961" dir="13500000" algn="ctr" rotWithShape="0">
            <a:srgbClr val="C0C0C0"/>
          </a:outerShdw>
        </a:effectLst>
        <a:extLst>
          <a:ext uri="{91240B29-F687-4F45-9708-019B960494DF}">
            <a14:hiddenLine xmlns:a14="http://schemas.microsoft.com/office/drawing/2010/main" w="1">
              <a:solidFill>
                <a:srgbClr val="000000"/>
              </a:solidFill>
              <a:round/>
              <a:headEnd/>
              <a:tailEnd/>
            </a14:hiddenLine>
          </a:ext>
        </a:extLst>
      </xdr:spPr>
    </xdr:sp>
    <xdr:clientData/>
  </xdr:twoCellAnchor>
  <xdr:oneCellAnchor>
    <xdr:from>
      <xdr:col>4</xdr:col>
      <xdr:colOff>458304</xdr:colOff>
      <xdr:row>9</xdr:row>
      <xdr:rowOff>152400</xdr:rowOff>
    </xdr:from>
    <xdr:ext cx="136384" cy="80150"/>
    <xdr:sp macro="" textlink="'Data 2'!D94">
      <xdr:nvSpPr>
        <xdr:cNvPr id="87" name="Texto 612">
          <a:extLst>
            <a:ext uri="{FF2B5EF4-FFF2-40B4-BE49-F238E27FC236}">
              <a16:creationId xmlns:a16="http://schemas.microsoft.com/office/drawing/2014/main" id="{00000000-0008-0000-1500-000057000000}"/>
            </a:ext>
          </a:extLst>
        </xdr:cNvPr>
        <xdr:cNvSpPr txBox="1">
          <a:spLocks noChangeArrowheads="1"/>
        </xdr:cNvSpPr>
      </xdr:nvSpPr>
      <xdr:spPr bwMode="auto">
        <a:xfrm>
          <a:off x="2045804" y="1676400"/>
          <a:ext cx="136384" cy="80150"/>
        </a:xfrm>
        <a:prstGeom prst="rect">
          <a:avLst/>
        </a:prstGeom>
        <a:noFill/>
        <a:ln w="1">
          <a:noFill/>
          <a:miter lim="800000"/>
          <a:headEnd/>
          <a:tailEnd/>
        </a:ln>
      </xdr:spPr>
      <xdr:txBody>
        <a:bodyPr vert="vert270" wrap="none" lIns="18288" tIns="22860" rIns="0" bIns="0" anchor="t" upright="1">
          <a:spAutoFit/>
        </a:bodyPr>
        <a:lstStyle/>
        <a:p>
          <a:pPr algn="r" rtl="0">
            <a:defRPr sz="1000"/>
          </a:pPr>
          <a:fld id="{A3D70146-F9BA-4192-A41C-B34C6CFF4FE8}" type="TxLink">
            <a:rPr lang="en-US" sz="800" b="0" i="0" u="none" strike="noStrike">
              <a:solidFill>
                <a:srgbClr val="004563"/>
              </a:solidFill>
              <a:latin typeface="Arial"/>
              <a:cs typeface="Arial"/>
            </a:rPr>
            <a:pPr algn="r" rtl="0">
              <a:defRPr sz="1000"/>
            </a:pPr>
            <a:t>1</a:t>
          </a:fld>
          <a:endParaRPr lang="es-ES" sz="800" b="0" i="0" strike="noStrike">
            <a:solidFill>
              <a:srgbClr val="081959"/>
            </a:solidFill>
            <a:latin typeface="Arial"/>
            <a:cs typeface="Arial"/>
          </a:endParaRPr>
        </a:p>
      </xdr:txBody>
    </xdr:sp>
    <xdr:clientData/>
  </xdr:oneCellAnchor>
  <xdr:twoCellAnchor>
    <xdr:from>
      <xdr:col>4</xdr:col>
      <xdr:colOff>581025</xdr:colOff>
      <xdr:row>9</xdr:row>
      <xdr:rowOff>142875</xdr:rowOff>
    </xdr:from>
    <xdr:to>
      <xdr:col>4</xdr:col>
      <xdr:colOff>695325</xdr:colOff>
      <xdr:row>12</xdr:row>
      <xdr:rowOff>57150</xdr:rowOff>
    </xdr:to>
    <xdr:sp macro="" textlink="">
      <xdr:nvSpPr>
        <xdr:cNvPr id="14359899" name="Dibujo 746">
          <a:extLst>
            <a:ext uri="{FF2B5EF4-FFF2-40B4-BE49-F238E27FC236}">
              <a16:creationId xmlns:a16="http://schemas.microsoft.com/office/drawing/2014/main" id="{00000000-0008-0000-1500-00005B1DDB00}"/>
            </a:ext>
          </a:extLst>
        </xdr:cNvPr>
        <xdr:cNvSpPr>
          <a:spLocks/>
        </xdr:cNvSpPr>
      </xdr:nvSpPr>
      <xdr:spPr bwMode="auto">
        <a:xfrm>
          <a:off x="2095500" y="1685925"/>
          <a:ext cx="114300" cy="400050"/>
        </a:xfrm>
        <a:custGeom>
          <a:avLst/>
          <a:gdLst>
            <a:gd name="T0" fmla="*/ 16384 w 16384"/>
            <a:gd name="T1" fmla="*/ 0 h 16384"/>
            <a:gd name="T2" fmla="*/ 16384 w 16384"/>
            <a:gd name="T3" fmla="*/ 13863 h 16384"/>
            <a:gd name="T4" fmla="*/ 8937 w 16384"/>
            <a:gd name="T5" fmla="*/ 16384 h 16384"/>
            <a:gd name="T6" fmla="*/ 0 w 16384"/>
            <a:gd name="T7" fmla="*/ 13863 h 16384"/>
            <a:gd name="T8" fmla="*/ 0 w 16384"/>
            <a:gd name="T9" fmla="*/ 0 h 16384"/>
            <a:gd name="T10" fmla="*/ 16384 w 16384"/>
            <a:gd name="T11" fmla="*/ 0 h 16384"/>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6384" h="16384">
              <a:moveTo>
                <a:pt x="16384" y="0"/>
              </a:moveTo>
              <a:lnTo>
                <a:pt x="16384" y="13863"/>
              </a:lnTo>
              <a:lnTo>
                <a:pt x="8937" y="16384"/>
              </a:lnTo>
              <a:lnTo>
                <a:pt x="0" y="13863"/>
              </a:lnTo>
              <a:lnTo>
                <a:pt x="0" y="0"/>
              </a:lnTo>
              <a:lnTo>
                <a:pt x="16384" y="0"/>
              </a:lnTo>
              <a:close/>
            </a:path>
          </a:pathLst>
        </a:custGeom>
        <a:solidFill>
          <a:srgbClr val="D4CEE8"/>
        </a:solidFill>
        <a:ln>
          <a:noFill/>
        </a:ln>
        <a:effectLst>
          <a:outerShdw dist="17961" dir="13500000" algn="ctr" rotWithShape="0">
            <a:srgbClr val="C0C0C0"/>
          </a:outerShdw>
        </a:effectLst>
        <a:extLst>
          <a:ext uri="{91240B29-F687-4F45-9708-019B960494DF}">
            <a14:hiddenLine xmlns:a14="http://schemas.microsoft.com/office/drawing/2010/main" w="1">
              <a:solidFill>
                <a:srgbClr val="000000"/>
              </a:solidFill>
              <a:round/>
              <a:headEnd/>
              <a:tailEnd/>
            </a14:hiddenLine>
          </a:ext>
        </a:extLst>
      </xdr:spPr>
    </xdr:sp>
    <xdr:clientData/>
  </xdr:twoCellAnchor>
  <xdr:oneCellAnchor>
    <xdr:from>
      <xdr:col>4</xdr:col>
      <xdr:colOff>578142</xdr:colOff>
      <xdr:row>11</xdr:row>
      <xdr:rowOff>66675</xdr:rowOff>
    </xdr:from>
    <xdr:ext cx="136384" cy="80150"/>
    <xdr:sp macro="" textlink="'Data 2'!E94">
      <xdr:nvSpPr>
        <xdr:cNvPr id="89" name="Texto 747">
          <a:extLst>
            <a:ext uri="{FF2B5EF4-FFF2-40B4-BE49-F238E27FC236}">
              <a16:creationId xmlns:a16="http://schemas.microsoft.com/office/drawing/2014/main" id="{00000000-0008-0000-1500-000059000000}"/>
            </a:ext>
          </a:extLst>
        </xdr:cNvPr>
        <xdr:cNvSpPr txBox="1">
          <a:spLocks noChangeArrowheads="1"/>
        </xdr:cNvSpPr>
      </xdr:nvSpPr>
      <xdr:spPr bwMode="auto">
        <a:xfrm>
          <a:off x="2165642" y="1908175"/>
          <a:ext cx="136384" cy="80150"/>
        </a:xfrm>
        <a:prstGeom prst="rect">
          <a:avLst/>
        </a:prstGeom>
        <a:noFill/>
        <a:ln w="1">
          <a:noFill/>
          <a:miter lim="800000"/>
          <a:headEnd/>
          <a:tailEnd/>
        </a:ln>
      </xdr:spPr>
      <xdr:txBody>
        <a:bodyPr vert="vert270" wrap="none" lIns="18288" tIns="22860" rIns="0" bIns="0" anchor="t" upright="1">
          <a:spAutoFit/>
        </a:bodyPr>
        <a:lstStyle/>
        <a:p>
          <a:pPr algn="r" rtl="0">
            <a:defRPr sz="1000"/>
          </a:pPr>
          <a:fld id="{B38EE99C-BAB4-4D27-B53D-BD9D54D44429}" type="TxLink">
            <a:rPr lang="en-US" sz="800" b="0" i="0" u="none" strike="noStrike">
              <a:solidFill>
                <a:srgbClr val="004563"/>
              </a:solidFill>
              <a:latin typeface="Arial"/>
              <a:cs typeface="Arial"/>
            </a:rPr>
            <a:pPr algn="r" rtl="0">
              <a:defRPr sz="1000"/>
            </a:pPr>
            <a:t>0</a:t>
          </a:fld>
          <a:endParaRPr lang="es-ES" sz="800" b="0" i="0" strike="noStrike">
            <a:solidFill>
              <a:srgbClr val="081959"/>
            </a:solidFill>
            <a:latin typeface="Arial"/>
            <a:cs typeface="Arial"/>
          </a:endParaRPr>
        </a:p>
      </xdr:txBody>
    </xdr:sp>
    <xdr:clientData/>
  </xdr:oneCellAnchor>
  <xdr:twoCellAnchor>
    <xdr:from>
      <xdr:col>4</xdr:col>
      <xdr:colOff>666750</xdr:colOff>
      <xdr:row>20</xdr:row>
      <xdr:rowOff>47625</xdr:rowOff>
    </xdr:from>
    <xdr:to>
      <xdr:col>4</xdr:col>
      <xdr:colOff>1133475</xdr:colOff>
      <xdr:row>20</xdr:row>
      <xdr:rowOff>152400</xdr:rowOff>
    </xdr:to>
    <xdr:sp macro="" textlink="">
      <xdr:nvSpPr>
        <xdr:cNvPr id="14359901" name="Dibujo 512">
          <a:extLst>
            <a:ext uri="{FF2B5EF4-FFF2-40B4-BE49-F238E27FC236}">
              <a16:creationId xmlns:a16="http://schemas.microsoft.com/office/drawing/2014/main" id="{00000000-0008-0000-1500-00005D1DDB00}"/>
            </a:ext>
          </a:extLst>
        </xdr:cNvPr>
        <xdr:cNvSpPr>
          <a:spLocks/>
        </xdr:cNvSpPr>
      </xdr:nvSpPr>
      <xdr:spPr bwMode="auto">
        <a:xfrm>
          <a:off x="2181225" y="3371850"/>
          <a:ext cx="466725" cy="104775"/>
        </a:xfrm>
        <a:custGeom>
          <a:avLst/>
          <a:gdLst>
            <a:gd name="T0" fmla="*/ 0 w 16384"/>
            <a:gd name="T1" fmla="*/ 0 h 16384"/>
            <a:gd name="T2" fmla="*/ 0 w 16384"/>
            <a:gd name="T3" fmla="*/ 16384 h 16384"/>
            <a:gd name="T4" fmla="*/ 14522 w 16384"/>
            <a:gd name="T5" fmla="*/ 16384 h 16384"/>
            <a:gd name="T6" fmla="*/ 16384 w 16384"/>
            <a:gd name="T7" fmla="*/ 9011 h 16384"/>
            <a:gd name="T8" fmla="*/ 14522 w 16384"/>
            <a:gd name="T9" fmla="*/ 0 h 16384"/>
            <a:gd name="T10" fmla="*/ 0 w 16384"/>
            <a:gd name="T11" fmla="*/ 0 h 16384"/>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6384" h="16384">
              <a:moveTo>
                <a:pt x="0" y="0"/>
              </a:moveTo>
              <a:lnTo>
                <a:pt x="0" y="16384"/>
              </a:lnTo>
              <a:lnTo>
                <a:pt x="14522" y="16384"/>
              </a:lnTo>
              <a:lnTo>
                <a:pt x="16384" y="9011"/>
              </a:lnTo>
              <a:lnTo>
                <a:pt x="14522" y="0"/>
              </a:lnTo>
              <a:lnTo>
                <a:pt x="0" y="0"/>
              </a:lnTo>
              <a:close/>
            </a:path>
          </a:pathLst>
        </a:custGeom>
        <a:solidFill>
          <a:srgbClr val="D4CEE8"/>
        </a:solidFill>
        <a:ln>
          <a:noFill/>
        </a:ln>
        <a:effectLst>
          <a:outerShdw dist="17961" dir="13500000" algn="ctr" rotWithShape="0">
            <a:srgbClr val="C0C0C0"/>
          </a:outerShdw>
        </a:effectLst>
        <a:extLst>
          <a:ext uri="{91240B29-F687-4F45-9708-019B960494DF}">
            <a14:hiddenLine xmlns:a14="http://schemas.microsoft.com/office/drawing/2010/main" w="1">
              <a:solidFill>
                <a:srgbClr val="000000"/>
              </a:solidFill>
              <a:round/>
              <a:headEnd/>
              <a:tailEnd/>
            </a14:hiddenLine>
          </a:ext>
        </a:extLst>
      </xdr:spPr>
    </xdr:sp>
    <xdr:clientData/>
  </xdr:twoCellAnchor>
  <xdr:oneCellAnchor>
    <xdr:from>
      <xdr:col>4</xdr:col>
      <xdr:colOff>937787</xdr:colOff>
      <xdr:row>20</xdr:row>
      <xdr:rowOff>10763</xdr:rowOff>
    </xdr:from>
    <xdr:ext cx="71203" cy="153437"/>
    <xdr:sp macro="" textlink="'Data 2'!D100">
      <xdr:nvSpPr>
        <xdr:cNvPr id="91" name="Texto 632">
          <a:extLst>
            <a:ext uri="{FF2B5EF4-FFF2-40B4-BE49-F238E27FC236}">
              <a16:creationId xmlns:a16="http://schemas.microsoft.com/office/drawing/2014/main" id="{00000000-0008-0000-1500-00005B000000}"/>
            </a:ext>
          </a:extLst>
        </xdr:cNvPr>
        <xdr:cNvSpPr txBox="1">
          <a:spLocks noChangeArrowheads="1"/>
        </xdr:cNvSpPr>
      </xdr:nvSpPr>
      <xdr:spPr bwMode="auto">
        <a:xfrm>
          <a:off x="2452262" y="3334988"/>
          <a:ext cx="71203" cy="153437"/>
        </a:xfrm>
        <a:prstGeom prst="rect">
          <a:avLst/>
        </a:prstGeom>
        <a:noFill/>
        <a:ln w="1">
          <a:noFill/>
          <a:miter lim="800000"/>
          <a:headEnd/>
          <a:tailEnd/>
        </a:ln>
      </xdr:spPr>
      <xdr:txBody>
        <a:bodyPr wrap="square" lIns="18288" tIns="22860" rIns="0" bIns="0" anchor="t" upright="1">
          <a:noAutofit/>
        </a:bodyPr>
        <a:lstStyle/>
        <a:p>
          <a:pPr algn="l" rtl="0">
            <a:defRPr sz="1000"/>
          </a:pPr>
          <a:fld id="{DBAF2303-C903-432F-B0EF-AD372F4B9F9D}" type="TxLink">
            <a:rPr lang="en-US" sz="800" b="0" i="0" u="none" strike="noStrike">
              <a:solidFill>
                <a:srgbClr val="004563"/>
              </a:solidFill>
              <a:latin typeface="Arial"/>
              <a:cs typeface="Arial"/>
            </a:rPr>
            <a:pPr algn="l" rtl="0">
              <a:defRPr sz="1000"/>
            </a:pPr>
            <a:t>0</a:t>
          </a:fld>
          <a:endParaRPr lang="es-ES" sz="800" b="0" i="0" strike="noStrike">
            <a:solidFill>
              <a:srgbClr val="081959"/>
            </a:solidFill>
            <a:latin typeface="Arial"/>
            <a:cs typeface="Arial"/>
          </a:endParaRPr>
        </a:p>
      </xdr:txBody>
    </xdr:sp>
    <xdr:clientData/>
  </xdr:oneCellAnchor>
  <xdr:twoCellAnchor>
    <xdr:from>
      <xdr:col>4</xdr:col>
      <xdr:colOff>571500</xdr:colOff>
      <xdr:row>21</xdr:row>
      <xdr:rowOff>0</xdr:rowOff>
    </xdr:from>
    <xdr:to>
      <xdr:col>4</xdr:col>
      <xdr:colOff>1047750</xdr:colOff>
      <xdr:row>21</xdr:row>
      <xdr:rowOff>114300</xdr:rowOff>
    </xdr:to>
    <xdr:sp macro="" textlink="">
      <xdr:nvSpPr>
        <xdr:cNvPr id="14359903" name="Dibujo 505">
          <a:extLst>
            <a:ext uri="{FF2B5EF4-FFF2-40B4-BE49-F238E27FC236}">
              <a16:creationId xmlns:a16="http://schemas.microsoft.com/office/drawing/2014/main" id="{00000000-0008-0000-1500-00005F1DDB00}"/>
            </a:ext>
          </a:extLst>
        </xdr:cNvPr>
        <xdr:cNvSpPr>
          <a:spLocks/>
        </xdr:cNvSpPr>
      </xdr:nvSpPr>
      <xdr:spPr bwMode="auto">
        <a:xfrm>
          <a:off x="2085975" y="3486150"/>
          <a:ext cx="476250" cy="114300"/>
        </a:xfrm>
        <a:custGeom>
          <a:avLst/>
          <a:gdLst>
            <a:gd name="T0" fmla="*/ 16384 w 16384"/>
            <a:gd name="T1" fmla="*/ 0 h 16384"/>
            <a:gd name="T2" fmla="*/ 16384 w 16384"/>
            <a:gd name="T3" fmla="*/ 16384 h 16384"/>
            <a:gd name="T4" fmla="*/ 2048 w 16384"/>
            <a:gd name="T5" fmla="*/ 16384 h 16384"/>
            <a:gd name="T6" fmla="*/ 0 w 16384"/>
            <a:gd name="T7" fmla="*/ 8582 h 16384"/>
            <a:gd name="T8" fmla="*/ 2253 w 16384"/>
            <a:gd name="T9" fmla="*/ 0 h 16384"/>
            <a:gd name="T10" fmla="*/ 16384 w 16384"/>
            <a:gd name="T11" fmla="*/ 0 h 16384"/>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6384" h="16384">
              <a:moveTo>
                <a:pt x="16384" y="0"/>
              </a:moveTo>
              <a:lnTo>
                <a:pt x="16384" y="16384"/>
              </a:lnTo>
              <a:lnTo>
                <a:pt x="2048" y="16384"/>
              </a:lnTo>
              <a:lnTo>
                <a:pt x="0" y="8582"/>
              </a:lnTo>
              <a:lnTo>
                <a:pt x="2253" y="0"/>
              </a:lnTo>
              <a:lnTo>
                <a:pt x="16384" y="0"/>
              </a:lnTo>
              <a:close/>
            </a:path>
          </a:pathLst>
        </a:custGeom>
        <a:solidFill>
          <a:srgbClr val="D4CEE8"/>
        </a:solidFill>
        <a:ln>
          <a:noFill/>
        </a:ln>
        <a:effectLst>
          <a:outerShdw dist="17961" dir="13500000" algn="ctr" rotWithShape="0">
            <a:srgbClr val="C0C0C0"/>
          </a:outerShdw>
        </a:effectLst>
        <a:extLst>
          <a:ext uri="{91240B29-F687-4F45-9708-019B960494DF}">
            <a14:hiddenLine xmlns:a14="http://schemas.microsoft.com/office/drawing/2010/main" w="1">
              <a:solidFill>
                <a:srgbClr val="000000"/>
              </a:solidFill>
              <a:round/>
              <a:headEnd/>
              <a:tailEnd/>
            </a14:hiddenLine>
          </a:ext>
        </a:extLst>
      </xdr:spPr>
    </xdr:sp>
    <xdr:clientData/>
  </xdr:twoCellAnchor>
  <xdr:oneCellAnchor>
    <xdr:from>
      <xdr:col>4</xdr:col>
      <xdr:colOff>614409</xdr:colOff>
      <xdr:row>20</xdr:row>
      <xdr:rowOff>142338</xdr:rowOff>
    </xdr:from>
    <xdr:ext cx="189667" cy="122832"/>
    <xdr:sp macro="" textlink="'Data 2'!E100">
      <xdr:nvSpPr>
        <xdr:cNvPr id="93" name="Texto 633">
          <a:extLst>
            <a:ext uri="{FF2B5EF4-FFF2-40B4-BE49-F238E27FC236}">
              <a16:creationId xmlns:a16="http://schemas.microsoft.com/office/drawing/2014/main" id="{00000000-0008-0000-1500-00005D000000}"/>
            </a:ext>
          </a:extLst>
        </xdr:cNvPr>
        <xdr:cNvSpPr txBox="1">
          <a:spLocks noChangeArrowheads="1"/>
        </xdr:cNvSpPr>
      </xdr:nvSpPr>
      <xdr:spPr bwMode="auto">
        <a:xfrm>
          <a:off x="2128884" y="3466563"/>
          <a:ext cx="189667" cy="122832"/>
        </a:xfrm>
        <a:prstGeom prst="rect">
          <a:avLst/>
        </a:prstGeom>
        <a:noFill/>
        <a:ln w="1">
          <a:noFill/>
          <a:miter lim="800000"/>
          <a:headEnd/>
          <a:tailEnd/>
        </a:ln>
      </xdr:spPr>
      <xdr:txBody>
        <a:bodyPr wrap="square" lIns="18288" tIns="22860" rIns="0" bIns="0" anchor="t" upright="1">
          <a:noAutofit/>
        </a:bodyPr>
        <a:lstStyle/>
        <a:p>
          <a:pPr algn="l" rtl="0">
            <a:defRPr sz="1000"/>
          </a:pPr>
          <a:fld id="{F38A1131-9EE1-42DB-88FC-63CA37598DD8}" type="TxLink">
            <a:rPr lang="en-US" sz="800" b="0" i="0" u="none" strike="noStrike">
              <a:solidFill>
                <a:srgbClr val="004563"/>
              </a:solidFill>
              <a:latin typeface="Arial"/>
              <a:cs typeface="Arial"/>
            </a:rPr>
            <a:pPr algn="l" rtl="0">
              <a:defRPr sz="1000"/>
            </a:pPr>
            <a:t>0</a:t>
          </a:fld>
          <a:endParaRPr lang="es-ES" sz="800" b="0" i="0" strike="noStrike">
            <a:solidFill>
              <a:srgbClr val="081959"/>
            </a:solidFill>
            <a:latin typeface="Arial"/>
            <a:cs typeface="Arial"/>
          </a:endParaRPr>
        </a:p>
      </xdr:txBody>
    </xdr:sp>
    <xdr:clientData/>
  </xdr:oneCellAnchor>
  <xdr:twoCellAnchor>
    <xdr:from>
      <xdr:col>4</xdr:col>
      <xdr:colOff>2295525</xdr:colOff>
      <xdr:row>6</xdr:row>
      <xdr:rowOff>152400</xdr:rowOff>
    </xdr:from>
    <xdr:to>
      <xdr:col>4</xdr:col>
      <xdr:colOff>2400300</xdr:colOff>
      <xdr:row>9</xdr:row>
      <xdr:rowOff>85725</xdr:rowOff>
    </xdr:to>
    <xdr:sp macro="" textlink="">
      <xdr:nvSpPr>
        <xdr:cNvPr id="14359905" name="Dibujo 565">
          <a:extLst>
            <a:ext uri="{FF2B5EF4-FFF2-40B4-BE49-F238E27FC236}">
              <a16:creationId xmlns:a16="http://schemas.microsoft.com/office/drawing/2014/main" id="{00000000-0008-0000-1500-0000611DDB00}"/>
            </a:ext>
          </a:extLst>
        </xdr:cNvPr>
        <xdr:cNvSpPr>
          <a:spLocks/>
        </xdr:cNvSpPr>
      </xdr:nvSpPr>
      <xdr:spPr bwMode="auto">
        <a:xfrm>
          <a:off x="3810000" y="1209675"/>
          <a:ext cx="104775" cy="419100"/>
        </a:xfrm>
        <a:custGeom>
          <a:avLst/>
          <a:gdLst>
            <a:gd name="T0" fmla="*/ 16384 w 16384"/>
            <a:gd name="T1" fmla="*/ 0 h 16384"/>
            <a:gd name="T2" fmla="*/ 16384 w 16384"/>
            <a:gd name="T3" fmla="*/ 13863 h 16384"/>
            <a:gd name="T4" fmla="*/ 8937 w 16384"/>
            <a:gd name="T5" fmla="*/ 16384 h 16384"/>
            <a:gd name="T6" fmla="*/ 0 w 16384"/>
            <a:gd name="T7" fmla="*/ 13863 h 16384"/>
            <a:gd name="T8" fmla="*/ 0 w 16384"/>
            <a:gd name="T9" fmla="*/ 0 h 16384"/>
            <a:gd name="T10" fmla="*/ 16384 w 16384"/>
            <a:gd name="T11" fmla="*/ 0 h 16384"/>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6384" h="16384">
              <a:moveTo>
                <a:pt x="16384" y="0"/>
              </a:moveTo>
              <a:lnTo>
                <a:pt x="16384" y="13863"/>
              </a:lnTo>
              <a:lnTo>
                <a:pt x="8937" y="16384"/>
              </a:lnTo>
              <a:lnTo>
                <a:pt x="0" y="13863"/>
              </a:lnTo>
              <a:lnTo>
                <a:pt x="0" y="0"/>
              </a:lnTo>
              <a:lnTo>
                <a:pt x="16384" y="0"/>
              </a:lnTo>
              <a:close/>
            </a:path>
          </a:pathLst>
        </a:custGeom>
        <a:solidFill>
          <a:srgbClr val="D4CEE8"/>
        </a:solidFill>
        <a:ln>
          <a:noFill/>
        </a:ln>
        <a:effectLst>
          <a:outerShdw dist="17961" dir="13500000" algn="ctr" rotWithShape="0">
            <a:srgbClr val="C0C0C0"/>
          </a:outerShdw>
        </a:effectLst>
        <a:extLst>
          <a:ext uri="{91240B29-F687-4F45-9708-019B960494DF}">
            <a14:hiddenLine xmlns:a14="http://schemas.microsoft.com/office/drawing/2010/main" w="1">
              <a:solidFill>
                <a:srgbClr val="000000"/>
              </a:solidFill>
              <a:round/>
              <a:headEnd/>
              <a:tailEnd/>
            </a14:hiddenLine>
          </a:ext>
        </a:extLst>
      </xdr:spPr>
    </xdr:sp>
    <xdr:clientData/>
  </xdr:twoCellAnchor>
  <xdr:oneCellAnchor>
    <xdr:from>
      <xdr:col>4</xdr:col>
      <xdr:colOff>2266950</xdr:colOff>
      <xdr:row>8</xdr:row>
      <xdr:rowOff>66675</xdr:rowOff>
    </xdr:from>
    <xdr:ext cx="136384" cy="80150"/>
    <xdr:sp macro="" textlink="'Data 2'!D85">
      <xdr:nvSpPr>
        <xdr:cNvPr id="95" name="Texto 584">
          <a:extLst>
            <a:ext uri="{FF2B5EF4-FFF2-40B4-BE49-F238E27FC236}">
              <a16:creationId xmlns:a16="http://schemas.microsoft.com/office/drawing/2014/main" id="{00000000-0008-0000-1500-00005F000000}"/>
            </a:ext>
          </a:extLst>
        </xdr:cNvPr>
        <xdr:cNvSpPr txBox="1">
          <a:spLocks noChangeArrowheads="1"/>
        </xdr:cNvSpPr>
      </xdr:nvSpPr>
      <xdr:spPr bwMode="auto">
        <a:xfrm>
          <a:off x="3854450" y="1431925"/>
          <a:ext cx="136384" cy="80150"/>
        </a:xfrm>
        <a:prstGeom prst="rect">
          <a:avLst/>
        </a:prstGeom>
        <a:noFill/>
        <a:ln w="1">
          <a:noFill/>
          <a:miter lim="800000"/>
          <a:headEnd/>
          <a:tailEnd/>
        </a:ln>
      </xdr:spPr>
      <xdr:txBody>
        <a:bodyPr vert="vert270" wrap="none" lIns="18288" tIns="22860" rIns="0" bIns="0" anchor="t" upright="1">
          <a:spAutoFit/>
        </a:bodyPr>
        <a:lstStyle/>
        <a:p>
          <a:pPr algn="r" rtl="0">
            <a:defRPr sz="1000"/>
          </a:pPr>
          <a:fld id="{91A43A0F-ED26-4433-9597-AF01F4881718}" type="TxLink">
            <a:rPr lang="en-US" sz="800" b="0" i="0" u="none" strike="noStrike">
              <a:solidFill>
                <a:srgbClr val="004563"/>
              </a:solidFill>
              <a:latin typeface="Arial"/>
              <a:cs typeface="Arial"/>
            </a:rPr>
            <a:pPr algn="r" rtl="0">
              <a:defRPr sz="1000"/>
            </a:pPr>
            <a:t>0</a:t>
          </a:fld>
          <a:endParaRPr lang="es-ES" sz="800" b="0" i="0" strike="noStrike">
            <a:solidFill>
              <a:srgbClr val="081959"/>
            </a:solidFill>
            <a:latin typeface="Arial"/>
            <a:cs typeface="Arial"/>
          </a:endParaRPr>
        </a:p>
      </xdr:txBody>
    </xdr:sp>
    <xdr:clientData/>
  </xdr:oneCellAnchor>
  <xdr:twoCellAnchor>
    <xdr:from>
      <xdr:col>4</xdr:col>
      <xdr:colOff>609600</xdr:colOff>
      <xdr:row>22</xdr:row>
      <xdr:rowOff>114300</xdr:rowOff>
    </xdr:from>
    <xdr:to>
      <xdr:col>4</xdr:col>
      <xdr:colOff>1076325</xdr:colOff>
      <xdr:row>23</xdr:row>
      <xdr:rowOff>66675</xdr:rowOff>
    </xdr:to>
    <xdr:sp macro="" textlink="">
      <xdr:nvSpPr>
        <xdr:cNvPr id="14359907" name="Dibujo 748">
          <a:extLst>
            <a:ext uri="{FF2B5EF4-FFF2-40B4-BE49-F238E27FC236}">
              <a16:creationId xmlns:a16="http://schemas.microsoft.com/office/drawing/2014/main" id="{00000000-0008-0000-1500-0000631DDB00}"/>
            </a:ext>
          </a:extLst>
        </xdr:cNvPr>
        <xdr:cNvSpPr>
          <a:spLocks/>
        </xdr:cNvSpPr>
      </xdr:nvSpPr>
      <xdr:spPr bwMode="auto">
        <a:xfrm>
          <a:off x="2124075" y="3762375"/>
          <a:ext cx="466725" cy="114300"/>
        </a:xfrm>
        <a:custGeom>
          <a:avLst/>
          <a:gdLst>
            <a:gd name="T0" fmla="*/ 16384 w 16384"/>
            <a:gd name="T1" fmla="*/ 0 h 16384"/>
            <a:gd name="T2" fmla="*/ 16384 w 16384"/>
            <a:gd name="T3" fmla="*/ 16384 h 16384"/>
            <a:gd name="T4" fmla="*/ 2048 w 16384"/>
            <a:gd name="T5" fmla="*/ 16384 h 16384"/>
            <a:gd name="T6" fmla="*/ 0 w 16384"/>
            <a:gd name="T7" fmla="*/ 8582 h 16384"/>
            <a:gd name="T8" fmla="*/ 2253 w 16384"/>
            <a:gd name="T9" fmla="*/ 0 h 16384"/>
            <a:gd name="T10" fmla="*/ 16384 w 16384"/>
            <a:gd name="T11" fmla="*/ 0 h 16384"/>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6384" h="16384">
              <a:moveTo>
                <a:pt x="16384" y="0"/>
              </a:moveTo>
              <a:lnTo>
                <a:pt x="16384" y="16384"/>
              </a:lnTo>
              <a:lnTo>
                <a:pt x="2048" y="16384"/>
              </a:lnTo>
              <a:lnTo>
                <a:pt x="0" y="8582"/>
              </a:lnTo>
              <a:lnTo>
                <a:pt x="2253" y="0"/>
              </a:lnTo>
              <a:lnTo>
                <a:pt x="16384" y="0"/>
              </a:lnTo>
              <a:close/>
            </a:path>
          </a:pathLst>
        </a:custGeom>
        <a:solidFill>
          <a:srgbClr val="D4CEE8"/>
        </a:solidFill>
        <a:ln>
          <a:noFill/>
        </a:ln>
        <a:effectLst>
          <a:outerShdw dist="17961" dir="13500000" algn="ctr" rotWithShape="0">
            <a:srgbClr val="C0C0C0"/>
          </a:outerShdw>
        </a:effectLst>
        <a:extLst>
          <a:ext uri="{91240B29-F687-4F45-9708-019B960494DF}">
            <a14:hiddenLine xmlns:a14="http://schemas.microsoft.com/office/drawing/2010/main" w="1">
              <a:solidFill>
                <a:srgbClr val="000000"/>
              </a:solidFill>
              <a:round/>
              <a:headEnd/>
              <a:tailEnd/>
            </a14:hiddenLine>
          </a:ext>
        </a:extLst>
      </xdr:spPr>
    </xdr:sp>
    <xdr:clientData/>
  </xdr:twoCellAnchor>
  <xdr:oneCellAnchor>
    <xdr:from>
      <xdr:col>4</xdr:col>
      <xdr:colOff>1085786</xdr:colOff>
      <xdr:row>22</xdr:row>
      <xdr:rowOff>89241</xdr:rowOff>
    </xdr:from>
    <xdr:ext cx="784734" cy="159801"/>
    <xdr:sp macro="" textlink="">
      <xdr:nvSpPr>
        <xdr:cNvPr id="97" name="Texto 749">
          <a:extLst>
            <a:ext uri="{FF2B5EF4-FFF2-40B4-BE49-F238E27FC236}">
              <a16:creationId xmlns:a16="http://schemas.microsoft.com/office/drawing/2014/main" id="{00000000-0008-0000-1500-000061000000}"/>
            </a:ext>
          </a:extLst>
        </xdr:cNvPr>
        <xdr:cNvSpPr txBox="1">
          <a:spLocks noChangeArrowheads="1"/>
        </xdr:cNvSpPr>
      </xdr:nvSpPr>
      <xdr:spPr bwMode="auto">
        <a:xfrm>
          <a:off x="2600261" y="3737316"/>
          <a:ext cx="784734" cy="159801"/>
        </a:xfrm>
        <a:prstGeom prst="rect">
          <a:avLst/>
        </a:prstGeom>
        <a:noFill/>
        <a:ln w="1">
          <a:noFill/>
          <a:miter lim="800000"/>
          <a:headEnd/>
          <a:tailEnd/>
        </a:ln>
      </xdr:spPr>
      <xdr:txBody>
        <a:bodyPr wrap="none" lIns="18288" tIns="22860" rIns="0" bIns="0" anchor="t" upright="1">
          <a:spAutoFit/>
        </a:bodyPr>
        <a:lstStyle/>
        <a:p>
          <a:pPr algn="l" rtl="0">
            <a:defRPr sz="1000"/>
          </a:pPr>
          <a:r>
            <a:rPr lang="es-ES" sz="800" b="0" i="0" strike="noStrike">
              <a:solidFill>
                <a:srgbClr val="081959"/>
              </a:solidFill>
              <a:latin typeface="Arial"/>
              <a:cs typeface="Arial"/>
            </a:rPr>
            <a:t>Brovales 400 kV</a:t>
          </a:r>
        </a:p>
      </xdr:txBody>
    </xdr:sp>
    <xdr:clientData/>
  </xdr:oneCellAnchor>
  <xdr:oneCellAnchor>
    <xdr:from>
      <xdr:col>4</xdr:col>
      <xdr:colOff>666750</xdr:colOff>
      <xdr:row>22</xdr:row>
      <xdr:rowOff>94495</xdr:rowOff>
    </xdr:from>
    <xdr:ext cx="457200" cy="134105"/>
    <xdr:sp macro="" textlink="'Data 2'!E101">
      <xdr:nvSpPr>
        <xdr:cNvPr id="98" name="Texto 750">
          <a:extLst>
            <a:ext uri="{FF2B5EF4-FFF2-40B4-BE49-F238E27FC236}">
              <a16:creationId xmlns:a16="http://schemas.microsoft.com/office/drawing/2014/main" id="{00000000-0008-0000-1500-000062000000}"/>
            </a:ext>
          </a:extLst>
        </xdr:cNvPr>
        <xdr:cNvSpPr txBox="1">
          <a:spLocks noChangeArrowheads="1"/>
        </xdr:cNvSpPr>
      </xdr:nvSpPr>
      <xdr:spPr bwMode="auto">
        <a:xfrm>
          <a:off x="2254250" y="3682245"/>
          <a:ext cx="457200" cy="134105"/>
        </a:xfrm>
        <a:prstGeom prst="rect">
          <a:avLst/>
        </a:prstGeom>
        <a:noFill/>
        <a:ln w="1">
          <a:noFill/>
          <a:miter lim="800000"/>
          <a:headEnd/>
          <a:tailEnd/>
        </a:ln>
      </xdr:spPr>
      <xdr:txBody>
        <a:bodyPr wrap="square" lIns="18288" tIns="22860" rIns="0" bIns="0" anchor="t" upright="1">
          <a:noAutofit/>
        </a:bodyPr>
        <a:lstStyle/>
        <a:p>
          <a:pPr algn="l" rtl="0">
            <a:defRPr sz="1000"/>
          </a:pPr>
          <a:fld id="{AA3B5C40-8726-4139-AE5B-3F01AC3A4F90}" type="TxLink">
            <a:rPr lang="en-US" sz="800" b="0" i="0" u="none" strike="noStrike">
              <a:solidFill>
                <a:srgbClr val="004563"/>
              </a:solidFill>
              <a:latin typeface="Arial"/>
              <a:cs typeface="Arial"/>
            </a:rPr>
            <a:pPr algn="l" rtl="0">
              <a:defRPr sz="1000"/>
            </a:pPr>
            <a:t>1.611</a:t>
          </a:fld>
          <a:endParaRPr lang="es-ES" sz="800" b="0" i="0" strike="noStrike">
            <a:solidFill>
              <a:srgbClr val="081959"/>
            </a:solidFill>
            <a:latin typeface="Arial"/>
            <a:cs typeface="Arial"/>
          </a:endParaRPr>
        </a:p>
      </xdr:txBody>
    </xdr:sp>
    <xdr:clientData/>
  </xdr:oneCellAnchor>
  <xdr:twoCellAnchor>
    <xdr:from>
      <xdr:col>4</xdr:col>
      <xdr:colOff>723900</xdr:colOff>
      <xdr:row>22</xdr:row>
      <xdr:rowOff>0</xdr:rowOff>
    </xdr:from>
    <xdr:to>
      <xdr:col>4</xdr:col>
      <xdr:colOff>1190625</xdr:colOff>
      <xdr:row>22</xdr:row>
      <xdr:rowOff>114300</xdr:rowOff>
    </xdr:to>
    <xdr:sp macro="" textlink="">
      <xdr:nvSpPr>
        <xdr:cNvPr id="14359910" name="Dibujo 512">
          <a:extLst>
            <a:ext uri="{FF2B5EF4-FFF2-40B4-BE49-F238E27FC236}">
              <a16:creationId xmlns:a16="http://schemas.microsoft.com/office/drawing/2014/main" id="{00000000-0008-0000-1500-0000661DDB00}"/>
            </a:ext>
          </a:extLst>
        </xdr:cNvPr>
        <xdr:cNvSpPr>
          <a:spLocks/>
        </xdr:cNvSpPr>
      </xdr:nvSpPr>
      <xdr:spPr bwMode="auto">
        <a:xfrm>
          <a:off x="2238375" y="3648075"/>
          <a:ext cx="466725" cy="114300"/>
        </a:xfrm>
        <a:custGeom>
          <a:avLst/>
          <a:gdLst>
            <a:gd name="T0" fmla="*/ 0 w 16384"/>
            <a:gd name="T1" fmla="*/ 0 h 16384"/>
            <a:gd name="T2" fmla="*/ 0 w 16384"/>
            <a:gd name="T3" fmla="*/ 16384 h 16384"/>
            <a:gd name="T4" fmla="*/ 14522 w 16384"/>
            <a:gd name="T5" fmla="*/ 16384 h 16384"/>
            <a:gd name="T6" fmla="*/ 16384 w 16384"/>
            <a:gd name="T7" fmla="*/ 9011 h 16384"/>
            <a:gd name="T8" fmla="*/ 14522 w 16384"/>
            <a:gd name="T9" fmla="*/ 0 h 16384"/>
            <a:gd name="T10" fmla="*/ 0 w 16384"/>
            <a:gd name="T11" fmla="*/ 0 h 16384"/>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6384" h="16384">
              <a:moveTo>
                <a:pt x="0" y="0"/>
              </a:moveTo>
              <a:lnTo>
                <a:pt x="0" y="16384"/>
              </a:lnTo>
              <a:lnTo>
                <a:pt x="14522" y="16384"/>
              </a:lnTo>
              <a:lnTo>
                <a:pt x="16384" y="9011"/>
              </a:lnTo>
              <a:lnTo>
                <a:pt x="14522" y="0"/>
              </a:lnTo>
              <a:lnTo>
                <a:pt x="0" y="0"/>
              </a:lnTo>
              <a:close/>
            </a:path>
          </a:pathLst>
        </a:custGeom>
        <a:solidFill>
          <a:srgbClr val="D4CEE8"/>
        </a:solidFill>
        <a:ln>
          <a:noFill/>
        </a:ln>
        <a:effectLst>
          <a:outerShdw dist="17961" dir="13500000" algn="ctr" rotWithShape="0">
            <a:srgbClr val="C0C0C0"/>
          </a:outerShdw>
        </a:effectLst>
        <a:extLst>
          <a:ext uri="{91240B29-F687-4F45-9708-019B960494DF}">
            <a14:hiddenLine xmlns:a14="http://schemas.microsoft.com/office/drawing/2010/main" w="1">
              <a:solidFill>
                <a:srgbClr val="000000"/>
              </a:solidFill>
              <a:round/>
              <a:headEnd/>
              <a:tailEnd/>
            </a14:hiddenLine>
          </a:ext>
        </a:extLst>
      </xdr:spPr>
    </xdr:sp>
    <xdr:clientData/>
  </xdr:twoCellAnchor>
  <xdr:oneCellAnchor>
    <xdr:from>
      <xdr:col>4</xdr:col>
      <xdr:colOff>257175</xdr:colOff>
      <xdr:row>21</xdr:row>
      <xdr:rowOff>132690</xdr:rowOff>
    </xdr:from>
    <xdr:ext cx="400050" cy="161925"/>
    <xdr:sp macro="" textlink="">
      <xdr:nvSpPr>
        <xdr:cNvPr id="100" name="Texto 749">
          <a:extLst>
            <a:ext uri="{FF2B5EF4-FFF2-40B4-BE49-F238E27FC236}">
              <a16:creationId xmlns:a16="http://schemas.microsoft.com/office/drawing/2014/main" id="{00000000-0008-0000-1500-000064000000}"/>
            </a:ext>
          </a:extLst>
        </xdr:cNvPr>
        <xdr:cNvSpPr txBox="1">
          <a:spLocks noChangeArrowheads="1"/>
        </xdr:cNvSpPr>
      </xdr:nvSpPr>
      <xdr:spPr bwMode="auto">
        <a:xfrm>
          <a:off x="1771650" y="3618840"/>
          <a:ext cx="400050" cy="161925"/>
        </a:xfrm>
        <a:prstGeom prst="rect">
          <a:avLst/>
        </a:prstGeom>
        <a:noFill/>
        <a:ln w="1">
          <a:noFill/>
          <a:miter lim="800000"/>
          <a:headEnd/>
          <a:tailEnd/>
        </a:ln>
      </xdr:spPr>
      <xdr:txBody>
        <a:bodyPr wrap="none" lIns="18288" tIns="22860" rIns="0" bIns="0" anchor="t" upright="1">
          <a:spAutoFit/>
        </a:bodyPr>
        <a:lstStyle/>
        <a:p>
          <a:pPr algn="l" rtl="0">
            <a:defRPr sz="1000"/>
          </a:pPr>
          <a:r>
            <a:rPr lang="es-ES" sz="800" b="0" i="0" strike="noStrike">
              <a:solidFill>
                <a:srgbClr val="081959"/>
              </a:solidFill>
              <a:latin typeface="Arial"/>
              <a:cs typeface="Arial"/>
            </a:rPr>
            <a:t>Alqueva</a:t>
          </a:r>
        </a:p>
      </xdr:txBody>
    </xdr:sp>
    <xdr:clientData/>
  </xdr:oneCellAnchor>
  <xdr:oneCellAnchor>
    <xdr:from>
      <xdr:col>4</xdr:col>
      <xdr:colOff>805985</xdr:colOff>
      <xdr:row>21</xdr:row>
      <xdr:rowOff>135194</xdr:rowOff>
    </xdr:from>
    <xdr:ext cx="275320" cy="146126"/>
    <xdr:sp macro="" textlink="'Data 2'!D101">
      <xdr:nvSpPr>
        <xdr:cNvPr id="101" name="Texto 750">
          <a:extLst>
            <a:ext uri="{FF2B5EF4-FFF2-40B4-BE49-F238E27FC236}">
              <a16:creationId xmlns:a16="http://schemas.microsoft.com/office/drawing/2014/main" id="{00000000-0008-0000-1500-000065000000}"/>
            </a:ext>
          </a:extLst>
        </xdr:cNvPr>
        <xdr:cNvSpPr txBox="1">
          <a:spLocks noChangeArrowheads="1"/>
        </xdr:cNvSpPr>
      </xdr:nvSpPr>
      <xdr:spPr bwMode="auto">
        <a:xfrm>
          <a:off x="2320460" y="3621344"/>
          <a:ext cx="275320" cy="146126"/>
        </a:xfrm>
        <a:prstGeom prst="rect">
          <a:avLst/>
        </a:prstGeom>
        <a:noFill/>
        <a:ln w="1">
          <a:noFill/>
          <a:miter lim="800000"/>
          <a:headEnd/>
          <a:tailEnd/>
        </a:ln>
      </xdr:spPr>
      <xdr:txBody>
        <a:bodyPr wrap="square" lIns="18288" tIns="22860" rIns="0" bIns="0" anchor="t" upright="1">
          <a:noAutofit/>
        </a:bodyPr>
        <a:lstStyle/>
        <a:p>
          <a:pPr algn="l" rtl="0">
            <a:defRPr sz="1000"/>
          </a:pPr>
          <a:fld id="{29D59C40-D288-48E4-9A10-78E081DDD393}" type="TxLink">
            <a:rPr lang="en-US" sz="800" b="0" i="0" u="none" strike="noStrike">
              <a:solidFill>
                <a:srgbClr val="004563"/>
              </a:solidFill>
              <a:latin typeface="Arial"/>
              <a:cs typeface="Arial"/>
            </a:rPr>
            <a:pPr algn="l" rtl="0">
              <a:defRPr sz="1000"/>
            </a:pPr>
            <a:t>291</a:t>
          </a:fld>
          <a:endParaRPr lang="es-ES" sz="800" b="0" i="0" strike="noStrike">
            <a:solidFill>
              <a:srgbClr val="081959"/>
            </a:solidFill>
            <a:latin typeface="Arial"/>
            <a:cs typeface="Arial"/>
          </a:endParaRPr>
        </a:p>
      </xdr:txBody>
    </xdr:sp>
    <xdr:clientData/>
  </xdr:oneCellAnchor>
  <xdr:oneCellAnchor>
    <xdr:from>
      <xdr:col>4</xdr:col>
      <xdr:colOff>704622</xdr:colOff>
      <xdr:row>11</xdr:row>
      <xdr:rowOff>0</xdr:rowOff>
    </xdr:from>
    <xdr:ext cx="381000" cy="161925"/>
    <xdr:sp macro="" textlink="">
      <xdr:nvSpPr>
        <xdr:cNvPr id="109" name="Texto 615">
          <a:extLst>
            <a:ext uri="{FF2B5EF4-FFF2-40B4-BE49-F238E27FC236}">
              <a16:creationId xmlns:a16="http://schemas.microsoft.com/office/drawing/2014/main" id="{00000000-0008-0000-1500-00006D000000}"/>
            </a:ext>
          </a:extLst>
        </xdr:cNvPr>
        <xdr:cNvSpPr txBox="1">
          <a:spLocks noChangeArrowheads="1"/>
        </xdr:cNvSpPr>
      </xdr:nvSpPr>
      <xdr:spPr bwMode="auto">
        <a:xfrm>
          <a:off x="2219097" y="1866900"/>
          <a:ext cx="381000" cy="161925"/>
        </a:xfrm>
        <a:prstGeom prst="rect">
          <a:avLst/>
        </a:prstGeom>
        <a:noFill/>
        <a:ln w="1">
          <a:noFill/>
          <a:miter lim="800000"/>
          <a:headEnd/>
          <a:tailEnd/>
        </a:ln>
      </xdr:spPr>
      <xdr:txBody>
        <a:bodyPr wrap="none" lIns="18288" tIns="22860" rIns="0" bIns="0" anchor="t" upright="1">
          <a:spAutoFit/>
        </a:bodyPr>
        <a:lstStyle/>
        <a:p>
          <a:pPr algn="l" rtl="0">
            <a:defRPr sz="1000"/>
          </a:pPr>
          <a:r>
            <a:rPr lang="es-ES" sz="800" b="0" i="0" strike="noStrike">
              <a:solidFill>
                <a:srgbClr val="081959"/>
              </a:solidFill>
              <a:latin typeface="Arial"/>
              <a:cs typeface="Arial"/>
            </a:rPr>
            <a:t>Lindoso</a:t>
          </a:r>
        </a:p>
      </xdr:txBody>
    </xdr:sp>
    <xdr:clientData/>
  </xdr:oneCellAnchor>
  <xdr:oneCellAnchor>
    <xdr:from>
      <xdr:col>4</xdr:col>
      <xdr:colOff>209112</xdr:colOff>
      <xdr:row>13</xdr:row>
      <xdr:rowOff>114080</xdr:rowOff>
    </xdr:from>
    <xdr:ext cx="542703" cy="152400"/>
    <xdr:sp macro="" textlink="">
      <xdr:nvSpPr>
        <xdr:cNvPr id="110" name="Texto 527">
          <a:extLst>
            <a:ext uri="{FF2B5EF4-FFF2-40B4-BE49-F238E27FC236}">
              <a16:creationId xmlns:a16="http://schemas.microsoft.com/office/drawing/2014/main" id="{00000000-0008-0000-1500-00006E000000}"/>
            </a:ext>
          </a:extLst>
        </xdr:cNvPr>
        <xdr:cNvSpPr txBox="1">
          <a:spLocks noChangeArrowheads="1"/>
        </xdr:cNvSpPr>
      </xdr:nvSpPr>
      <xdr:spPr bwMode="auto">
        <a:xfrm>
          <a:off x="1723587" y="2304830"/>
          <a:ext cx="542703" cy="152400"/>
        </a:xfrm>
        <a:prstGeom prst="rect">
          <a:avLst/>
        </a:prstGeom>
        <a:noFill/>
        <a:ln w="1">
          <a:noFill/>
          <a:miter lim="800000"/>
          <a:headEnd/>
          <a:tailEnd/>
        </a:ln>
      </xdr:spPr>
      <xdr:txBody>
        <a:bodyPr wrap="square" lIns="18288" tIns="22860" rIns="0" bIns="0" anchor="t" upright="1">
          <a:noAutofit/>
        </a:bodyPr>
        <a:lstStyle/>
        <a:p>
          <a:pPr marL="0" marR="0" indent="0" algn="l" defTabSz="914400" rtl="0" eaLnBrk="1" fontAlgn="auto" latinLnBrk="0" hangingPunct="1">
            <a:lnSpc>
              <a:spcPct val="100000"/>
            </a:lnSpc>
            <a:spcBef>
              <a:spcPts val="0"/>
            </a:spcBef>
            <a:spcAft>
              <a:spcPts val="0"/>
            </a:spcAft>
            <a:buClrTx/>
            <a:buSzTx/>
            <a:buFontTx/>
            <a:buNone/>
            <a:tabLst/>
            <a:defRPr sz="1000"/>
          </a:pPr>
          <a:r>
            <a:rPr lang="es-ES" sz="800" b="0" i="0" strike="noStrike">
              <a:solidFill>
                <a:srgbClr val="081959"/>
              </a:solidFill>
              <a:latin typeface="Arial"/>
              <a:cs typeface="Arial"/>
            </a:rPr>
            <a:t>Pocinho</a:t>
          </a:r>
          <a:r>
            <a:rPr lang="es-ES" sz="800" b="0" i="0" strike="noStrike" baseline="0">
              <a:solidFill>
                <a:srgbClr val="081959"/>
              </a:solidFill>
              <a:latin typeface="Arial"/>
              <a:cs typeface="Arial"/>
            </a:rPr>
            <a:t> 2</a:t>
          </a:r>
          <a:endParaRPr lang="es-ES" sz="800" b="0" i="0" strike="noStrike">
            <a:solidFill>
              <a:srgbClr val="081959"/>
            </a:solidFill>
            <a:latin typeface="Arial"/>
            <a:cs typeface="Arial"/>
          </a:endParaRPr>
        </a:p>
      </xdr:txBody>
    </xdr:sp>
    <xdr:clientData/>
  </xdr:oneCellAnchor>
  <xdr:oneCellAnchor>
    <xdr:from>
      <xdr:col>4</xdr:col>
      <xdr:colOff>191831</xdr:colOff>
      <xdr:row>15</xdr:row>
      <xdr:rowOff>71772</xdr:rowOff>
    </xdr:from>
    <xdr:ext cx="474810" cy="141001"/>
    <xdr:sp macro="" textlink="">
      <xdr:nvSpPr>
        <xdr:cNvPr id="111" name="Texto 520">
          <a:extLst>
            <a:ext uri="{FF2B5EF4-FFF2-40B4-BE49-F238E27FC236}">
              <a16:creationId xmlns:a16="http://schemas.microsoft.com/office/drawing/2014/main" id="{00000000-0008-0000-1500-00006F000000}"/>
            </a:ext>
          </a:extLst>
        </xdr:cNvPr>
        <xdr:cNvSpPr txBox="1">
          <a:spLocks noChangeArrowheads="1"/>
        </xdr:cNvSpPr>
      </xdr:nvSpPr>
      <xdr:spPr bwMode="auto">
        <a:xfrm>
          <a:off x="1706306" y="2586372"/>
          <a:ext cx="474810" cy="141001"/>
        </a:xfrm>
        <a:prstGeom prst="rect">
          <a:avLst/>
        </a:prstGeom>
        <a:noFill/>
        <a:ln w="1">
          <a:noFill/>
          <a:miter lim="800000"/>
          <a:headEnd/>
          <a:tailEnd/>
        </a:ln>
      </xdr:spPr>
      <xdr:txBody>
        <a:bodyPr wrap="none" lIns="18288" tIns="22860" rIns="0" bIns="0" anchor="t" upright="1">
          <a:spAutoFit/>
        </a:bodyPr>
        <a:lstStyle/>
        <a:p>
          <a:pPr marL="0" marR="0" indent="0" algn="l" defTabSz="914400" rtl="0" eaLnBrk="1" fontAlgn="auto" latinLnBrk="0" hangingPunct="1">
            <a:lnSpc>
              <a:spcPct val="100000"/>
            </a:lnSpc>
            <a:spcBef>
              <a:spcPts val="0"/>
            </a:spcBef>
            <a:spcAft>
              <a:spcPts val="0"/>
            </a:spcAft>
            <a:buClrTx/>
            <a:buSzTx/>
            <a:buFontTx/>
            <a:buNone/>
            <a:tabLst/>
            <a:defRPr sz="1000"/>
          </a:pPr>
          <a:r>
            <a:rPr kumimoji="0" lang="es-ES" sz="800" b="0" i="0" u="none" strike="noStrike" kern="0" cap="none" spc="0" normalizeH="0" baseline="0" noProof="0">
              <a:ln>
                <a:noFill/>
              </a:ln>
              <a:solidFill>
                <a:srgbClr val="081959"/>
              </a:solidFill>
              <a:effectLst/>
              <a:uLnTx/>
              <a:uFillTx/>
              <a:latin typeface="Arial"/>
              <a:ea typeface="+mn-ea"/>
              <a:cs typeface="Arial"/>
            </a:rPr>
            <a:t>Pocinho</a:t>
          </a:r>
          <a:r>
            <a:rPr lang="es-ES" sz="800" b="0" i="0" strike="noStrike" baseline="0">
              <a:solidFill>
                <a:srgbClr val="081959"/>
              </a:solidFill>
              <a:latin typeface="Arial"/>
              <a:cs typeface="Arial"/>
            </a:rPr>
            <a:t> 1</a:t>
          </a:r>
          <a:endParaRPr lang="es-ES" sz="800" b="0" i="0" strike="noStrike">
            <a:solidFill>
              <a:srgbClr val="081959"/>
            </a:solidFill>
            <a:latin typeface="Arial"/>
            <a:cs typeface="Arial"/>
          </a:endParaRPr>
        </a:p>
      </xdr:txBody>
    </xdr:sp>
    <xdr:clientData/>
  </xdr:oneCellAnchor>
  <xdr:twoCellAnchor>
    <xdr:from>
      <xdr:col>4</xdr:col>
      <xdr:colOff>923925</xdr:colOff>
      <xdr:row>12</xdr:row>
      <xdr:rowOff>85725</xdr:rowOff>
    </xdr:from>
    <xdr:to>
      <xdr:col>4</xdr:col>
      <xdr:colOff>1390650</xdr:colOff>
      <xdr:row>13</xdr:row>
      <xdr:rowOff>28575</xdr:rowOff>
    </xdr:to>
    <xdr:sp macro="" textlink="">
      <xdr:nvSpPr>
        <xdr:cNvPr id="14359917" name="Dibujo 508">
          <a:extLst>
            <a:ext uri="{FF2B5EF4-FFF2-40B4-BE49-F238E27FC236}">
              <a16:creationId xmlns:a16="http://schemas.microsoft.com/office/drawing/2014/main" id="{00000000-0008-0000-1500-00006D1DDB00}"/>
            </a:ext>
          </a:extLst>
        </xdr:cNvPr>
        <xdr:cNvSpPr>
          <a:spLocks/>
        </xdr:cNvSpPr>
      </xdr:nvSpPr>
      <xdr:spPr bwMode="auto">
        <a:xfrm>
          <a:off x="2438400" y="2114550"/>
          <a:ext cx="466725" cy="104775"/>
        </a:xfrm>
        <a:custGeom>
          <a:avLst/>
          <a:gdLst>
            <a:gd name="T0" fmla="*/ 0 w 16384"/>
            <a:gd name="T1" fmla="*/ 0 h 16384"/>
            <a:gd name="T2" fmla="*/ 0 w 16384"/>
            <a:gd name="T3" fmla="*/ 16384 h 16384"/>
            <a:gd name="T4" fmla="*/ 14522 w 16384"/>
            <a:gd name="T5" fmla="*/ 16384 h 16384"/>
            <a:gd name="T6" fmla="*/ 16384 w 16384"/>
            <a:gd name="T7" fmla="*/ 9011 h 16384"/>
            <a:gd name="T8" fmla="*/ 14522 w 16384"/>
            <a:gd name="T9" fmla="*/ 0 h 16384"/>
            <a:gd name="T10" fmla="*/ 0 w 16384"/>
            <a:gd name="T11" fmla="*/ 0 h 16384"/>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6384" h="16384">
              <a:moveTo>
                <a:pt x="0" y="0"/>
              </a:moveTo>
              <a:lnTo>
                <a:pt x="0" y="16384"/>
              </a:lnTo>
              <a:lnTo>
                <a:pt x="14522" y="16384"/>
              </a:lnTo>
              <a:lnTo>
                <a:pt x="16384" y="9011"/>
              </a:lnTo>
              <a:lnTo>
                <a:pt x="14522" y="0"/>
              </a:lnTo>
              <a:lnTo>
                <a:pt x="0" y="0"/>
              </a:lnTo>
              <a:close/>
            </a:path>
          </a:pathLst>
        </a:custGeom>
        <a:solidFill>
          <a:srgbClr val="D4CEE8"/>
        </a:solidFill>
        <a:ln>
          <a:noFill/>
        </a:ln>
        <a:effectLst>
          <a:outerShdw dist="17961" dir="13500000" algn="ctr" rotWithShape="0">
            <a:srgbClr val="C0C0C0"/>
          </a:outerShdw>
        </a:effectLst>
        <a:extLst>
          <a:ext uri="{91240B29-F687-4F45-9708-019B960494DF}">
            <a14:hiddenLine xmlns:a14="http://schemas.microsoft.com/office/drawing/2010/main" w="1">
              <a:solidFill>
                <a:srgbClr val="000000"/>
              </a:solidFill>
              <a:round/>
              <a:headEnd/>
              <a:tailEnd/>
            </a14:hiddenLine>
          </a:ext>
        </a:extLst>
      </xdr:spPr>
    </xdr:sp>
    <xdr:clientData/>
  </xdr:twoCellAnchor>
  <xdr:twoCellAnchor>
    <xdr:from>
      <xdr:col>4</xdr:col>
      <xdr:colOff>800100</xdr:colOff>
      <xdr:row>13</xdr:row>
      <xdr:rowOff>28575</xdr:rowOff>
    </xdr:from>
    <xdr:to>
      <xdr:col>4</xdr:col>
      <xdr:colOff>1276350</xdr:colOff>
      <xdr:row>13</xdr:row>
      <xdr:rowOff>133350</xdr:rowOff>
    </xdr:to>
    <xdr:sp macro="" textlink="">
      <xdr:nvSpPr>
        <xdr:cNvPr id="14359918" name="Dibujo 509">
          <a:extLst>
            <a:ext uri="{FF2B5EF4-FFF2-40B4-BE49-F238E27FC236}">
              <a16:creationId xmlns:a16="http://schemas.microsoft.com/office/drawing/2014/main" id="{00000000-0008-0000-1500-00006E1DDB00}"/>
            </a:ext>
          </a:extLst>
        </xdr:cNvPr>
        <xdr:cNvSpPr>
          <a:spLocks/>
        </xdr:cNvSpPr>
      </xdr:nvSpPr>
      <xdr:spPr bwMode="auto">
        <a:xfrm>
          <a:off x="2314575" y="2219325"/>
          <a:ext cx="476250" cy="104775"/>
        </a:xfrm>
        <a:custGeom>
          <a:avLst/>
          <a:gdLst>
            <a:gd name="T0" fmla="*/ 16384 w 16384"/>
            <a:gd name="T1" fmla="*/ 0 h 16384"/>
            <a:gd name="T2" fmla="*/ 16384 w 16384"/>
            <a:gd name="T3" fmla="*/ 16384 h 16384"/>
            <a:gd name="T4" fmla="*/ 2048 w 16384"/>
            <a:gd name="T5" fmla="*/ 16384 h 16384"/>
            <a:gd name="T6" fmla="*/ 0 w 16384"/>
            <a:gd name="T7" fmla="*/ 8582 h 16384"/>
            <a:gd name="T8" fmla="*/ 2253 w 16384"/>
            <a:gd name="T9" fmla="*/ 0 h 16384"/>
            <a:gd name="T10" fmla="*/ 16384 w 16384"/>
            <a:gd name="T11" fmla="*/ 0 h 16384"/>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6384" h="16384">
              <a:moveTo>
                <a:pt x="16384" y="0"/>
              </a:moveTo>
              <a:lnTo>
                <a:pt x="16384" y="16384"/>
              </a:lnTo>
              <a:lnTo>
                <a:pt x="2048" y="16384"/>
              </a:lnTo>
              <a:lnTo>
                <a:pt x="0" y="8582"/>
              </a:lnTo>
              <a:lnTo>
                <a:pt x="2253" y="0"/>
              </a:lnTo>
              <a:lnTo>
                <a:pt x="16384" y="0"/>
              </a:lnTo>
              <a:close/>
            </a:path>
          </a:pathLst>
        </a:custGeom>
        <a:solidFill>
          <a:srgbClr val="D4CEE8"/>
        </a:solidFill>
        <a:ln>
          <a:noFill/>
        </a:ln>
        <a:effectLst>
          <a:outerShdw dist="17961" dir="13500000" algn="ctr" rotWithShape="0">
            <a:srgbClr val="C0C0C0"/>
          </a:outerShdw>
        </a:effectLst>
        <a:extLst>
          <a:ext uri="{91240B29-F687-4F45-9708-019B960494DF}">
            <a14:hiddenLine xmlns:a14="http://schemas.microsoft.com/office/drawing/2010/main" w="1">
              <a:solidFill>
                <a:srgbClr val="000000"/>
              </a:solidFill>
              <a:round/>
              <a:headEnd/>
              <a:tailEnd/>
            </a14:hiddenLine>
          </a:ext>
        </a:extLst>
      </xdr:spPr>
    </xdr:sp>
    <xdr:clientData/>
  </xdr:twoCellAnchor>
  <xdr:oneCellAnchor>
    <xdr:from>
      <xdr:col>4</xdr:col>
      <xdr:colOff>460750</xdr:colOff>
      <xdr:row>12</xdr:row>
      <xdr:rowOff>45631</xdr:rowOff>
    </xdr:from>
    <xdr:ext cx="476249" cy="152400"/>
    <xdr:sp macro="" textlink="">
      <xdr:nvSpPr>
        <xdr:cNvPr id="114" name="Texto 527">
          <a:extLst>
            <a:ext uri="{FF2B5EF4-FFF2-40B4-BE49-F238E27FC236}">
              <a16:creationId xmlns:a16="http://schemas.microsoft.com/office/drawing/2014/main" id="{00000000-0008-0000-1500-000072000000}"/>
            </a:ext>
          </a:extLst>
        </xdr:cNvPr>
        <xdr:cNvSpPr txBox="1">
          <a:spLocks noChangeArrowheads="1"/>
        </xdr:cNvSpPr>
      </xdr:nvSpPr>
      <xdr:spPr bwMode="auto">
        <a:xfrm>
          <a:off x="1975225" y="2074456"/>
          <a:ext cx="476249" cy="152400"/>
        </a:xfrm>
        <a:prstGeom prst="rect">
          <a:avLst/>
        </a:prstGeom>
        <a:noFill/>
        <a:ln w="1">
          <a:noFill/>
          <a:miter lim="800000"/>
          <a:headEnd/>
          <a:tailEnd/>
        </a:ln>
      </xdr:spPr>
      <xdr:txBody>
        <a:bodyPr wrap="square" lIns="18288" tIns="22860" rIns="0" bIns="0" anchor="t" upright="1">
          <a:noAutofit/>
        </a:bodyPr>
        <a:lstStyle/>
        <a:p>
          <a:pPr algn="l" rtl="0">
            <a:defRPr sz="1000"/>
          </a:pPr>
          <a:r>
            <a:rPr lang="es-ES" sz="800" b="0" i="0" strike="noStrike">
              <a:solidFill>
                <a:srgbClr val="081959"/>
              </a:solidFill>
              <a:latin typeface="Arial"/>
              <a:cs typeface="Arial"/>
            </a:rPr>
            <a:t>Lagoaça</a:t>
          </a:r>
        </a:p>
      </xdr:txBody>
    </xdr:sp>
    <xdr:clientData/>
  </xdr:oneCellAnchor>
  <xdr:oneCellAnchor>
    <xdr:from>
      <xdr:col>4</xdr:col>
      <xdr:colOff>1267932</xdr:colOff>
      <xdr:row>13</xdr:row>
      <xdr:rowOff>7974</xdr:rowOff>
    </xdr:from>
    <xdr:ext cx="934922" cy="159801"/>
    <xdr:sp macro="" textlink="">
      <xdr:nvSpPr>
        <xdr:cNvPr id="115" name="Texto 631">
          <a:extLst>
            <a:ext uri="{FF2B5EF4-FFF2-40B4-BE49-F238E27FC236}">
              <a16:creationId xmlns:a16="http://schemas.microsoft.com/office/drawing/2014/main" id="{00000000-0008-0000-1500-000073000000}"/>
            </a:ext>
          </a:extLst>
        </xdr:cNvPr>
        <xdr:cNvSpPr txBox="1">
          <a:spLocks noChangeArrowheads="1"/>
        </xdr:cNvSpPr>
      </xdr:nvSpPr>
      <xdr:spPr bwMode="auto">
        <a:xfrm>
          <a:off x="2782407" y="2198724"/>
          <a:ext cx="934922" cy="159801"/>
        </a:xfrm>
        <a:prstGeom prst="rect">
          <a:avLst/>
        </a:prstGeom>
        <a:noFill/>
        <a:ln w="1">
          <a:noFill/>
          <a:miter lim="800000"/>
          <a:headEnd/>
          <a:tailEnd/>
        </a:ln>
      </xdr:spPr>
      <xdr:txBody>
        <a:bodyPr wrap="none" lIns="18288" tIns="22860" rIns="0" bIns="0" anchor="t" upright="1">
          <a:spAutoFit/>
        </a:bodyPr>
        <a:lstStyle/>
        <a:p>
          <a:pPr algn="l" rtl="0">
            <a:defRPr sz="1000"/>
          </a:pPr>
          <a:r>
            <a:rPr lang="es-ES" sz="800" b="0" i="0" strike="noStrike">
              <a:solidFill>
                <a:srgbClr val="081959"/>
              </a:solidFill>
              <a:latin typeface="Arial"/>
              <a:cs typeface="Arial"/>
            </a:rPr>
            <a:t> Aldeadávila 400 kV</a:t>
          </a:r>
        </a:p>
      </xdr:txBody>
    </xdr:sp>
    <xdr:clientData/>
  </xdr:oneCellAnchor>
  <xdr:oneCellAnchor>
    <xdr:from>
      <xdr:col>4</xdr:col>
      <xdr:colOff>1036453</xdr:colOff>
      <xdr:row>12</xdr:row>
      <xdr:rowOff>53827</xdr:rowOff>
    </xdr:from>
    <xdr:ext cx="275268" cy="141001"/>
    <xdr:sp macro="" textlink="'Data 2'!D95">
      <xdr:nvSpPr>
        <xdr:cNvPr id="116" name="Texto 636">
          <a:extLst>
            <a:ext uri="{FF2B5EF4-FFF2-40B4-BE49-F238E27FC236}">
              <a16:creationId xmlns:a16="http://schemas.microsoft.com/office/drawing/2014/main" id="{00000000-0008-0000-1500-000074000000}"/>
            </a:ext>
          </a:extLst>
        </xdr:cNvPr>
        <xdr:cNvSpPr txBox="1">
          <a:spLocks noChangeArrowheads="1"/>
        </xdr:cNvSpPr>
      </xdr:nvSpPr>
      <xdr:spPr bwMode="auto">
        <a:xfrm>
          <a:off x="2550928" y="2082652"/>
          <a:ext cx="275268" cy="141001"/>
        </a:xfrm>
        <a:prstGeom prst="rect">
          <a:avLst/>
        </a:prstGeom>
        <a:noFill/>
        <a:ln w="1">
          <a:noFill/>
          <a:miter lim="800000"/>
          <a:headEnd/>
          <a:tailEnd/>
        </a:ln>
      </xdr:spPr>
      <xdr:txBody>
        <a:bodyPr wrap="none" lIns="18288" tIns="22860" rIns="0" bIns="0" anchor="t" upright="1">
          <a:spAutoFit/>
        </a:bodyPr>
        <a:lstStyle/>
        <a:p>
          <a:pPr algn="l" rtl="0">
            <a:defRPr sz="1000"/>
          </a:pPr>
          <a:fld id="{B3E3CD5D-93C5-4314-BC4A-1EE9D030E9B8}" type="TxLink">
            <a:rPr lang="en-US" sz="800" b="0" i="0" u="none" strike="noStrike">
              <a:solidFill>
                <a:srgbClr val="004563"/>
              </a:solidFill>
              <a:latin typeface="Arial"/>
              <a:cs typeface="Arial"/>
            </a:rPr>
            <a:pPr algn="l" rtl="0">
              <a:defRPr sz="1000"/>
            </a:pPr>
            <a:t>2.069</a:t>
          </a:fld>
          <a:endParaRPr lang="es-ES" sz="800" b="0" i="0" strike="noStrike">
            <a:solidFill>
              <a:srgbClr val="081959"/>
            </a:solidFill>
            <a:latin typeface="Arial"/>
            <a:cs typeface="Arial"/>
          </a:endParaRPr>
        </a:p>
      </xdr:txBody>
    </xdr:sp>
    <xdr:clientData/>
  </xdr:oneCellAnchor>
  <xdr:oneCellAnchor>
    <xdr:from>
      <xdr:col>4</xdr:col>
      <xdr:colOff>869211</xdr:colOff>
      <xdr:row>12</xdr:row>
      <xdr:rowOff>141767</xdr:rowOff>
    </xdr:from>
    <xdr:ext cx="189667" cy="141001"/>
    <xdr:sp macro="" textlink="'Data 2'!E95">
      <xdr:nvSpPr>
        <xdr:cNvPr id="117" name="Texto 636">
          <a:extLst>
            <a:ext uri="{FF2B5EF4-FFF2-40B4-BE49-F238E27FC236}">
              <a16:creationId xmlns:a16="http://schemas.microsoft.com/office/drawing/2014/main" id="{00000000-0008-0000-1500-000075000000}"/>
            </a:ext>
          </a:extLst>
        </xdr:cNvPr>
        <xdr:cNvSpPr txBox="1">
          <a:spLocks noChangeArrowheads="1"/>
        </xdr:cNvSpPr>
      </xdr:nvSpPr>
      <xdr:spPr bwMode="auto">
        <a:xfrm>
          <a:off x="2456711" y="2142017"/>
          <a:ext cx="189667" cy="141001"/>
        </a:xfrm>
        <a:prstGeom prst="rect">
          <a:avLst/>
        </a:prstGeom>
        <a:noFill/>
        <a:ln w="1">
          <a:noFill/>
          <a:miter lim="800000"/>
          <a:headEnd/>
          <a:tailEnd/>
        </a:ln>
      </xdr:spPr>
      <xdr:txBody>
        <a:bodyPr wrap="none" lIns="18288" tIns="22860" rIns="0" bIns="0" anchor="t" upright="1">
          <a:spAutoFit/>
        </a:bodyPr>
        <a:lstStyle/>
        <a:p>
          <a:pPr algn="l" rtl="0">
            <a:defRPr sz="1000"/>
          </a:pPr>
          <a:fld id="{958554BA-EF86-4C14-B3A2-C29F4140AAEC}" type="TxLink">
            <a:rPr lang="en-US" sz="800" b="0" i="0" u="none" strike="noStrike">
              <a:solidFill>
                <a:srgbClr val="004563"/>
              </a:solidFill>
              <a:latin typeface="Arial"/>
              <a:cs typeface="Arial"/>
            </a:rPr>
            <a:pPr algn="l" rtl="0">
              <a:defRPr sz="1000"/>
            </a:pPr>
            <a:t>1.353</a:t>
          </a:fld>
          <a:endParaRPr lang="es-ES" sz="800" b="0" i="0" strike="noStrike">
            <a:solidFill>
              <a:srgbClr val="081959"/>
            </a:solidFill>
            <a:latin typeface="Arial"/>
            <a:cs typeface="Arial"/>
          </a:endParaRPr>
        </a:p>
      </xdr:txBody>
    </xdr:sp>
    <xdr:clientData/>
  </xdr:oneCellAnchor>
  <xdr:twoCellAnchor>
    <xdr:from>
      <xdr:col>4</xdr:col>
      <xdr:colOff>165100</xdr:colOff>
      <xdr:row>23</xdr:row>
      <xdr:rowOff>133355</xdr:rowOff>
    </xdr:from>
    <xdr:to>
      <xdr:col>4</xdr:col>
      <xdr:colOff>2270125</xdr:colOff>
      <xdr:row>25</xdr:row>
      <xdr:rowOff>79592</xdr:rowOff>
    </xdr:to>
    <xdr:grpSp>
      <xdr:nvGrpSpPr>
        <xdr:cNvPr id="14359923" name="Group 129">
          <a:extLst>
            <a:ext uri="{FF2B5EF4-FFF2-40B4-BE49-F238E27FC236}">
              <a16:creationId xmlns:a16="http://schemas.microsoft.com/office/drawing/2014/main" id="{00000000-0008-0000-1500-0000731DDB00}"/>
            </a:ext>
          </a:extLst>
        </xdr:cNvPr>
        <xdr:cNvGrpSpPr>
          <a:grpSpLocks/>
        </xdr:cNvGrpSpPr>
      </xdr:nvGrpSpPr>
      <xdr:grpSpPr bwMode="auto">
        <a:xfrm>
          <a:off x="1679575" y="3943355"/>
          <a:ext cx="2105025" cy="270087"/>
          <a:chOff x="180" y="413"/>
          <a:chExt cx="221" cy="28"/>
        </a:xfrm>
      </xdr:grpSpPr>
      <xdr:sp macro="" textlink="">
        <xdr:nvSpPr>
          <xdr:cNvPr id="14359924" name="Dibujo 748">
            <a:extLst>
              <a:ext uri="{FF2B5EF4-FFF2-40B4-BE49-F238E27FC236}">
                <a16:creationId xmlns:a16="http://schemas.microsoft.com/office/drawing/2014/main" id="{00000000-0008-0000-1500-0000741DDB00}"/>
              </a:ext>
            </a:extLst>
          </xdr:cNvPr>
          <xdr:cNvSpPr>
            <a:spLocks/>
          </xdr:cNvSpPr>
        </xdr:nvSpPr>
        <xdr:spPr bwMode="auto">
          <a:xfrm>
            <a:off x="221" y="428"/>
            <a:ext cx="49" cy="11"/>
          </a:xfrm>
          <a:custGeom>
            <a:avLst/>
            <a:gdLst>
              <a:gd name="T0" fmla="*/ 16384 w 16384"/>
              <a:gd name="T1" fmla="*/ 0 h 16384"/>
              <a:gd name="T2" fmla="*/ 16384 w 16384"/>
              <a:gd name="T3" fmla="*/ 16384 h 16384"/>
              <a:gd name="T4" fmla="*/ 2048 w 16384"/>
              <a:gd name="T5" fmla="*/ 16384 h 16384"/>
              <a:gd name="T6" fmla="*/ 0 w 16384"/>
              <a:gd name="T7" fmla="*/ 8582 h 16384"/>
              <a:gd name="T8" fmla="*/ 2253 w 16384"/>
              <a:gd name="T9" fmla="*/ 0 h 16384"/>
              <a:gd name="T10" fmla="*/ 16384 w 16384"/>
              <a:gd name="T11" fmla="*/ 0 h 16384"/>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6384" h="16384">
                <a:moveTo>
                  <a:pt x="16384" y="0"/>
                </a:moveTo>
                <a:lnTo>
                  <a:pt x="16384" y="16384"/>
                </a:lnTo>
                <a:lnTo>
                  <a:pt x="2048" y="16384"/>
                </a:lnTo>
                <a:lnTo>
                  <a:pt x="0" y="8582"/>
                </a:lnTo>
                <a:lnTo>
                  <a:pt x="2253" y="0"/>
                </a:lnTo>
                <a:lnTo>
                  <a:pt x="16384" y="0"/>
                </a:lnTo>
                <a:close/>
              </a:path>
            </a:pathLst>
          </a:custGeom>
          <a:solidFill>
            <a:srgbClr val="D4CEE8"/>
          </a:solidFill>
          <a:ln>
            <a:noFill/>
          </a:ln>
          <a:effectLst>
            <a:outerShdw dist="17961" dir="13500000" algn="ctr" rotWithShape="0">
              <a:srgbClr val="C0C0C0"/>
            </a:outerShdw>
          </a:effectLst>
          <a:extLst>
            <a:ext uri="{91240B29-F687-4F45-9708-019B960494DF}">
              <a14:hiddenLine xmlns:a14="http://schemas.microsoft.com/office/drawing/2010/main" w="1">
                <a:solidFill>
                  <a:srgbClr val="000000"/>
                </a:solidFill>
                <a:round/>
                <a:headEnd/>
                <a:tailEnd/>
              </a14:hiddenLine>
            </a:ext>
          </a:extLst>
        </xdr:spPr>
      </xdr:sp>
      <xdr:sp macro="" textlink="">
        <xdr:nvSpPr>
          <xdr:cNvPr id="120" name="Texto 749">
            <a:extLst>
              <a:ext uri="{FF2B5EF4-FFF2-40B4-BE49-F238E27FC236}">
                <a16:creationId xmlns:a16="http://schemas.microsoft.com/office/drawing/2014/main" id="{00000000-0008-0000-1500-000078000000}"/>
              </a:ext>
            </a:extLst>
          </xdr:cNvPr>
          <xdr:cNvSpPr txBox="1">
            <a:spLocks noChangeArrowheads="1"/>
          </xdr:cNvSpPr>
        </xdr:nvSpPr>
        <xdr:spPr bwMode="auto">
          <a:xfrm>
            <a:off x="270" y="426"/>
            <a:ext cx="131" cy="15"/>
          </a:xfrm>
          <a:prstGeom prst="rect">
            <a:avLst/>
          </a:prstGeom>
          <a:noFill/>
          <a:ln w="1">
            <a:noFill/>
            <a:miter lim="800000"/>
            <a:headEnd/>
            <a:tailEnd/>
          </a:ln>
        </xdr:spPr>
        <xdr:txBody>
          <a:bodyPr wrap="none" lIns="18288" tIns="22860" rIns="0" bIns="0" anchor="t" upright="1">
            <a:spAutoFit/>
          </a:bodyPr>
          <a:lstStyle/>
          <a:p>
            <a:pPr algn="l" rtl="0">
              <a:defRPr sz="1000"/>
            </a:pPr>
            <a:r>
              <a:rPr lang="es-ES" sz="800" b="0" i="0" strike="noStrike">
                <a:solidFill>
                  <a:srgbClr val="081959"/>
                </a:solidFill>
                <a:latin typeface="Arial"/>
                <a:cs typeface="Arial"/>
              </a:rPr>
              <a:t>Puebla</a:t>
            </a:r>
            <a:r>
              <a:rPr lang="es-ES" sz="800" b="0" i="0" strike="noStrike" baseline="0">
                <a:solidFill>
                  <a:srgbClr val="081959"/>
                </a:solidFill>
                <a:latin typeface="Arial"/>
                <a:cs typeface="Arial"/>
              </a:rPr>
              <a:t> de Guzmán 400</a:t>
            </a:r>
            <a:r>
              <a:rPr lang="es-ES" sz="800" b="0" i="0" strike="noStrike">
                <a:solidFill>
                  <a:srgbClr val="081959"/>
                </a:solidFill>
                <a:latin typeface="Arial"/>
                <a:cs typeface="Arial"/>
              </a:rPr>
              <a:t> kV</a:t>
            </a:r>
          </a:p>
        </xdr:txBody>
      </xdr:sp>
      <xdr:sp macro="" textlink="'Data 2'!E103">
        <xdr:nvSpPr>
          <xdr:cNvPr id="121" name="Texto 750">
            <a:extLst>
              <a:ext uri="{FF2B5EF4-FFF2-40B4-BE49-F238E27FC236}">
                <a16:creationId xmlns:a16="http://schemas.microsoft.com/office/drawing/2014/main" id="{00000000-0008-0000-1500-000079000000}"/>
              </a:ext>
            </a:extLst>
          </xdr:cNvPr>
          <xdr:cNvSpPr txBox="1">
            <a:spLocks noChangeArrowheads="1"/>
          </xdr:cNvSpPr>
        </xdr:nvSpPr>
        <xdr:spPr bwMode="auto">
          <a:xfrm>
            <a:off x="225" y="425"/>
            <a:ext cx="42" cy="16"/>
          </a:xfrm>
          <a:prstGeom prst="rect">
            <a:avLst/>
          </a:prstGeom>
          <a:noFill/>
          <a:ln w="1">
            <a:noFill/>
            <a:miter lim="800000"/>
            <a:headEnd/>
            <a:tailEnd/>
          </a:ln>
        </xdr:spPr>
        <xdr:txBody>
          <a:bodyPr wrap="square" lIns="18288" tIns="22860" rIns="0" bIns="0" anchor="t" upright="1">
            <a:noAutofit/>
          </a:bodyPr>
          <a:lstStyle/>
          <a:p>
            <a:pPr algn="l" rtl="0">
              <a:defRPr sz="1000"/>
            </a:pPr>
            <a:fld id="{9C0AFB57-D6D8-42CC-8943-FFD73161291F}" type="TxLink">
              <a:rPr lang="en-US" sz="800" b="0" i="0" u="none" strike="noStrike">
                <a:solidFill>
                  <a:srgbClr val="004563"/>
                </a:solidFill>
                <a:latin typeface="Arial"/>
                <a:cs typeface="Arial"/>
              </a:rPr>
              <a:pPr algn="l" rtl="0">
                <a:defRPr sz="1000"/>
              </a:pPr>
              <a:t>1.068</a:t>
            </a:fld>
            <a:endParaRPr lang="es-ES" sz="800" b="0" i="0" u="none" strike="noStrike">
              <a:solidFill>
                <a:srgbClr val="081959"/>
              </a:solidFill>
              <a:latin typeface="Arial"/>
              <a:cs typeface="Arial"/>
            </a:endParaRPr>
          </a:p>
        </xdr:txBody>
      </xdr:sp>
      <xdr:sp macro="" textlink="">
        <xdr:nvSpPr>
          <xdr:cNvPr id="14359927" name="Dibujo 512">
            <a:extLst>
              <a:ext uri="{FF2B5EF4-FFF2-40B4-BE49-F238E27FC236}">
                <a16:creationId xmlns:a16="http://schemas.microsoft.com/office/drawing/2014/main" id="{00000000-0008-0000-1500-0000771DDB00}"/>
              </a:ext>
            </a:extLst>
          </xdr:cNvPr>
          <xdr:cNvSpPr>
            <a:spLocks/>
          </xdr:cNvSpPr>
        </xdr:nvSpPr>
        <xdr:spPr bwMode="auto">
          <a:xfrm>
            <a:off x="235" y="416"/>
            <a:ext cx="49" cy="11"/>
          </a:xfrm>
          <a:custGeom>
            <a:avLst/>
            <a:gdLst>
              <a:gd name="T0" fmla="*/ 0 w 16384"/>
              <a:gd name="T1" fmla="*/ 0 h 16384"/>
              <a:gd name="T2" fmla="*/ 0 w 16384"/>
              <a:gd name="T3" fmla="*/ 16384 h 16384"/>
              <a:gd name="T4" fmla="*/ 14522 w 16384"/>
              <a:gd name="T5" fmla="*/ 16384 h 16384"/>
              <a:gd name="T6" fmla="*/ 16384 w 16384"/>
              <a:gd name="T7" fmla="*/ 9011 h 16384"/>
              <a:gd name="T8" fmla="*/ 14522 w 16384"/>
              <a:gd name="T9" fmla="*/ 0 h 16384"/>
              <a:gd name="T10" fmla="*/ 0 w 16384"/>
              <a:gd name="T11" fmla="*/ 0 h 16384"/>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6384" h="16384">
                <a:moveTo>
                  <a:pt x="0" y="0"/>
                </a:moveTo>
                <a:lnTo>
                  <a:pt x="0" y="16384"/>
                </a:lnTo>
                <a:lnTo>
                  <a:pt x="14522" y="16384"/>
                </a:lnTo>
                <a:lnTo>
                  <a:pt x="16384" y="9011"/>
                </a:lnTo>
                <a:lnTo>
                  <a:pt x="14522" y="0"/>
                </a:lnTo>
                <a:lnTo>
                  <a:pt x="0" y="0"/>
                </a:lnTo>
                <a:close/>
              </a:path>
            </a:pathLst>
          </a:custGeom>
          <a:solidFill>
            <a:srgbClr val="D4CEE8"/>
          </a:solidFill>
          <a:ln>
            <a:noFill/>
          </a:ln>
          <a:effectLst>
            <a:outerShdw dist="17961" dir="13500000" algn="ctr" rotWithShape="0">
              <a:srgbClr val="C0C0C0"/>
            </a:outerShdw>
          </a:effectLst>
          <a:extLst>
            <a:ext uri="{91240B29-F687-4F45-9708-019B960494DF}">
              <a14:hiddenLine xmlns:a14="http://schemas.microsoft.com/office/drawing/2010/main" w="1">
                <a:solidFill>
                  <a:srgbClr val="000000"/>
                </a:solidFill>
                <a:round/>
                <a:headEnd/>
                <a:tailEnd/>
              </a14:hiddenLine>
            </a:ext>
          </a:extLst>
        </xdr:spPr>
      </xdr:sp>
      <xdr:sp macro="" textlink="">
        <xdr:nvSpPr>
          <xdr:cNvPr id="123" name="Texto 749">
            <a:extLst>
              <a:ext uri="{FF2B5EF4-FFF2-40B4-BE49-F238E27FC236}">
                <a16:creationId xmlns:a16="http://schemas.microsoft.com/office/drawing/2014/main" id="{00000000-0008-0000-1500-00007B000000}"/>
              </a:ext>
            </a:extLst>
          </xdr:cNvPr>
          <xdr:cNvSpPr txBox="1">
            <a:spLocks noChangeArrowheads="1"/>
          </xdr:cNvSpPr>
        </xdr:nvSpPr>
        <xdr:spPr bwMode="auto">
          <a:xfrm>
            <a:off x="180" y="413"/>
            <a:ext cx="32" cy="17"/>
          </a:xfrm>
          <a:prstGeom prst="rect">
            <a:avLst/>
          </a:prstGeom>
          <a:noFill/>
          <a:ln w="1">
            <a:noFill/>
            <a:miter lim="800000"/>
            <a:headEnd/>
            <a:tailEnd/>
          </a:ln>
        </xdr:spPr>
        <xdr:txBody>
          <a:bodyPr wrap="none" lIns="18288" tIns="22860" rIns="0" bIns="0" anchor="t" upright="1">
            <a:spAutoFit/>
          </a:bodyPr>
          <a:lstStyle/>
          <a:p>
            <a:pPr algn="l" rtl="0">
              <a:defRPr sz="1000"/>
            </a:pPr>
            <a:r>
              <a:rPr lang="es-ES" sz="800" b="0" i="0" strike="noStrike">
                <a:solidFill>
                  <a:srgbClr val="081959"/>
                </a:solidFill>
                <a:latin typeface="Arial"/>
                <a:cs typeface="Arial"/>
              </a:rPr>
              <a:t>Tavira</a:t>
            </a:r>
          </a:p>
        </xdr:txBody>
      </xdr:sp>
      <xdr:sp macro="" textlink="'Data 2'!D103">
        <xdr:nvSpPr>
          <xdr:cNvPr id="124" name="Texto 750">
            <a:extLst>
              <a:ext uri="{FF2B5EF4-FFF2-40B4-BE49-F238E27FC236}">
                <a16:creationId xmlns:a16="http://schemas.microsoft.com/office/drawing/2014/main" id="{00000000-0008-0000-1500-00007C000000}"/>
              </a:ext>
            </a:extLst>
          </xdr:cNvPr>
          <xdr:cNvSpPr txBox="1">
            <a:spLocks noChangeArrowheads="1"/>
          </xdr:cNvSpPr>
        </xdr:nvSpPr>
        <xdr:spPr bwMode="auto">
          <a:xfrm>
            <a:off x="255" y="414"/>
            <a:ext cx="20" cy="15"/>
          </a:xfrm>
          <a:prstGeom prst="rect">
            <a:avLst/>
          </a:prstGeom>
          <a:noFill/>
          <a:ln w="1">
            <a:noFill/>
            <a:miter lim="800000"/>
            <a:headEnd/>
            <a:tailEnd/>
          </a:ln>
        </xdr:spPr>
        <xdr:txBody>
          <a:bodyPr wrap="none" lIns="18288" tIns="22860" rIns="0" bIns="0" anchor="t" upright="1">
            <a:spAutoFit/>
          </a:bodyPr>
          <a:lstStyle/>
          <a:p>
            <a:pPr algn="l" rtl="0">
              <a:defRPr sz="1000"/>
            </a:pPr>
            <a:fld id="{CAFCDFD2-8D36-4C8B-B416-B35880743EF5}" type="TxLink">
              <a:rPr lang="en-US" sz="800" b="0" i="0" u="none" strike="noStrike">
                <a:solidFill>
                  <a:srgbClr val="004563"/>
                </a:solidFill>
                <a:latin typeface="Arial"/>
                <a:cs typeface="Arial"/>
              </a:rPr>
              <a:pPr algn="l" rtl="0">
                <a:defRPr sz="1000"/>
              </a:pPr>
              <a:t>198</a:t>
            </a:fld>
            <a:endParaRPr lang="es-ES" sz="800" b="0" i="0" strike="noStrike">
              <a:solidFill>
                <a:srgbClr val="081959"/>
              </a:solidFill>
              <a:latin typeface="Arial"/>
              <a:cs typeface="Arial"/>
            </a:endParaRPr>
          </a:p>
        </xdr:txBody>
      </xdr:sp>
    </xdr:grpSp>
    <xdr:clientData/>
  </xdr:twoCellAnchor>
  <xdr:twoCellAnchor>
    <xdr:from>
      <xdr:col>4</xdr:col>
      <xdr:colOff>3905250</xdr:colOff>
      <xdr:row>9</xdr:row>
      <xdr:rowOff>57150</xdr:rowOff>
    </xdr:from>
    <xdr:to>
      <xdr:col>4</xdr:col>
      <xdr:colOff>4029075</xdr:colOff>
      <xdr:row>12</xdr:row>
      <xdr:rowOff>76200</xdr:rowOff>
    </xdr:to>
    <xdr:sp macro="" textlink="">
      <xdr:nvSpPr>
        <xdr:cNvPr id="125" name="Dibujo 553">
          <a:extLst>
            <a:ext uri="{FF2B5EF4-FFF2-40B4-BE49-F238E27FC236}">
              <a16:creationId xmlns:a16="http://schemas.microsoft.com/office/drawing/2014/main" id="{00000000-0008-0000-1500-00007D000000}"/>
            </a:ext>
          </a:extLst>
        </xdr:cNvPr>
        <xdr:cNvSpPr>
          <a:spLocks/>
        </xdr:cNvSpPr>
      </xdr:nvSpPr>
      <xdr:spPr bwMode="auto">
        <a:xfrm>
          <a:off x="5419725" y="1600200"/>
          <a:ext cx="123825" cy="504825"/>
        </a:xfrm>
        <a:custGeom>
          <a:avLst/>
          <a:gdLst>
            <a:gd name="T0" fmla="*/ 16384 w 16384"/>
            <a:gd name="T1" fmla="*/ 2867 h 16384"/>
            <a:gd name="T2" fmla="*/ 8192 w 16384"/>
            <a:gd name="T3" fmla="*/ 0 h 16384"/>
            <a:gd name="T4" fmla="*/ 0 w 16384"/>
            <a:gd name="T5" fmla="*/ 2867 h 16384"/>
            <a:gd name="T6" fmla="*/ 0 w 16384"/>
            <a:gd name="T7" fmla="*/ 16384 h 16384"/>
            <a:gd name="T8" fmla="*/ 16384 w 16384"/>
            <a:gd name="T9" fmla="*/ 16384 h 16384"/>
            <a:gd name="T10" fmla="*/ 16384 w 16384"/>
            <a:gd name="T11" fmla="*/ 2867 h 16384"/>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6384" h="16384">
              <a:moveTo>
                <a:pt x="16384" y="2867"/>
              </a:moveTo>
              <a:lnTo>
                <a:pt x="8192" y="0"/>
              </a:lnTo>
              <a:lnTo>
                <a:pt x="0" y="2867"/>
              </a:lnTo>
              <a:lnTo>
                <a:pt x="0" y="16384"/>
              </a:lnTo>
              <a:lnTo>
                <a:pt x="16384" y="16384"/>
              </a:lnTo>
              <a:lnTo>
                <a:pt x="16384" y="2867"/>
              </a:lnTo>
              <a:close/>
            </a:path>
          </a:pathLst>
        </a:custGeom>
        <a:solidFill>
          <a:srgbClr val="D4CEE8"/>
        </a:solidFill>
        <a:ln>
          <a:noFill/>
        </a:ln>
        <a:effectLst>
          <a:outerShdw dist="17961" dir="13500000" algn="ctr" rotWithShape="0">
            <a:srgbClr val="C0C0C0"/>
          </a:outerShdw>
        </a:effectLst>
        <a:extLst>
          <a:ext uri="{91240B29-F687-4F45-9708-019B960494DF}">
            <a14:hiddenLine xmlns:a14="http://schemas.microsoft.com/office/drawing/2010/main" w="1" cap="flat" cmpd="sng">
              <a:solidFill>
                <a:srgbClr val="000000"/>
              </a:solidFill>
              <a:prstDash val="solid"/>
              <a:round/>
              <a:headEnd type="none" w="med" len="med"/>
              <a:tailEnd type="none" w="med" len="med"/>
            </a14:hiddenLine>
          </a:ext>
        </a:extLst>
      </xdr:spPr>
    </xdr:sp>
    <xdr:clientData/>
  </xdr:twoCellAnchor>
  <xdr:twoCellAnchor>
    <xdr:from>
      <xdr:col>4</xdr:col>
      <xdr:colOff>4019550</xdr:colOff>
      <xdr:row>9</xdr:row>
      <xdr:rowOff>152400</xdr:rowOff>
    </xdr:from>
    <xdr:to>
      <xdr:col>4</xdr:col>
      <xdr:colOff>4143375</xdr:colOff>
      <xdr:row>12</xdr:row>
      <xdr:rowOff>123825</xdr:rowOff>
    </xdr:to>
    <xdr:sp macro="" textlink="">
      <xdr:nvSpPr>
        <xdr:cNvPr id="126" name="Dibujo 573">
          <a:extLst>
            <a:ext uri="{FF2B5EF4-FFF2-40B4-BE49-F238E27FC236}">
              <a16:creationId xmlns:a16="http://schemas.microsoft.com/office/drawing/2014/main" id="{00000000-0008-0000-1500-00007E000000}"/>
            </a:ext>
          </a:extLst>
        </xdr:cNvPr>
        <xdr:cNvSpPr>
          <a:spLocks/>
        </xdr:cNvSpPr>
      </xdr:nvSpPr>
      <xdr:spPr bwMode="auto">
        <a:xfrm>
          <a:off x="5534025" y="1695450"/>
          <a:ext cx="123825" cy="457200"/>
        </a:xfrm>
        <a:custGeom>
          <a:avLst/>
          <a:gdLst>
            <a:gd name="T0" fmla="*/ 16384 w 16384"/>
            <a:gd name="T1" fmla="*/ 0 h 16384"/>
            <a:gd name="T2" fmla="*/ 16384 w 16384"/>
            <a:gd name="T3" fmla="*/ 13863 h 16384"/>
            <a:gd name="T4" fmla="*/ 8937 w 16384"/>
            <a:gd name="T5" fmla="*/ 16384 h 16384"/>
            <a:gd name="T6" fmla="*/ 0 w 16384"/>
            <a:gd name="T7" fmla="*/ 13863 h 16384"/>
            <a:gd name="T8" fmla="*/ 0 w 16384"/>
            <a:gd name="T9" fmla="*/ 0 h 16384"/>
            <a:gd name="T10" fmla="*/ 16384 w 16384"/>
            <a:gd name="T11" fmla="*/ 0 h 16384"/>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6384" h="16384">
              <a:moveTo>
                <a:pt x="16384" y="0"/>
              </a:moveTo>
              <a:lnTo>
                <a:pt x="16384" y="13863"/>
              </a:lnTo>
              <a:lnTo>
                <a:pt x="8937" y="16384"/>
              </a:lnTo>
              <a:lnTo>
                <a:pt x="0" y="13863"/>
              </a:lnTo>
              <a:lnTo>
                <a:pt x="0" y="0"/>
              </a:lnTo>
              <a:lnTo>
                <a:pt x="16384" y="0"/>
              </a:lnTo>
              <a:close/>
            </a:path>
          </a:pathLst>
        </a:custGeom>
        <a:solidFill>
          <a:srgbClr val="D4CEE8"/>
        </a:solidFill>
        <a:ln>
          <a:noFill/>
        </a:ln>
        <a:effectLst>
          <a:outerShdw dist="17961" dir="13500000" algn="ctr" rotWithShape="0">
            <a:srgbClr val="C0C0C0"/>
          </a:outerShdw>
        </a:effectLst>
        <a:extLst>
          <a:ext uri="{91240B29-F687-4F45-9708-019B960494DF}">
            <a14:hiddenLine xmlns:a14="http://schemas.microsoft.com/office/drawing/2010/main" w="1">
              <a:solidFill>
                <a:srgbClr val="000000"/>
              </a:solidFill>
              <a:round/>
              <a:headEnd/>
              <a:tailEnd/>
            </a14:hiddenLine>
          </a:ext>
        </a:extLst>
      </xdr:spPr>
    </xdr:sp>
    <xdr:clientData/>
  </xdr:twoCellAnchor>
  <xdr:oneCellAnchor>
    <xdr:from>
      <xdr:col>4</xdr:col>
      <xdr:colOff>4371975</xdr:colOff>
      <xdr:row>9</xdr:row>
      <xdr:rowOff>114300</xdr:rowOff>
    </xdr:from>
    <xdr:ext cx="333375" cy="161925"/>
    <xdr:sp macro="" textlink="">
      <xdr:nvSpPr>
        <xdr:cNvPr id="128" name="Texto 596">
          <a:extLst>
            <a:ext uri="{FF2B5EF4-FFF2-40B4-BE49-F238E27FC236}">
              <a16:creationId xmlns:a16="http://schemas.microsoft.com/office/drawing/2014/main" id="{00000000-0008-0000-1500-000080000000}"/>
            </a:ext>
          </a:extLst>
        </xdr:cNvPr>
        <xdr:cNvSpPr txBox="1">
          <a:spLocks noChangeArrowheads="1"/>
        </xdr:cNvSpPr>
      </xdr:nvSpPr>
      <xdr:spPr bwMode="auto">
        <a:xfrm>
          <a:off x="5886450" y="1657350"/>
          <a:ext cx="333375" cy="161925"/>
        </a:xfrm>
        <a:prstGeom prst="rect">
          <a:avLst/>
        </a:prstGeom>
        <a:noFill/>
        <a:ln w="1">
          <a:noFill/>
          <a:miter lim="800000"/>
          <a:headEnd/>
          <a:tailEnd/>
        </a:ln>
      </xdr:spPr>
      <xdr:txBody>
        <a:bodyPr wrap="none" lIns="18288" tIns="22860" rIns="0" bIns="0" anchor="t" upright="1">
          <a:spAutoFit/>
        </a:bodyPr>
        <a:lstStyle/>
        <a:p>
          <a:pPr algn="l" rtl="0">
            <a:defRPr sz="1000"/>
          </a:pPr>
          <a:r>
            <a:rPr lang="es-ES" sz="800" b="0" i="0" strike="noStrike">
              <a:solidFill>
                <a:srgbClr val="081959"/>
              </a:solidFill>
              <a:latin typeface="Arial"/>
              <a:cs typeface="Arial"/>
            </a:rPr>
            <a:t>Baixas</a:t>
          </a:r>
        </a:p>
      </xdr:txBody>
    </xdr:sp>
    <xdr:clientData/>
  </xdr:oneCellAnchor>
  <xdr:oneCellAnchor>
    <xdr:from>
      <xdr:col>4</xdr:col>
      <xdr:colOff>3362325</xdr:colOff>
      <xdr:row>13</xdr:row>
      <xdr:rowOff>19050</xdr:rowOff>
    </xdr:from>
    <xdr:ext cx="993990" cy="141001"/>
    <xdr:sp macro="" textlink="">
      <xdr:nvSpPr>
        <xdr:cNvPr id="129" name="Texto 596">
          <a:extLst>
            <a:ext uri="{FF2B5EF4-FFF2-40B4-BE49-F238E27FC236}">
              <a16:creationId xmlns:a16="http://schemas.microsoft.com/office/drawing/2014/main" id="{00000000-0008-0000-1500-000081000000}"/>
            </a:ext>
          </a:extLst>
        </xdr:cNvPr>
        <xdr:cNvSpPr txBox="1">
          <a:spLocks noChangeArrowheads="1"/>
        </xdr:cNvSpPr>
      </xdr:nvSpPr>
      <xdr:spPr bwMode="auto">
        <a:xfrm>
          <a:off x="4876800" y="2209800"/>
          <a:ext cx="993990" cy="141001"/>
        </a:xfrm>
        <a:prstGeom prst="rect">
          <a:avLst/>
        </a:prstGeom>
        <a:noFill/>
        <a:ln w="1">
          <a:noFill/>
          <a:miter lim="800000"/>
          <a:headEnd/>
          <a:tailEnd/>
        </a:ln>
      </xdr:spPr>
      <xdr:txBody>
        <a:bodyPr wrap="none" lIns="18288" tIns="22860" rIns="0" bIns="0" anchor="t" upright="1">
          <a:spAutoFit/>
        </a:bodyPr>
        <a:lstStyle/>
        <a:p>
          <a:pPr algn="l" rtl="0">
            <a:defRPr sz="1000"/>
          </a:pPr>
          <a:r>
            <a:rPr lang="es-ES" sz="800" b="0" i="0" strike="noStrike">
              <a:solidFill>
                <a:srgbClr val="081959"/>
              </a:solidFill>
              <a:latin typeface="Arial"/>
              <a:cs typeface="Arial"/>
            </a:rPr>
            <a:t>Santa Llogaia 320 kV</a:t>
          </a:r>
        </a:p>
      </xdr:txBody>
    </xdr:sp>
    <xdr:clientData/>
  </xdr:oneCellAnchor>
  <xdr:oneCellAnchor>
    <xdr:from>
      <xdr:col>4</xdr:col>
      <xdr:colOff>3876675</xdr:colOff>
      <xdr:row>9</xdr:row>
      <xdr:rowOff>133349</xdr:rowOff>
    </xdr:from>
    <xdr:ext cx="136384" cy="352425"/>
    <xdr:sp macro="" textlink="'Data 2'!E90">
      <xdr:nvSpPr>
        <xdr:cNvPr id="130" name="Texto 593">
          <a:extLst>
            <a:ext uri="{FF2B5EF4-FFF2-40B4-BE49-F238E27FC236}">
              <a16:creationId xmlns:a16="http://schemas.microsoft.com/office/drawing/2014/main" id="{00000000-0008-0000-1500-000082000000}"/>
            </a:ext>
          </a:extLst>
        </xdr:cNvPr>
        <xdr:cNvSpPr txBox="1">
          <a:spLocks noChangeArrowheads="1"/>
        </xdr:cNvSpPr>
      </xdr:nvSpPr>
      <xdr:spPr bwMode="auto">
        <a:xfrm>
          <a:off x="5464175" y="1657349"/>
          <a:ext cx="136384" cy="352425"/>
        </a:xfrm>
        <a:prstGeom prst="rect">
          <a:avLst/>
        </a:prstGeom>
        <a:noFill/>
        <a:ln w="1">
          <a:noFill/>
          <a:miter lim="800000"/>
          <a:headEnd/>
          <a:tailEnd/>
        </a:ln>
      </xdr:spPr>
      <xdr:txBody>
        <a:bodyPr vert="vert270" wrap="square" lIns="18288" tIns="22860" rIns="0" bIns="0" anchor="t" upright="1">
          <a:spAutoFit/>
        </a:bodyPr>
        <a:lstStyle/>
        <a:p>
          <a:pPr algn="r" rtl="0">
            <a:defRPr sz="1000"/>
          </a:pPr>
          <a:fld id="{58D7CC7E-F45A-4806-8DAC-090B356F3386}" type="TxLink">
            <a:rPr lang="en-US" sz="800" b="0" i="0" u="none" strike="noStrike">
              <a:solidFill>
                <a:srgbClr val="004563"/>
              </a:solidFill>
              <a:latin typeface="Arial"/>
              <a:cs typeface="Arial"/>
            </a:rPr>
            <a:pPr algn="r" rtl="0">
              <a:defRPr sz="1000"/>
            </a:pPr>
            <a:t>835</a:t>
          </a:fld>
          <a:endParaRPr lang="es-ES" sz="800" b="0" i="0" strike="noStrike">
            <a:solidFill>
              <a:srgbClr val="081959"/>
            </a:solidFill>
            <a:latin typeface="Arial"/>
            <a:cs typeface="Arial"/>
          </a:endParaRPr>
        </a:p>
      </xdr:txBody>
    </xdr:sp>
    <xdr:clientData/>
  </xdr:oneCellAnchor>
  <xdr:oneCellAnchor>
    <xdr:from>
      <xdr:col>4</xdr:col>
      <xdr:colOff>4000500</xdr:colOff>
      <xdr:row>10</xdr:row>
      <xdr:rowOff>85725</xdr:rowOff>
    </xdr:from>
    <xdr:ext cx="136384" cy="279884"/>
    <xdr:sp macro="" textlink="'Data 2'!D90">
      <xdr:nvSpPr>
        <xdr:cNvPr id="131" name="Texto 594">
          <a:extLst>
            <a:ext uri="{FF2B5EF4-FFF2-40B4-BE49-F238E27FC236}">
              <a16:creationId xmlns:a16="http://schemas.microsoft.com/office/drawing/2014/main" id="{00000000-0008-0000-1500-000083000000}"/>
            </a:ext>
          </a:extLst>
        </xdr:cNvPr>
        <xdr:cNvSpPr txBox="1">
          <a:spLocks noChangeArrowheads="1"/>
        </xdr:cNvSpPr>
      </xdr:nvSpPr>
      <xdr:spPr bwMode="auto">
        <a:xfrm>
          <a:off x="5588000" y="1768475"/>
          <a:ext cx="136384" cy="279884"/>
        </a:xfrm>
        <a:prstGeom prst="rect">
          <a:avLst/>
        </a:prstGeom>
        <a:noFill/>
        <a:ln w="1">
          <a:noFill/>
          <a:miter lim="800000"/>
          <a:headEnd/>
          <a:tailEnd/>
        </a:ln>
      </xdr:spPr>
      <xdr:txBody>
        <a:bodyPr vert="vert270" wrap="none" lIns="18288" tIns="22860" rIns="0" bIns="0" anchor="t" upright="1">
          <a:spAutoFit/>
        </a:bodyPr>
        <a:lstStyle/>
        <a:p>
          <a:pPr algn="r" rtl="0">
            <a:defRPr sz="1000"/>
          </a:pPr>
          <a:fld id="{E7E2CC27-D9A0-495C-A1FC-4FCAE75F9D19}" type="TxLink">
            <a:rPr lang="en-US" sz="800" b="0" i="0" u="none" strike="noStrike">
              <a:solidFill>
                <a:srgbClr val="004563"/>
              </a:solidFill>
              <a:latin typeface="Arial"/>
              <a:cs typeface="Arial"/>
            </a:rPr>
            <a:pPr algn="r" rtl="0">
              <a:defRPr sz="1000"/>
            </a:pPr>
            <a:t>1.762</a:t>
          </a:fld>
          <a:endParaRPr lang="es-ES" sz="800" b="0" i="0" strike="noStrike">
            <a:solidFill>
              <a:srgbClr val="081959"/>
            </a:solidFill>
            <a:latin typeface="Arial"/>
            <a:cs typeface="Arial"/>
          </a:endParaRPr>
        </a:p>
      </xdr:txBody>
    </xdr:sp>
    <xdr:clientData/>
  </xdr:oneCellAnchor>
</xdr:wsDr>
</file>

<file path=xl/drawings/drawing28.xml><?xml version="1.0" encoding="utf-8"?>
<xdr:wsDr xmlns:xdr="http://schemas.openxmlformats.org/drawingml/2006/spreadsheetDrawing" xmlns:a="http://schemas.openxmlformats.org/drawingml/2006/main">
  <xdr:twoCellAnchor editAs="absolute">
    <xdr:from>
      <xdr:col>2</xdr:col>
      <xdr:colOff>9525</xdr:colOff>
      <xdr:row>1</xdr:row>
      <xdr:rowOff>161925</xdr:rowOff>
    </xdr:from>
    <xdr:to>
      <xdr:col>2</xdr:col>
      <xdr:colOff>895350</xdr:colOff>
      <xdr:row>2</xdr:row>
      <xdr:rowOff>171450</xdr:rowOff>
    </xdr:to>
    <xdr:pic>
      <xdr:nvPicPr>
        <xdr:cNvPr id="11853992" name="Picture 1">
          <a:extLst>
            <a:ext uri="{FF2B5EF4-FFF2-40B4-BE49-F238E27FC236}">
              <a16:creationId xmlns:a16="http://schemas.microsoft.com/office/drawing/2014/main" id="{00000000-0008-0000-1600-0000A8E0B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71450"/>
          <a:ext cx="8858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9523</xdr:colOff>
      <xdr:row>3</xdr:row>
      <xdr:rowOff>28575</xdr:rowOff>
    </xdr:from>
    <xdr:to>
      <xdr:col>13</xdr:col>
      <xdr:colOff>589923</xdr:colOff>
      <xdr:row>3</xdr:row>
      <xdr:rowOff>28575</xdr:rowOff>
    </xdr:to>
    <xdr:sp macro="" textlink="">
      <xdr:nvSpPr>
        <xdr:cNvPr id="11853993" name="Line 3">
          <a:extLst>
            <a:ext uri="{FF2B5EF4-FFF2-40B4-BE49-F238E27FC236}">
              <a16:creationId xmlns:a16="http://schemas.microsoft.com/office/drawing/2014/main" id="{00000000-0008-0000-1600-0000A9E0B400}"/>
            </a:ext>
          </a:extLst>
        </xdr:cNvPr>
        <xdr:cNvSpPr>
          <a:spLocks noChangeShapeType="1"/>
        </xdr:cNvSpPr>
      </xdr:nvSpPr>
      <xdr:spPr bwMode="auto">
        <a:xfrm flipH="1">
          <a:off x="212723" y="492125"/>
          <a:ext cx="550800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29.xml><?xml version="1.0" encoding="utf-8"?>
<xdr:wsDr xmlns:xdr="http://schemas.openxmlformats.org/drawingml/2006/spreadsheetDrawing" xmlns:a="http://schemas.openxmlformats.org/drawingml/2006/main">
  <xdr:twoCellAnchor editAs="oneCell">
    <xdr:from>
      <xdr:col>4</xdr:col>
      <xdr:colOff>9525</xdr:colOff>
      <xdr:row>5</xdr:row>
      <xdr:rowOff>161925</xdr:rowOff>
    </xdr:from>
    <xdr:to>
      <xdr:col>4</xdr:col>
      <xdr:colOff>3905250</xdr:colOff>
      <xdr:row>21</xdr:row>
      <xdr:rowOff>0</xdr:rowOff>
    </xdr:to>
    <xdr:graphicFrame macro="">
      <xdr:nvGraphicFramePr>
        <xdr:cNvPr id="6563580" name="GRAF1">
          <a:extLst>
            <a:ext uri="{FF2B5EF4-FFF2-40B4-BE49-F238E27FC236}">
              <a16:creationId xmlns:a16="http://schemas.microsoft.com/office/drawing/2014/main" id="{00000000-0008-0000-1700-0000FC266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9525</xdr:colOff>
      <xdr:row>1</xdr:row>
      <xdr:rowOff>161925</xdr:rowOff>
    </xdr:from>
    <xdr:to>
      <xdr:col>2</xdr:col>
      <xdr:colOff>895350</xdr:colOff>
      <xdr:row>2</xdr:row>
      <xdr:rowOff>171450</xdr:rowOff>
    </xdr:to>
    <xdr:pic>
      <xdr:nvPicPr>
        <xdr:cNvPr id="6563581" name="Picture 2">
          <a:extLst>
            <a:ext uri="{FF2B5EF4-FFF2-40B4-BE49-F238E27FC236}">
              <a16:creationId xmlns:a16="http://schemas.microsoft.com/office/drawing/2014/main" id="{00000000-0008-0000-1700-0000FD2664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0025" y="171450"/>
          <a:ext cx="8858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9525</xdr:colOff>
      <xdr:row>3</xdr:row>
      <xdr:rowOff>28575</xdr:rowOff>
    </xdr:from>
    <xdr:to>
      <xdr:col>4</xdr:col>
      <xdr:colOff>4097225</xdr:colOff>
      <xdr:row>3</xdr:row>
      <xdr:rowOff>28575</xdr:rowOff>
    </xdr:to>
    <xdr:sp macro="" textlink="">
      <xdr:nvSpPr>
        <xdr:cNvPr id="6563582" name="Line 3">
          <a:extLst>
            <a:ext uri="{FF2B5EF4-FFF2-40B4-BE49-F238E27FC236}">
              <a16:creationId xmlns:a16="http://schemas.microsoft.com/office/drawing/2014/main" id="{00000000-0008-0000-1700-0000FE266400}"/>
            </a:ext>
          </a:extLst>
        </xdr:cNvPr>
        <xdr:cNvSpPr>
          <a:spLocks noChangeShapeType="1"/>
        </xdr:cNvSpPr>
      </xdr:nvSpPr>
      <xdr:spPr bwMode="auto">
        <a:xfrm flipH="1">
          <a:off x="212725" y="492125"/>
          <a:ext cx="547200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2</xdr:col>
      <xdr:colOff>9525</xdr:colOff>
      <xdr:row>1</xdr:row>
      <xdr:rowOff>161925</xdr:rowOff>
    </xdr:from>
    <xdr:to>
      <xdr:col>2</xdr:col>
      <xdr:colOff>895350</xdr:colOff>
      <xdr:row>2</xdr:row>
      <xdr:rowOff>171450</xdr:rowOff>
    </xdr:to>
    <xdr:pic>
      <xdr:nvPicPr>
        <xdr:cNvPr id="2" name="Picture 2">
          <a:extLst>
            <a:ext uri="{FF2B5EF4-FFF2-40B4-BE49-F238E27FC236}">
              <a16:creationId xmlns:a16="http://schemas.microsoft.com/office/drawing/2014/main" id="{77098F4C-0DED-456F-986A-A666403FB7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71450"/>
          <a:ext cx="8858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9525</xdr:colOff>
      <xdr:row>3</xdr:row>
      <xdr:rowOff>28575</xdr:rowOff>
    </xdr:from>
    <xdr:to>
      <xdr:col>14</xdr:col>
      <xdr:colOff>495300</xdr:colOff>
      <xdr:row>3</xdr:row>
      <xdr:rowOff>28575</xdr:rowOff>
    </xdr:to>
    <xdr:sp macro="" textlink="">
      <xdr:nvSpPr>
        <xdr:cNvPr id="3" name="Line 3">
          <a:extLst>
            <a:ext uri="{FF2B5EF4-FFF2-40B4-BE49-F238E27FC236}">
              <a16:creationId xmlns:a16="http://schemas.microsoft.com/office/drawing/2014/main" id="{B257FE82-2154-4EB5-848F-D2710F7AC98F}"/>
            </a:ext>
          </a:extLst>
        </xdr:cNvPr>
        <xdr:cNvSpPr>
          <a:spLocks noChangeShapeType="1"/>
        </xdr:cNvSpPr>
      </xdr:nvSpPr>
      <xdr:spPr bwMode="auto">
        <a:xfrm flipH="1">
          <a:off x="200025" y="495300"/>
          <a:ext cx="683895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30.xml><?xml version="1.0" encoding="utf-8"?>
<c:userShapes xmlns:c="http://schemas.openxmlformats.org/drawingml/2006/chart">
  <cdr:relSizeAnchor xmlns:cdr="http://schemas.openxmlformats.org/drawingml/2006/chartDrawing">
    <cdr:from>
      <cdr:x>0.7444</cdr:x>
      <cdr:y>0.0032</cdr:y>
    </cdr:from>
    <cdr:to>
      <cdr:x>0.96294</cdr:x>
      <cdr:y>0.06904</cdr:y>
    </cdr:to>
    <cdr:sp macro="" textlink="">
      <cdr:nvSpPr>
        <cdr:cNvPr id="240641" name="Text Box 1"/>
        <cdr:cNvSpPr txBox="1">
          <a:spLocks xmlns:a="http://schemas.openxmlformats.org/drawingml/2006/main" noChangeArrowheads="1"/>
        </cdr:cNvSpPr>
      </cdr:nvSpPr>
      <cdr:spPr bwMode="auto">
        <a:xfrm xmlns:a="http://schemas.openxmlformats.org/drawingml/2006/main">
          <a:off x="2899997" y="7803"/>
          <a:ext cx="851333" cy="160544"/>
        </a:xfrm>
        <a:prstGeom xmlns:a="http://schemas.openxmlformats.org/drawingml/2006/main" prst="rect">
          <a:avLst/>
        </a:prstGeom>
        <a:solidFill xmlns:a="http://schemas.openxmlformats.org/drawingml/2006/main">
          <a:srgbClr val="FFF9E9">
            <a:alpha val="0"/>
          </a:srgbClr>
        </a:solidFill>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800" b="0" i="0" u="none" strike="noStrike" baseline="0">
              <a:solidFill>
                <a:srgbClr val="004563"/>
              </a:solidFill>
              <a:latin typeface="Arial"/>
              <a:cs typeface="Arial"/>
            </a:rPr>
            <a:t>Saldo importador</a:t>
          </a:r>
        </a:p>
      </cdr:txBody>
    </cdr:sp>
  </cdr:relSizeAnchor>
  <cdr:relSizeAnchor xmlns:cdr="http://schemas.openxmlformats.org/drawingml/2006/chartDrawing">
    <cdr:from>
      <cdr:x>0.74196</cdr:x>
      <cdr:y>0.7314</cdr:y>
    </cdr:from>
    <cdr:to>
      <cdr:x>0.9622</cdr:x>
      <cdr:y>0.79747</cdr:y>
    </cdr:to>
    <cdr:sp macro="" textlink="">
      <cdr:nvSpPr>
        <cdr:cNvPr id="240642" name="Text Box 2"/>
        <cdr:cNvSpPr txBox="1">
          <a:spLocks xmlns:a="http://schemas.openxmlformats.org/drawingml/2006/main" noChangeArrowheads="1"/>
        </cdr:cNvSpPr>
      </cdr:nvSpPr>
      <cdr:spPr bwMode="auto">
        <a:xfrm xmlns:a="http://schemas.openxmlformats.org/drawingml/2006/main">
          <a:off x="2890453" y="1783455"/>
          <a:ext cx="858033" cy="161105"/>
        </a:xfrm>
        <a:prstGeom xmlns:a="http://schemas.openxmlformats.org/drawingml/2006/main" prst="rect">
          <a:avLst/>
        </a:prstGeom>
        <a:solidFill xmlns:a="http://schemas.openxmlformats.org/drawingml/2006/main">
          <a:srgbClr val="FFF9E9">
            <a:alpha val="0"/>
          </a:srgbClr>
        </a:solidFill>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800" b="0" i="0" u="none" strike="noStrike" baseline="0">
              <a:solidFill>
                <a:srgbClr val="004563"/>
              </a:solidFill>
              <a:latin typeface="Arial"/>
              <a:cs typeface="Arial"/>
            </a:rPr>
            <a:t>Saldo exportador</a:t>
          </a:r>
        </a:p>
      </cdr:txBody>
    </cdr:sp>
  </cdr:relSizeAnchor>
</c:userShapes>
</file>

<file path=xl/drawings/drawing31.xml><?xml version="1.0" encoding="utf-8"?>
<xdr:wsDr xmlns:xdr="http://schemas.openxmlformats.org/drawingml/2006/spreadsheetDrawing" xmlns:a="http://schemas.openxmlformats.org/drawingml/2006/main">
  <xdr:twoCellAnchor editAs="absolute">
    <xdr:from>
      <xdr:col>2</xdr:col>
      <xdr:colOff>9525</xdr:colOff>
      <xdr:row>1</xdr:row>
      <xdr:rowOff>161925</xdr:rowOff>
    </xdr:from>
    <xdr:to>
      <xdr:col>2</xdr:col>
      <xdr:colOff>895350</xdr:colOff>
      <xdr:row>2</xdr:row>
      <xdr:rowOff>171450</xdr:rowOff>
    </xdr:to>
    <xdr:pic>
      <xdr:nvPicPr>
        <xdr:cNvPr id="13928516" name="Picture 2">
          <a:extLst>
            <a:ext uri="{FF2B5EF4-FFF2-40B4-BE49-F238E27FC236}">
              <a16:creationId xmlns:a16="http://schemas.microsoft.com/office/drawing/2014/main" id="{00000000-0008-0000-1800-00004488D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71450"/>
          <a:ext cx="8858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9525</xdr:colOff>
      <xdr:row>3</xdr:row>
      <xdr:rowOff>28575</xdr:rowOff>
    </xdr:from>
    <xdr:to>
      <xdr:col>4</xdr:col>
      <xdr:colOff>4097225</xdr:colOff>
      <xdr:row>3</xdr:row>
      <xdr:rowOff>28575</xdr:rowOff>
    </xdr:to>
    <xdr:sp macro="" textlink="">
      <xdr:nvSpPr>
        <xdr:cNvPr id="13928517" name="Line 3">
          <a:extLst>
            <a:ext uri="{FF2B5EF4-FFF2-40B4-BE49-F238E27FC236}">
              <a16:creationId xmlns:a16="http://schemas.microsoft.com/office/drawing/2014/main" id="{00000000-0008-0000-1800-00004588D400}"/>
            </a:ext>
          </a:extLst>
        </xdr:cNvPr>
        <xdr:cNvSpPr>
          <a:spLocks noChangeShapeType="1"/>
        </xdr:cNvSpPr>
      </xdr:nvSpPr>
      <xdr:spPr bwMode="auto">
        <a:xfrm flipH="1">
          <a:off x="212725" y="492125"/>
          <a:ext cx="547200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9525</xdr:colOff>
      <xdr:row>6</xdr:row>
      <xdr:rowOff>28575</xdr:rowOff>
    </xdr:from>
    <xdr:to>
      <xdr:col>4</xdr:col>
      <xdr:colOff>3905250</xdr:colOff>
      <xdr:row>21</xdr:row>
      <xdr:rowOff>38100</xdr:rowOff>
    </xdr:to>
    <xdr:graphicFrame macro="">
      <xdr:nvGraphicFramePr>
        <xdr:cNvPr id="13928518" name="6 Gráfico">
          <a:extLst>
            <a:ext uri="{FF2B5EF4-FFF2-40B4-BE49-F238E27FC236}">
              <a16:creationId xmlns:a16="http://schemas.microsoft.com/office/drawing/2014/main" id="{00000000-0008-0000-1800-00004688D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200025</xdr:colOff>
      <xdr:row>6</xdr:row>
      <xdr:rowOff>38100</xdr:rowOff>
    </xdr:from>
    <xdr:to>
      <xdr:col>5</xdr:col>
      <xdr:colOff>171450</xdr:colOff>
      <xdr:row>21</xdr:row>
      <xdr:rowOff>47625</xdr:rowOff>
    </xdr:to>
    <xdr:graphicFrame macro="">
      <xdr:nvGraphicFramePr>
        <xdr:cNvPr id="13928519" name="10 Gráfico">
          <a:extLst>
            <a:ext uri="{FF2B5EF4-FFF2-40B4-BE49-F238E27FC236}">
              <a16:creationId xmlns:a16="http://schemas.microsoft.com/office/drawing/2014/main" id="{00000000-0008-0000-1800-00004788D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2.xml><?xml version="1.0" encoding="utf-8"?>
<c:userShapes xmlns:c="http://schemas.openxmlformats.org/drawingml/2006/chart">
  <cdr:relSizeAnchor xmlns:cdr="http://schemas.openxmlformats.org/drawingml/2006/chartDrawing">
    <cdr:from>
      <cdr:x>0.15823</cdr:x>
      <cdr:y>0.1919</cdr:y>
    </cdr:from>
    <cdr:to>
      <cdr:x>0.25898</cdr:x>
      <cdr:y>0.26495</cdr:y>
    </cdr:to>
    <cdr:sp macro="" textlink="'Data 2'!$E$125">
      <cdr:nvSpPr>
        <cdr:cNvPr id="2" name="Text Box 8"/>
        <cdr:cNvSpPr txBox="1">
          <a:spLocks xmlns:a="http://schemas.openxmlformats.org/drawingml/2006/main" noChangeArrowheads="1" noTextEdit="1"/>
        </cdr:cNvSpPr>
      </cdr:nvSpPr>
      <cdr:spPr bwMode="auto">
        <a:xfrm xmlns:a="http://schemas.openxmlformats.org/drawingml/2006/main">
          <a:off x="616420" y="467935"/>
          <a:ext cx="392495" cy="178125"/>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square" lIns="27432" tIns="22860" rIns="27432" bIns="22860"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fld id="{4C181224-ACEA-49CA-89C0-80540340E7E4}" type="TxLink">
            <a:rPr lang="en-US" sz="800" b="0" i="0" u="sng" strike="noStrike">
              <a:solidFill>
                <a:srgbClr val="004563"/>
              </a:solidFill>
              <a:latin typeface="Arial"/>
              <a:cs typeface="Arial"/>
            </a:rPr>
            <a:pPr algn="ctr" rtl="0">
              <a:defRPr sz="1000"/>
            </a:pPr>
            <a:t>44.015</a:t>
          </a:fld>
          <a:endParaRPr lang="es-ES" sz="800" b="0" i="0" u="sng" strike="noStrike">
            <a:solidFill>
              <a:srgbClr val="004563"/>
            </a:solidFill>
            <a:latin typeface="Arial"/>
            <a:cs typeface="Arial"/>
          </a:endParaRPr>
        </a:p>
      </cdr:txBody>
    </cdr:sp>
  </cdr:relSizeAnchor>
  <cdr:relSizeAnchor xmlns:cdr="http://schemas.openxmlformats.org/drawingml/2006/chartDrawing">
    <cdr:from>
      <cdr:x>0.32169</cdr:x>
      <cdr:y>0.18409</cdr:y>
    </cdr:from>
    <cdr:to>
      <cdr:x>0.42244</cdr:x>
      <cdr:y>0.25714</cdr:y>
    </cdr:to>
    <cdr:sp macro="" textlink="'Data 2'!$F$125">
      <cdr:nvSpPr>
        <cdr:cNvPr id="3" name="Text Box 8"/>
        <cdr:cNvSpPr txBox="1">
          <a:spLocks xmlns:a="http://schemas.openxmlformats.org/drawingml/2006/main" noChangeArrowheads="1" noTextEdit="1"/>
        </cdr:cNvSpPr>
      </cdr:nvSpPr>
      <cdr:spPr bwMode="auto">
        <a:xfrm xmlns:a="http://schemas.openxmlformats.org/drawingml/2006/main">
          <a:off x="1253216" y="448882"/>
          <a:ext cx="392494" cy="178125"/>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square" lIns="27432" tIns="22860" rIns="27432" bIns="22860"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fld id="{49D55E41-2534-4575-94BD-42D01D16E68C}" type="TxLink">
            <a:rPr lang="en-US" sz="800" b="0" i="0" u="sng" strike="noStrike">
              <a:solidFill>
                <a:srgbClr val="004563"/>
              </a:solidFill>
              <a:latin typeface="Arial"/>
              <a:cs typeface="Arial"/>
            </a:rPr>
            <a:pPr algn="ctr" rtl="0">
              <a:defRPr sz="1000"/>
            </a:pPr>
            <a:t>44.264</a:t>
          </a:fld>
          <a:endParaRPr lang="es-ES" sz="800" b="0" i="0" u="sng" strike="noStrike">
            <a:solidFill>
              <a:srgbClr val="004563"/>
            </a:solidFill>
            <a:latin typeface="Arial"/>
            <a:cs typeface="Arial"/>
          </a:endParaRPr>
        </a:p>
      </cdr:txBody>
    </cdr:sp>
  </cdr:relSizeAnchor>
  <cdr:relSizeAnchor xmlns:cdr="http://schemas.openxmlformats.org/drawingml/2006/chartDrawing">
    <cdr:from>
      <cdr:x>0.47852</cdr:x>
      <cdr:y>0.18018</cdr:y>
    </cdr:from>
    <cdr:to>
      <cdr:x>0.57927</cdr:x>
      <cdr:y>0.25323</cdr:y>
    </cdr:to>
    <cdr:sp macro="" textlink="'Data 2'!$G$125">
      <cdr:nvSpPr>
        <cdr:cNvPr id="4" name="Text Box 8"/>
        <cdr:cNvSpPr txBox="1">
          <a:spLocks xmlns:a="http://schemas.openxmlformats.org/drawingml/2006/main" noChangeArrowheads="1" noTextEdit="1"/>
        </cdr:cNvSpPr>
      </cdr:nvSpPr>
      <cdr:spPr bwMode="auto">
        <a:xfrm xmlns:a="http://schemas.openxmlformats.org/drawingml/2006/main">
          <a:off x="1864182" y="439348"/>
          <a:ext cx="392495" cy="178125"/>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square" lIns="27432" tIns="22860" rIns="27432" bIns="22860"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fld id="{A73DB85C-1045-4DE3-A2E8-EA1A4FB531D9}" type="TxLink">
            <a:rPr lang="en-US" sz="800" b="0" i="0" u="sng" strike="noStrike">
              <a:solidFill>
                <a:srgbClr val="004563"/>
              </a:solidFill>
              <a:latin typeface="Arial"/>
              <a:cs typeface="Arial"/>
            </a:rPr>
            <a:pPr algn="ctr" rtl="0">
              <a:defRPr sz="1000"/>
            </a:pPr>
            <a:t>44.446</a:t>
          </a:fld>
          <a:endParaRPr lang="es-ES" sz="800" b="0" i="0" u="sng" strike="noStrike">
            <a:solidFill>
              <a:srgbClr val="004563"/>
            </a:solidFill>
            <a:latin typeface="Arial"/>
            <a:cs typeface="Arial"/>
          </a:endParaRPr>
        </a:p>
      </cdr:txBody>
    </cdr:sp>
  </cdr:relSizeAnchor>
  <cdr:relSizeAnchor xmlns:cdr="http://schemas.openxmlformats.org/drawingml/2006/chartDrawing">
    <cdr:from>
      <cdr:x>0.64757</cdr:x>
      <cdr:y>0.17513</cdr:y>
    </cdr:from>
    <cdr:to>
      <cdr:x>0.74832</cdr:x>
      <cdr:y>0.24818</cdr:y>
    </cdr:to>
    <cdr:sp macro="" textlink="'Data 2'!$H$125">
      <cdr:nvSpPr>
        <cdr:cNvPr id="5" name="Text Box 8"/>
        <cdr:cNvSpPr txBox="1">
          <a:spLocks xmlns:a="http://schemas.openxmlformats.org/drawingml/2006/main" noChangeArrowheads="1" noTextEdit="1"/>
        </cdr:cNvSpPr>
      </cdr:nvSpPr>
      <cdr:spPr bwMode="auto">
        <a:xfrm xmlns:a="http://schemas.openxmlformats.org/drawingml/2006/main">
          <a:off x="2522755" y="427049"/>
          <a:ext cx="392494" cy="178125"/>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square" lIns="27432" tIns="22860" rIns="27432" bIns="22860"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fld id="{EE67FD3C-39E9-4A1C-821F-37ED6C5B76E8}" type="TxLink">
            <a:rPr lang="en-US" sz="800" b="0" i="0" u="sng" strike="noStrike">
              <a:solidFill>
                <a:srgbClr val="004563"/>
              </a:solidFill>
              <a:latin typeface="Arial"/>
              <a:cs typeface="Arial"/>
            </a:rPr>
            <a:pPr algn="ctr" rtl="0">
              <a:defRPr sz="1000"/>
            </a:pPr>
            <a:t>44.563</a:t>
          </a:fld>
          <a:endParaRPr lang="es-ES" sz="800" b="0" i="0" u="sng" strike="noStrike">
            <a:solidFill>
              <a:srgbClr val="004563"/>
            </a:solidFill>
            <a:latin typeface="Arial"/>
            <a:cs typeface="Arial"/>
          </a:endParaRPr>
        </a:p>
      </cdr:txBody>
    </cdr:sp>
  </cdr:relSizeAnchor>
  <cdr:relSizeAnchor xmlns:cdr="http://schemas.openxmlformats.org/drawingml/2006/chartDrawing">
    <cdr:from>
      <cdr:x>0.80824</cdr:x>
      <cdr:y>0.17526</cdr:y>
    </cdr:from>
    <cdr:to>
      <cdr:x>0.90899</cdr:x>
      <cdr:y>0.24833</cdr:y>
    </cdr:to>
    <cdr:sp macro="" textlink="'Data 2'!$I$125">
      <cdr:nvSpPr>
        <cdr:cNvPr id="6" name="Text Box 8"/>
        <cdr:cNvSpPr txBox="1">
          <a:spLocks xmlns:a="http://schemas.openxmlformats.org/drawingml/2006/main" noChangeArrowheads="1" noTextEdit="1"/>
        </cdr:cNvSpPr>
      </cdr:nvSpPr>
      <cdr:spPr bwMode="auto">
        <a:xfrm xmlns:a="http://schemas.openxmlformats.org/drawingml/2006/main">
          <a:off x="3148700" y="427357"/>
          <a:ext cx="392456" cy="178174"/>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square" lIns="27432" tIns="22860" rIns="27432" bIns="22860"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fld id="{47FF506C-789C-4A50-BE04-7DB3B4DC9C15}" type="TxLink">
            <a:rPr lang="en-US" sz="800" b="0" i="0" u="sng" strike="noStrike">
              <a:solidFill>
                <a:srgbClr val="004563"/>
              </a:solidFill>
              <a:latin typeface="Arial"/>
              <a:cs typeface="Arial"/>
            </a:rPr>
            <a:pPr algn="ctr" rtl="0">
              <a:defRPr sz="1000"/>
            </a:pPr>
            <a:t>44.769</a:t>
          </a:fld>
          <a:endParaRPr lang="es-ES" sz="800" b="0" i="0" u="sng" strike="noStrike">
            <a:solidFill>
              <a:srgbClr val="004563"/>
            </a:solidFill>
            <a:latin typeface="Arial"/>
            <a:cs typeface="Arial"/>
          </a:endParaRPr>
        </a:p>
      </cdr:txBody>
    </cdr:sp>
  </cdr:relSizeAnchor>
</c:userShapes>
</file>

<file path=xl/drawings/drawing33.xml><?xml version="1.0" encoding="utf-8"?>
<xdr:wsDr xmlns:xdr="http://schemas.openxmlformats.org/drawingml/2006/spreadsheetDrawing" xmlns:a="http://schemas.openxmlformats.org/drawingml/2006/main">
  <xdr:twoCellAnchor editAs="absolute">
    <xdr:from>
      <xdr:col>2</xdr:col>
      <xdr:colOff>9525</xdr:colOff>
      <xdr:row>1</xdr:row>
      <xdr:rowOff>161925</xdr:rowOff>
    </xdr:from>
    <xdr:to>
      <xdr:col>2</xdr:col>
      <xdr:colOff>895350</xdr:colOff>
      <xdr:row>2</xdr:row>
      <xdr:rowOff>171450</xdr:rowOff>
    </xdr:to>
    <xdr:pic>
      <xdr:nvPicPr>
        <xdr:cNvPr id="5975587" name="Picture 1">
          <a:extLst>
            <a:ext uri="{FF2B5EF4-FFF2-40B4-BE49-F238E27FC236}">
              <a16:creationId xmlns:a16="http://schemas.microsoft.com/office/drawing/2014/main" id="{00000000-0008-0000-1900-0000232E5B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71450"/>
          <a:ext cx="8858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9524</xdr:colOff>
      <xdr:row>3</xdr:row>
      <xdr:rowOff>28575</xdr:rowOff>
    </xdr:from>
    <xdr:to>
      <xdr:col>11</xdr:col>
      <xdr:colOff>749224</xdr:colOff>
      <xdr:row>3</xdr:row>
      <xdr:rowOff>28575</xdr:rowOff>
    </xdr:to>
    <xdr:sp macro="" textlink="">
      <xdr:nvSpPr>
        <xdr:cNvPr id="5975588" name="Line 3">
          <a:extLst>
            <a:ext uri="{FF2B5EF4-FFF2-40B4-BE49-F238E27FC236}">
              <a16:creationId xmlns:a16="http://schemas.microsoft.com/office/drawing/2014/main" id="{00000000-0008-0000-1900-0000242E5B00}"/>
            </a:ext>
          </a:extLst>
        </xdr:cNvPr>
        <xdr:cNvSpPr>
          <a:spLocks noChangeShapeType="1"/>
        </xdr:cNvSpPr>
      </xdr:nvSpPr>
      <xdr:spPr bwMode="auto">
        <a:xfrm flipH="1">
          <a:off x="212724" y="492125"/>
          <a:ext cx="669600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editAs="oneCell">
    <xdr:from>
      <xdr:col>4</xdr:col>
      <xdr:colOff>9525</xdr:colOff>
      <xdr:row>6</xdr:row>
      <xdr:rowOff>0</xdr:rowOff>
    </xdr:from>
    <xdr:to>
      <xdr:col>4</xdr:col>
      <xdr:colOff>4114800</xdr:colOff>
      <xdr:row>21</xdr:row>
      <xdr:rowOff>0</xdr:rowOff>
    </xdr:to>
    <xdr:graphicFrame macro="">
      <xdr:nvGraphicFramePr>
        <xdr:cNvPr id="13869129" name="GRAF1">
          <a:extLst>
            <a:ext uri="{FF2B5EF4-FFF2-40B4-BE49-F238E27FC236}">
              <a16:creationId xmlns:a16="http://schemas.microsoft.com/office/drawing/2014/main" id="{00000000-0008-0000-1A00-000049A0D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5010150</xdr:colOff>
      <xdr:row>7</xdr:row>
      <xdr:rowOff>95250</xdr:rowOff>
    </xdr:from>
    <xdr:to>
      <xdr:col>2</xdr:col>
      <xdr:colOff>1028700</xdr:colOff>
      <xdr:row>7</xdr:row>
      <xdr:rowOff>285750</xdr:rowOff>
    </xdr:to>
    <xdr:sp macro="" textlink="">
      <xdr:nvSpPr>
        <xdr:cNvPr id="3" name="Text Box 2">
          <a:extLst>
            <a:ext uri="{FF2B5EF4-FFF2-40B4-BE49-F238E27FC236}">
              <a16:creationId xmlns:a16="http://schemas.microsoft.com/office/drawing/2014/main" id="{00000000-0008-0000-1A00-000003000000}"/>
            </a:ext>
          </a:extLst>
        </xdr:cNvPr>
        <xdr:cNvSpPr txBox="1">
          <a:spLocks noChangeArrowheads="1"/>
        </xdr:cNvSpPr>
      </xdr:nvSpPr>
      <xdr:spPr bwMode="auto">
        <a:xfrm>
          <a:off x="1219200" y="1314450"/>
          <a:ext cx="0" cy="66675"/>
        </a:xfrm>
        <a:prstGeom prst="rect">
          <a:avLst/>
        </a:prstGeom>
        <a:solidFill>
          <a:srgbClr val="488436"/>
        </a:solidFill>
        <a:ln w="9525">
          <a:noFill/>
          <a:miter lim="800000"/>
          <a:headEnd/>
          <a:tailEnd/>
        </a:ln>
      </xdr:spPr>
      <xdr:txBody>
        <a:bodyPr vertOverflow="clip" wrap="square" lIns="27432" tIns="22860" rIns="0" bIns="0" anchor="t" upright="1"/>
        <a:lstStyle/>
        <a:p>
          <a:pPr algn="l" rtl="0">
            <a:defRPr sz="1000"/>
          </a:pPr>
          <a:r>
            <a:rPr lang="es-ES" sz="800" b="1" i="0" strike="noStrike">
              <a:solidFill>
                <a:srgbClr val="FFFFFF"/>
              </a:solidFill>
              <a:latin typeface="Arial"/>
              <a:cs typeface="Arial"/>
            </a:rPr>
            <a:t>OK</a:t>
          </a:r>
        </a:p>
      </xdr:txBody>
    </xdr:sp>
    <xdr:clientData/>
  </xdr:twoCellAnchor>
  <xdr:twoCellAnchor editAs="absolute">
    <xdr:from>
      <xdr:col>2</xdr:col>
      <xdr:colOff>9525</xdr:colOff>
      <xdr:row>1</xdr:row>
      <xdr:rowOff>161925</xdr:rowOff>
    </xdr:from>
    <xdr:to>
      <xdr:col>2</xdr:col>
      <xdr:colOff>895350</xdr:colOff>
      <xdr:row>2</xdr:row>
      <xdr:rowOff>171450</xdr:rowOff>
    </xdr:to>
    <xdr:pic>
      <xdr:nvPicPr>
        <xdr:cNvPr id="13869131" name="Picture 3">
          <a:extLst>
            <a:ext uri="{FF2B5EF4-FFF2-40B4-BE49-F238E27FC236}">
              <a16:creationId xmlns:a16="http://schemas.microsoft.com/office/drawing/2014/main" id="{00000000-0008-0000-1A00-00004BA0D3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0025" y="171450"/>
          <a:ext cx="8858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28575</xdr:colOff>
      <xdr:row>3</xdr:row>
      <xdr:rowOff>19050</xdr:rowOff>
    </xdr:from>
    <xdr:to>
      <xdr:col>5</xdr:col>
      <xdr:colOff>1475</xdr:colOff>
      <xdr:row>3</xdr:row>
      <xdr:rowOff>19050</xdr:rowOff>
    </xdr:to>
    <xdr:sp macro="" textlink="">
      <xdr:nvSpPr>
        <xdr:cNvPr id="13869132" name="Line 4">
          <a:extLst>
            <a:ext uri="{FF2B5EF4-FFF2-40B4-BE49-F238E27FC236}">
              <a16:creationId xmlns:a16="http://schemas.microsoft.com/office/drawing/2014/main" id="{00000000-0008-0000-1A00-00004CA0D300}"/>
            </a:ext>
          </a:extLst>
        </xdr:cNvPr>
        <xdr:cNvSpPr>
          <a:spLocks noChangeShapeType="1"/>
        </xdr:cNvSpPr>
      </xdr:nvSpPr>
      <xdr:spPr bwMode="auto">
        <a:xfrm flipH="1">
          <a:off x="231775" y="482600"/>
          <a:ext cx="547200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35.xml><?xml version="1.0" encoding="utf-8"?>
<xdr:wsDr xmlns:xdr="http://schemas.openxmlformats.org/drawingml/2006/spreadsheetDrawing" xmlns:a="http://schemas.openxmlformats.org/drawingml/2006/main">
  <xdr:twoCellAnchor editAs="absolute">
    <xdr:from>
      <xdr:col>2</xdr:col>
      <xdr:colOff>9525</xdr:colOff>
      <xdr:row>1</xdr:row>
      <xdr:rowOff>161925</xdr:rowOff>
    </xdr:from>
    <xdr:to>
      <xdr:col>2</xdr:col>
      <xdr:colOff>895350</xdr:colOff>
      <xdr:row>2</xdr:row>
      <xdr:rowOff>171450</xdr:rowOff>
    </xdr:to>
    <xdr:pic>
      <xdr:nvPicPr>
        <xdr:cNvPr id="5751347" name="Picture 1">
          <a:extLst>
            <a:ext uri="{FF2B5EF4-FFF2-40B4-BE49-F238E27FC236}">
              <a16:creationId xmlns:a16="http://schemas.microsoft.com/office/drawing/2014/main" id="{00000000-0008-0000-1B00-000033C257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71450"/>
          <a:ext cx="8858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9524</xdr:colOff>
      <xdr:row>3</xdr:row>
      <xdr:rowOff>28575</xdr:rowOff>
    </xdr:from>
    <xdr:to>
      <xdr:col>12</xdr:col>
      <xdr:colOff>9149</xdr:colOff>
      <xdr:row>3</xdr:row>
      <xdr:rowOff>28575</xdr:rowOff>
    </xdr:to>
    <xdr:sp macro="" textlink="">
      <xdr:nvSpPr>
        <xdr:cNvPr id="5751348" name="Line 3">
          <a:extLst>
            <a:ext uri="{FF2B5EF4-FFF2-40B4-BE49-F238E27FC236}">
              <a16:creationId xmlns:a16="http://schemas.microsoft.com/office/drawing/2014/main" id="{00000000-0008-0000-1B00-000034C25700}"/>
            </a:ext>
          </a:extLst>
        </xdr:cNvPr>
        <xdr:cNvSpPr>
          <a:spLocks noChangeShapeType="1"/>
        </xdr:cNvSpPr>
      </xdr:nvSpPr>
      <xdr:spPr bwMode="auto">
        <a:xfrm flipH="1">
          <a:off x="200024" y="495300"/>
          <a:ext cx="604800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36.xml><?xml version="1.0" encoding="utf-8"?>
<xdr:wsDr xmlns:xdr="http://schemas.openxmlformats.org/drawingml/2006/spreadsheetDrawing" xmlns:a="http://schemas.openxmlformats.org/drawingml/2006/main">
  <xdr:twoCellAnchor editAs="oneCell">
    <xdr:from>
      <xdr:col>4</xdr:col>
      <xdr:colOff>0</xdr:colOff>
      <xdr:row>6</xdr:row>
      <xdr:rowOff>0</xdr:rowOff>
    </xdr:from>
    <xdr:to>
      <xdr:col>4</xdr:col>
      <xdr:colOff>3914775</xdr:colOff>
      <xdr:row>20</xdr:row>
      <xdr:rowOff>152400</xdr:rowOff>
    </xdr:to>
    <xdr:graphicFrame macro="">
      <xdr:nvGraphicFramePr>
        <xdr:cNvPr id="11447681" name="Chart 1">
          <a:extLst>
            <a:ext uri="{FF2B5EF4-FFF2-40B4-BE49-F238E27FC236}">
              <a16:creationId xmlns:a16="http://schemas.microsoft.com/office/drawing/2014/main" id="{00000000-0008-0000-1C00-000081ADAE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5114925</xdr:colOff>
      <xdr:row>6</xdr:row>
      <xdr:rowOff>104775</xdr:rowOff>
    </xdr:from>
    <xdr:to>
      <xdr:col>2</xdr:col>
      <xdr:colOff>1238250</xdr:colOff>
      <xdr:row>6</xdr:row>
      <xdr:rowOff>295275</xdr:rowOff>
    </xdr:to>
    <xdr:sp macro="" textlink="">
      <xdr:nvSpPr>
        <xdr:cNvPr id="236546" name="Text Box 2">
          <a:extLst>
            <a:ext uri="{FF2B5EF4-FFF2-40B4-BE49-F238E27FC236}">
              <a16:creationId xmlns:a16="http://schemas.microsoft.com/office/drawing/2014/main" id="{00000000-0008-0000-1C00-0000029C0300}"/>
            </a:ext>
          </a:extLst>
        </xdr:cNvPr>
        <xdr:cNvSpPr txBox="1">
          <a:spLocks noChangeArrowheads="1"/>
        </xdr:cNvSpPr>
      </xdr:nvSpPr>
      <xdr:spPr bwMode="auto">
        <a:xfrm>
          <a:off x="1428750" y="1162050"/>
          <a:ext cx="0" cy="57150"/>
        </a:xfrm>
        <a:prstGeom prst="rect">
          <a:avLst/>
        </a:prstGeom>
        <a:solidFill>
          <a:srgbClr val="488436"/>
        </a:solidFill>
        <a:ln w="9525">
          <a:noFill/>
          <a:miter lim="800000"/>
          <a:headEnd/>
          <a:tailEnd/>
        </a:ln>
      </xdr:spPr>
      <xdr:txBody>
        <a:bodyPr vertOverflow="clip" wrap="square" lIns="27432" tIns="22860" rIns="0" bIns="0" anchor="t" upright="1"/>
        <a:lstStyle/>
        <a:p>
          <a:pPr algn="l" rtl="0">
            <a:lnSpc>
              <a:spcPts val="700"/>
            </a:lnSpc>
            <a:defRPr sz="1000"/>
          </a:pPr>
          <a:r>
            <a:rPr lang="es-ES" sz="800" b="1" i="0" u="none" strike="noStrike" baseline="0">
              <a:solidFill>
                <a:srgbClr val="FFFFFF"/>
              </a:solidFill>
              <a:latin typeface="Arial"/>
              <a:cs typeface="Arial"/>
            </a:rPr>
            <a:t>OK</a:t>
          </a:r>
        </a:p>
      </xdr:txBody>
    </xdr:sp>
    <xdr:clientData/>
  </xdr:twoCellAnchor>
  <xdr:twoCellAnchor editAs="absolute">
    <xdr:from>
      <xdr:col>2</xdr:col>
      <xdr:colOff>9525</xdr:colOff>
      <xdr:row>1</xdr:row>
      <xdr:rowOff>161925</xdr:rowOff>
    </xdr:from>
    <xdr:to>
      <xdr:col>2</xdr:col>
      <xdr:colOff>895350</xdr:colOff>
      <xdr:row>2</xdr:row>
      <xdr:rowOff>171450</xdr:rowOff>
    </xdr:to>
    <xdr:pic>
      <xdr:nvPicPr>
        <xdr:cNvPr id="11447683" name="Picture 3">
          <a:extLst>
            <a:ext uri="{FF2B5EF4-FFF2-40B4-BE49-F238E27FC236}">
              <a16:creationId xmlns:a16="http://schemas.microsoft.com/office/drawing/2014/main" id="{00000000-0008-0000-1C00-000083ADAE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0025" y="171450"/>
          <a:ext cx="8858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9525</xdr:colOff>
      <xdr:row>3</xdr:row>
      <xdr:rowOff>28575</xdr:rowOff>
    </xdr:from>
    <xdr:to>
      <xdr:col>4</xdr:col>
      <xdr:colOff>4097225</xdr:colOff>
      <xdr:row>3</xdr:row>
      <xdr:rowOff>28575</xdr:rowOff>
    </xdr:to>
    <xdr:sp macro="" textlink="">
      <xdr:nvSpPr>
        <xdr:cNvPr id="11447684" name="Line 4">
          <a:extLst>
            <a:ext uri="{FF2B5EF4-FFF2-40B4-BE49-F238E27FC236}">
              <a16:creationId xmlns:a16="http://schemas.microsoft.com/office/drawing/2014/main" id="{00000000-0008-0000-1C00-000084ADAE00}"/>
            </a:ext>
          </a:extLst>
        </xdr:cNvPr>
        <xdr:cNvSpPr>
          <a:spLocks noChangeShapeType="1"/>
        </xdr:cNvSpPr>
      </xdr:nvSpPr>
      <xdr:spPr bwMode="auto">
        <a:xfrm flipH="1">
          <a:off x="212725" y="492125"/>
          <a:ext cx="547200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37.xml><?xml version="1.0" encoding="utf-8"?>
<c:userShapes xmlns:c="http://schemas.openxmlformats.org/drawingml/2006/chart">
  <cdr:relSizeAnchor xmlns:cdr="http://schemas.openxmlformats.org/drawingml/2006/chartDrawing">
    <cdr:from>
      <cdr:x>0.04312</cdr:x>
      <cdr:y>0.90593</cdr:y>
    </cdr:from>
    <cdr:to>
      <cdr:x>0.06263</cdr:x>
      <cdr:y>0.98039</cdr:y>
    </cdr:to>
    <cdr:sp macro="" textlink="">
      <cdr:nvSpPr>
        <cdr:cNvPr id="237569" name="Texto 2"/>
        <cdr:cNvSpPr txBox="1">
          <a:spLocks xmlns:a="http://schemas.openxmlformats.org/drawingml/2006/main" noChangeArrowheads="1"/>
        </cdr:cNvSpPr>
      </cdr:nvSpPr>
      <cdr:spPr bwMode="auto">
        <a:xfrm xmlns:a="http://schemas.openxmlformats.org/drawingml/2006/main">
          <a:off x="172372" y="2203569"/>
          <a:ext cx="76581" cy="180856"/>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0.04312</cdr:x>
      <cdr:y>0.90593</cdr:y>
    </cdr:from>
    <cdr:to>
      <cdr:x>0.06263</cdr:x>
      <cdr:y>0.98039</cdr:y>
    </cdr:to>
    <cdr:sp macro="" textlink="">
      <cdr:nvSpPr>
        <cdr:cNvPr id="2" name="Texto 2"/>
        <cdr:cNvSpPr txBox="1">
          <a:spLocks xmlns:a="http://schemas.openxmlformats.org/drawingml/2006/main" noChangeArrowheads="1"/>
        </cdr:cNvSpPr>
      </cdr:nvSpPr>
      <cdr:spPr bwMode="auto">
        <a:xfrm xmlns:a="http://schemas.openxmlformats.org/drawingml/2006/main">
          <a:off x="172372" y="2203569"/>
          <a:ext cx="76581" cy="180856"/>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0.04312</cdr:x>
      <cdr:y>0.90593</cdr:y>
    </cdr:from>
    <cdr:to>
      <cdr:x>0.06263</cdr:x>
      <cdr:y>0.98039</cdr:y>
    </cdr:to>
    <cdr:sp macro="" textlink="">
      <cdr:nvSpPr>
        <cdr:cNvPr id="3" name="Texto 2"/>
        <cdr:cNvSpPr txBox="1">
          <a:spLocks xmlns:a="http://schemas.openxmlformats.org/drawingml/2006/main" noChangeArrowheads="1"/>
        </cdr:cNvSpPr>
      </cdr:nvSpPr>
      <cdr:spPr bwMode="auto">
        <a:xfrm xmlns:a="http://schemas.openxmlformats.org/drawingml/2006/main">
          <a:off x="172372" y="2203569"/>
          <a:ext cx="76581" cy="180856"/>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0.04312</cdr:x>
      <cdr:y>0.90593</cdr:y>
    </cdr:from>
    <cdr:to>
      <cdr:x>0.06263</cdr:x>
      <cdr:y>0.98039</cdr:y>
    </cdr:to>
    <cdr:sp macro="" textlink="">
      <cdr:nvSpPr>
        <cdr:cNvPr id="4" name="Texto 2"/>
        <cdr:cNvSpPr txBox="1">
          <a:spLocks xmlns:a="http://schemas.openxmlformats.org/drawingml/2006/main" noChangeArrowheads="1"/>
        </cdr:cNvSpPr>
      </cdr:nvSpPr>
      <cdr:spPr bwMode="auto">
        <a:xfrm xmlns:a="http://schemas.openxmlformats.org/drawingml/2006/main">
          <a:off x="172372" y="2203569"/>
          <a:ext cx="76581" cy="180856"/>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38.xml><?xml version="1.0" encoding="utf-8"?>
<xdr:wsDr xmlns:xdr="http://schemas.openxmlformats.org/drawingml/2006/spreadsheetDrawing" xmlns:a="http://schemas.openxmlformats.org/drawingml/2006/main">
  <xdr:twoCellAnchor editAs="oneCell">
    <xdr:from>
      <xdr:col>4</xdr:col>
      <xdr:colOff>0</xdr:colOff>
      <xdr:row>6</xdr:row>
      <xdr:rowOff>0</xdr:rowOff>
    </xdr:from>
    <xdr:to>
      <xdr:col>4</xdr:col>
      <xdr:colOff>3914775</xdr:colOff>
      <xdr:row>20</xdr:row>
      <xdr:rowOff>152400</xdr:rowOff>
    </xdr:to>
    <xdr:graphicFrame macro="">
      <xdr:nvGraphicFramePr>
        <xdr:cNvPr id="13683809" name="Chart 1">
          <a:extLst>
            <a:ext uri="{FF2B5EF4-FFF2-40B4-BE49-F238E27FC236}">
              <a16:creationId xmlns:a16="http://schemas.microsoft.com/office/drawing/2014/main" id="{00000000-0008-0000-1D00-000061CCD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5114925</xdr:colOff>
      <xdr:row>6</xdr:row>
      <xdr:rowOff>104775</xdr:rowOff>
    </xdr:from>
    <xdr:to>
      <xdr:col>2</xdr:col>
      <xdr:colOff>1238250</xdr:colOff>
      <xdr:row>6</xdr:row>
      <xdr:rowOff>295275</xdr:rowOff>
    </xdr:to>
    <xdr:sp macro="" textlink="">
      <xdr:nvSpPr>
        <xdr:cNvPr id="3" name="Text Box 2">
          <a:extLst>
            <a:ext uri="{FF2B5EF4-FFF2-40B4-BE49-F238E27FC236}">
              <a16:creationId xmlns:a16="http://schemas.microsoft.com/office/drawing/2014/main" id="{00000000-0008-0000-1D00-000003000000}"/>
            </a:ext>
          </a:extLst>
        </xdr:cNvPr>
        <xdr:cNvSpPr txBox="1">
          <a:spLocks noChangeArrowheads="1"/>
        </xdr:cNvSpPr>
      </xdr:nvSpPr>
      <xdr:spPr bwMode="auto">
        <a:xfrm>
          <a:off x="1428750" y="1162050"/>
          <a:ext cx="0" cy="57150"/>
        </a:xfrm>
        <a:prstGeom prst="rect">
          <a:avLst/>
        </a:prstGeom>
        <a:solidFill>
          <a:srgbClr val="488436"/>
        </a:solidFill>
        <a:ln w="9525">
          <a:noFill/>
          <a:miter lim="800000"/>
          <a:headEnd/>
          <a:tailEnd/>
        </a:ln>
      </xdr:spPr>
      <xdr:txBody>
        <a:bodyPr vertOverflow="clip" wrap="square" lIns="27432" tIns="22860" rIns="0" bIns="0" anchor="t" upright="1"/>
        <a:lstStyle/>
        <a:p>
          <a:pPr algn="l" rtl="0">
            <a:lnSpc>
              <a:spcPts val="700"/>
            </a:lnSpc>
            <a:defRPr sz="1000"/>
          </a:pPr>
          <a:r>
            <a:rPr lang="es-ES" sz="800" b="1" i="0" u="none" strike="noStrike" baseline="0">
              <a:solidFill>
                <a:srgbClr val="FFFFFF"/>
              </a:solidFill>
              <a:latin typeface="Arial"/>
              <a:cs typeface="Arial"/>
            </a:rPr>
            <a:t>OK</a:t>
          </a:r>
        </a:p>
      </xdr:txBody>
    </xdr:sp>
    <xdr:clientData/>
  </xdr:twoCellAnchor>
  <xdr:twoCellAnchor editAs="absolute">
    <xdr:from>
      <xdr:col>2</xdr:col>
      <xdr:colOff>9525</xdr:colOff>
      <xdr:row>1</xdr:row>
      <xdr:rowOff>161925</xdr:rowOff>
    </xdr:from>
    <xdr:to>
      <xdr:col>2</xdr:col>
      <xdr:colOff>895350</xdr:colOff>
      <xdr:row>2</xdr:row>
      <xdr:rowOff>171450</xdr:rowOff>
    </xdr:to>
    <xdr:pic>
      <xdr:nvPicPr>
        <xdr:cNvPr id="13683811" name="Picture 3">
          <a:extLst>
            <a:ext uri="{FF2B5EF4-FFF2-40B4-BE49-F238E27FC236}">
              <a16:creationId xmlns:a16="http://schemas.microsoft.com/office/drawing/2014/main" id="{00000000-0008-0000-1D00-000063CCD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0025" y="171450"/>
          <a:ext cx="8858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9525</xdr:colOff>
      <xdr:row>3</xdr:row>
      <xdr:rowOff>28575</xdr:rowOff>
    </xdr:from>
    <xdr:to>
      <xdr:col>4</xdr:col>
      <xdr:colOff>4097225</xdr:colOff>
      <xdr:row>3</xdr:row>
      <xdr:rowOff>28575</xdr:rowOff>
    </xdr:to>
    <xdr:sp macro="" textlink="">
      <xdr:nvSpPr>
        <xdr:cNvPr id="13683812" name="Line 4">
          <a:extLst>
            <a:ext uri="{FF2B5EF4-FFF2-40B4-BE49-F238E27FC236}">
              <a16:creationId xmlns:a16="http://schemas.microsoft.com/office/drawing/2014/main" id="{00000000-0008-0000-1D00-000064CCD000}"/>
            </a:ext>
          </a:extLst>
        </xdr:cNvPr>
        <xdr:cNvSpPr>
          <a:spLocks noChangeShapeType="1"/>
        </xdr:cNvSpPr>
      </xdr:nvSpPr>
      <xdr:spPr bwMode="auto">
        <a:xfrm flipH="1">
          <a:off x="212725" y="492125"/>
          <a:ext cx="547200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39.xml><?xml version="1.0" encoding="utf-8"?>
<c:userShapes xmlns:c="http://schemas.openxmlformats.org/drawingml/2006/chart">
  <cdr:relSizeAnchor xmlns:cdr="http://schemas.openxmlformats.org/drawingml/2006/chartDrawing">
    <cdr:from>
      <cdr:x>0.04312</cdr:x>
      <cdr:y>0.90593</cdr:y>
    </cdr:from>
    <cdr:to>
      <cdr:x>0.06263</cdr:x>
      <cdr:y>0.98039</cdr:y>
    </cdr:to>
    <cdr:sp macro="" textlink="">
      <cdr:nvSpPr>
        <cdr:cNvPr id="237569" name="Texto 2"/>
        <cdr:cNvSpPr txBox="1">
          <a:spLocks xmlns:a="http://schemas.openxmlformats.org/drawingml/2006/main" noChangeArrowheads="1"/>
        </cdr:cNvSpPr>
      </cdr:nvSpPr>
      <cdr:spPr bwMode="auto">
        <a:xfrm xmlns:a="http://schemas.openxmlformats.org/drawingml/2006/main">
          <a:off x="172372" y="2203569"/>
          <a:ext cx="76581" cy="180856"/>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0.04312</cdr:x>
      <cdr:y>0.90593</cdr:y>
    </cdr:from>
    <cdr:to>
      <cdr:x>0.06263</cdr:x>
      <cdr:y>0.98039</cdr:y>
    </cdr:to>
    <cdr:sp macro="" textlink="">
      <cdr:nvSpPr>
        <cdr:cNvPr id="2" name="Texto 2"/>
        <cdr:cNvSpPr txBox="1">
          <a:spLocks xmlns:a="http://schemas.openxmlformats.org/drawingml/2006/main" noChangeArrowheads="1"/>
        </cdr:cNvSpPr>
      </cdr:nvSpPr>
      <cdr:spPr bwMode="auto">
        <a:xfrm xmlns:a="http://schemas.openxmlformats.org/drawingml/2006/main">
          <a:off x="172372" y="2203569"/>
          <a:ext cx="76581" cy="180856"/>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0.04312</cdr:x>
      <cdr:y>0.90593</cdr:y>
    </cdr:from>
    <cdr:to>
      <cdr:x>0.06263</cdr:x>
      <cdr:y>0.98039</cdr:y>
    </cdr:to>
    <cdr:sp macro="" textlink="">
      <cdr:nvSpPr>
        <cdr:cNvPr id="3" name="Texto 2"/>
        <cdr:cNvSpPr txBox="1">
          <a:spLocks xmlns:a="http://schemas.openxmlformats.org/drawingml/2006/main" noChangeArrowheads="1"/>
        </cdr:cNvSpPr>
      </cdr:nvSpPr>
      <cdr:spPr bwMode="auto">
        <a:xfrm xmlns:a="http://schemas.openxmlformats.org/drawingml/2006/main">
          <a:off x="172372" y="2203569"/>
          <a:ext cx="76581" cy="180856"/>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0.04312</cdr:x>
      <cdr:y>0.90593</cdr:y>
    </cdr:from>
    <cdr:to>
      <cdr:x>0.06263</cdr:x>
      <cdr:y>0.98039</cdr:y>
    </cdr:to>
    <cdr:sp macro="" textlink="">
      <cdr:nvSpPr>
        <cdr:cNvPr id="4" name="Texto 2"/>
        <cdr:cNvSpPr txBox="1">
          <a:spLocks xmlns:a="http://schemas.openxmlformats.org/drawingml/2006/main" noChangeArrowheads="1"/>
        </cdr:cNvSpPr>
      </cdr:nvSpPr>
      <cdr:spPr bwMode="auto">
        <a:xfrm xmlns:a="http://schemas.openxmlformats.org/drawingml/2006/main">
          <a:off x="172372" y="2203569"/>
          <a:ext cx="76581" cy="180856"/>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2</xdr:col>
      <xdr:colOff>9525</xdr:colOff>
      <xdr:row>1</xdr:row>
      <xdr:rowOff>161925</xdr:rowOff>
    </xdr:from>
    <xdr:to>
      <xdr:col>2</xdr:col>
      <xdr:colOff>895350</xdr:colOff>
      <xdr:row>2</xdr:row>
      <xdr:rowOff>171450</xdr:rowOff>
    </xdr:to>
    <xdr:pic>
      <xdr:nvPicPr>
        <xdr:cNvPr id="5045166" name="Picture 2">
          <a:extLst>
            <a:ext uri="{FF2B5EF4-FFF2-40B4-BE49-F238E27FC236}">
              <a16:creationId xmlns:a16="http://schemas.microsoft.com/office/drawing/2014/main" id="{00000000-0008-0000-0200-0000AEFB4C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71450"/>
          <a:ext cx="8858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9525</xdr:colOff>
      <xdr:row>3</xdr:row>
      <xdr:rowOff>28575</xdr:rowOff>
    </xdr:from>
    <xdr:to>
      <xdr:col>5</xdr:col>
      <xdr:colOff>0</xdr:colOff>
      <xdr:row>3</xdr:row>
      <xdr:rowOff>28575</xdr:rowOff>
    </xdr:to>
    <xdr:sp macro="" textlink="">
      <xdr:nvSpPr>
        <xdr:cNvPr id="5045167" name="Line 4">
          <a:extLst>
            <a:ext uri="{FF2B5EF4-FFF2-40B4-BE49-F238E27FC236}">
              <a16:creationId xmlns:a16="http://schemas.microsoft.com/office/drawing/2014/main" id="{00000000-0008-0000-0200-0000AFFB4C00}"/>
            </a:ext>
          </a:extLst>
        </xdr:cNvPr>
        <xdr:cNvSpPr>
          <a:spLocks noChangeShapeType="1"/>
        </xdr:cNvSpPr>
      </xdr:nvSpPr>
      <xdr:spPr bwMode="auto">
        <a:xfrm flipH="1">
          <a:off x="200025" y="495300"/>
          <a:ext cx="586740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absolute">
    <xdr:from>
      <xdr:col>3</xdr:col>
      <xdr:colOff>76200</xdr:colOff>
      <xdr:row>5</xdr:row>
      <xdr:rowOff>142875</xdr:rowOff>
    </xdr:from>
    <xdr:to>
      <xdr:col>4</xdr:col>
      <xdr:colOff>4733925</xdr:colOff>
      <xdr:row>22</xdr:row>
      <xdr:rowOff>114300</xdr:rowOff>
    </xdr:to>
    <xdr:graphicFrame macro="">
      <xdr:nvGraphicFramePr>
        <xdr:cNvPr id="5045168" name="Chart 1">
          <a:extLst>
            <a:ext uri="{FF2B5EF4-FFF2-40B4-BE49-F238E27FC236}">
              <a16:creationId xmlns:a16="http://schemas.microsoft.com/office/drawing/2014/main" id="{00000000-0008-0000-0200-0000B0FB4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editAs="oneCell">
    <xdr:from>
      <xdr:col>4</xdr:col>
      <xdr:colOff>0</xdr:colOff>
      <xdr:row>6</xdr:row>
      <xdr:rowOff>0</xdr:rowOff>
    </xdr:from>
    <xdr:to>
      <xdr:col>4</xdr:col>
      <xdr:colOff>3914775</xdr:colOff>
      <xdr:row>20</xdr:row>
      <xdr:rowOff>152400</xdr:rowOff>
    </xdr:to>
    <xdr:graphicFrame macro="">
      <xdr:nvGraphicFramePr>
        <xdr:cNvPr id="13747289" name="Chart 1">
          <a:extLst>
            <a:ext uri="{FF2B5EF4-FFF2-40B4-BE49-F238E27FC236}">
              <a16:creationId xmlns:a16="http://schemas.microsoft.com/office/drawing/2014/main" id="{00000000-0008-0000-1E00-000059C4D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5114925</xdr:colOff>
      <xdr:row>6</xdr:row>
      <xdr:rowOff>104775</xdr:rowOff>
    </xdr:from>
    <xdr:to>
      <xdr:col>2</xdr:col>
      <xdr:colOff>1238250</xdr:colOff>
      <xdr:row>6</xdr:row>
      <xdr:rowOff>295275</xdr:rowOff>
    </xdr:to>
    <xdr:sp macro="" textlink="">
      <xdr:nvSpPr>
        <xdr:cNvPr id="3" name="Text Box 2">
          <a:extLst>
            <a:ext uri="{FF2B5EF4-FFF2-40B4-BE49-F238E27FC236}">
              <a16:creationId xmlns:a16="http://schemas.microsoft.com/office/drawing/2014/main" id="{00000000-0008-0000-1E00-000003000000}"/>
            </a:ext>
          </a:extLst>
        </xdr:cNvPr>
        <xdr:cNvSpPr txBox="1">
          <a:spLocks noChangeArrowheads="1"/>
        </xdr:cNvSpPr>
      </xdr:nvSpPr>
      <xdr:spPr bwMode="auto">
        <a:xfrm>
          <a:off x="1428750" y="1162050"/>
          <a:ext cx="0" cy="57150"/>
        </a:xfrm>
        <a:prstGeom prst="rect">
          <a:avLst/>
        </a:prstGeom>
        <a:solidFill>
          <a:srgbClr val="488436"/>
        </a:solidFill>
        <a:ln w="9525">
          <a:noFill/>
          <a:miter lim="800000"/>
          <a:headEnd/>
          <a:tailEnd/>
        </a:ln>
      </xdr:spPr>
      <xdr:txBody>
        <a:bodyPr vertOverflow="clip" wrap="square" lIns="27432" tIns="22860" rIns="0" bIns="0" anchor="t" upright="1"/>
        <a:lstStyle/>
        <a:p>
          <a:pPr algn="l" rtl="0">
            <a:lnSpc>
              <a:spcPts val="700"/>
            </a:lnSpc>
            <a:defRPr sz="1000"/>
          </a:pPr>
          <a:r>
            <a:rPr lang="es-ES" sz="800" b="1" i="0" u="none" strike="noStrike" baseline="0">
              <a:solidFill>
                <a:srgbClr val="FFFFFF"/>
              </a:solidFill>
              <a:latin typeface="Arial"/>
              <a:cs typeface="Arial"/>
            </a:rPr>
            <a:t>OK</a:t>
          </a:r>
        </a:p>
      </xdr:txBody>
    </xdr:sp>
    <xdr:clientData/>
  </xdr:twoCellAnchor>
  <xdr:twoCellAnchor editAs="absolute">
    <xdr:from>
      <xdr:col>2</xdr:col>
      <xdr:colOff>9525</xdr:colOff>
      <xdr:row>1</xdr:row>
      <xdr:rowOff>161925</xdr:rowOff>
    </xdr:from>
    <xdr:to>
      <xdr:col>2</xdr:col>
      <xdr:colOff>895350</xdr:colOff>
      <xdr:row>2</xdr:row>
      <xdr:rowOff>171450</xdr:rowOff>
    </xdr:to>
    <xdr:pic>
      <xdr:nvPicPr>
        <xdr:cNvPr id="13747291" name="Picture 3">
          <a:extLst>
            <a:ext uri="{FF2B5EF4-FFF2-40B4-BE49-F238E27FC236}">
              <a16:creationId xmlns:a16="http://schemas.microsoft.com/office/drawing/2014/main" id="{00000000-0008-0000-1E00-00005BC4D1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0025" y="171450"/>
          <a:ext cx="8858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9525</xdr:colOff>
      <xdr:row>3</xdr:row>
      <xdr:rowOff>28575</xdr:rowOff>
    </xdr:from>
    <xdr:to>
      <xdr:col>4</xdr:col>
      <xdr:colOff>4097225</xdr:colOff>
      <xdr:row>3</xdr:row>
      <xdr:rowOff>28575</xdr:rowOff>
    </xdr:to>
    <xdr:sp macro="" textlink="">
      <xdr:nvSpPr>
        <xdr:cNvPr id="13747292" name="Line 4">
          <a:extLst>
            <a:ext uri="{FF2B5EF4-FFF2-40B4-BE49-F238E27FC236}">
              <a16:creationId xmlns:a16="http://schemas.microsoft.com/office/drawing/2014/main" id="{00000000-0008-0000-1E00-00005CC4D100}"/>
            </a:ext>
          </a:extLst>
        </xdr:cNvPr>
        <xdr:cNvSpPr>
          <a:spLocks noChangeShapeType="1"/>
        </xdr:cNvSpPr>
      </xdr:nvSpPr>
      <xdr:spPr bwMode="auto">
        <a:xfrm flipH="1">
          <a:off x="212725" y="492125"/>
          <a:ext cx="547200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41.xml><?xml version="1.0" encoding="utf-8"?>
<c:userShapes xmlns:c="http://schemas.openxmlformats.org/drawingml/2006/chart">
  <cdr:relSizeAnchor xmlns:cdr="http://schemas.openxmlformats.org/drawingml/2006/chartDrawing">
    <cdr:from>
      <cdr:x>0.04312</cdr:x>
      <cdr:y>0.90593</cdr:y>
    </cdr:from>
    <cdr:to>
      <cdr:x>0.06263</cdr:x>
      <cdr:y>0.98039</cdr:y>
    </cdr:to>
    <cdr:sp macro="" textlink="">
      <cdr:nvSpPr>
        <cdr:cNvPr id="237569" name="Texto 2"/>
        <cdr:cNvSpPr txBox="1">
          <a:spLocks xmlns:a="http://schemas.openxmlformats.org/drawingml/2006/main" noChangeArrowheads="1"/>
        </cdr:cNvSpPr>
      </cdr:nvSpPr>
      <cdr:spPr bwMode="auto">
        <a:xfrm xmlns:a="http://schemas.openxmlformats.org/drawingml/2006/main">
          <a:off x="172372" y="2203569"/>
          <a:ext cx="76581" cy="180856"/>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0.04312</cdr:x>
      <cdr:y>0.90593</cdr:y>
    </cdr:from>
    <cdr:to>
      <cdr:x>0.06263</cdr:x>
      <cdr:y>0.98039</cdr:y>
    </cdr:to>
    <cdr:sp macro="" textlink="">
      <cdr:nvSpPr>
        <cdr:cNvPr id="2" name="Texto 2"/>
        <cdr:cNvSpPr txBox="1">
          <a:spLocks xmlns:a="http://schemas.openxmlformats.org/drawingml/2006/main" noChangeArrowheads="1"/>
        </cdr:cNvSpPr>
      </cdr:nvSpPr>
      <cdr:spPr bwMode="auto">
        <a:xfrm xmlns:a="http://schemas.openxmlformats.org/drawingml/2006/main">
          <a:off x="172372" y="2203569"/>
          <a:ext cx="76581" cy="180856"/>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0.04312</cdr:x>
      <cdr:y>0.90593</cdr:y>
    </cdr:from>
    <cdr:to>
      <cdr:x>0.06263</cdr:x>
      <cdr:y>0.98039</cdr:y>
    </cdr:to>
    <cdr:sp macro="" textlink="">
      <cdr:nvSpPr>
        <cdr:cNvPr id="3" name="Texto 2"/>
        <cdr:cNvSpPr txBox="1">
          <a:spLocks xmlns:a="http://schemas.openxmlformats.org/drawingml/2006/main" noChangeArrowheads="1"/>
        </cdr:cNvSpPr>
      </cdr:nvSpPr>
      <cdr:spPr bwMode="auto">
        <a:xfrm xmlns:a="http://schemas.openxmlformats.org/drawingml/2006/main">
          <a:off x="172372" y="2203569"/>
          <a:ext cx="76581" cy="180856"/>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0.04312</cdr:x>
      <cdr:y>0.90593</cdr:y>
    </cdr:from>
    <cdr:to>
      <cdr:x>0.06263</cdr:x>
      <cdr:y>0.98039</cdr:y>
    </cdr:to>
    <cdr:sp macro="" textlink="">
      <cdr:nvSpPr>
        <cdr:cNvPr id="4" name="Texto 2"/>
        <cdr:cNvSpPr txBox="1">
          <a:spLocks xmlns:a="http://schemas.openxmlformats.org/drawingml/2006/main" noChangeArrowheads="1"/>
        </cdr:cNvSpPr>
      </cdr:nvSpPr>
      <cdr:spPr bwMode="auto">
        <a:xfrm xmlns:a="http://schemas.openxmlformats.org/drawingml/2006/main">
          <a:off x="172372" y="2203569"/>
          <a:ext cx="76581" cy="180856"/>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42.xml><?xml version="1.0" encoding="utf-8"?>
<xdr:wsDr xmlns:xdr="http://schemas.openxmlformats.org/drawingml/2006/spreadsheetDrawing" xmlns:a="http://schemas.openxmlformats.org/drawingml/2006/main">
  <xdr:twoCellAnchor editAs="absolute">
    <xdr:from>
      <xdr:col>2</xdr:col>
      <xdr:colOff>9525</xdr:colOff>
      <xdr:row>1</xdr:row>
      <xdr:rowOff>161925</xdr:rowOff>
    </xdr:from>
    <xdr:to>
      <xdr:col>2</xdr:col>
      <xdr:colOff>895350</xdr:colOff>
      <xdr:row>2</xdr:row>
      <xdr:rowOff>171450</xdr:rowOff>
    </xdr:to>
    <xdr:pic>
      <xdr:nvPicPr>
        <xdr:cNvPr id="2" name="Picture 1">
          <a:extLst>
            <a:ext uri="{FF2B5EF4-FFF2-40B4-BE49-F238E27FC236}">
              <a16:creationId xmlns:a16="http://schemas.microsoft.com/office/drawing/2014/main" id="{827729C6-2365-45A4-8B30-CEE8F11D66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71450"/>
          <a:ext cx="8858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9524</xdr:colOff>
      <xdr:row>3</xdr:row>
      <xdr:rowOff>28575</xdr:rowOff>
    </xdr:from>
    <xdr:to>
      <xdr:col>8</xdr:col>
      <xdr:colOff>576599</xdr:colOff>
      <xdr:row>3</xdr:row>
      <xdr:rowOff>28575</xdr:rowOff>
    </xdr:to>
    <xdr:sp macro="" textlink="">
      <xdr:nvSpPr>
        <xdr:cNvPr id="3" name="Line 3">
          <a:extLst>
            <a:ext uri="{FF2B5EF4-FFF2-40B4-BE49-F238E27FC236}">
              <a16:creationId xmlns:a16="http://schemas.microsoft.com/office/drawing/2014/main" id="{D122D042-67F7-49ED-BB48-F06733B0C2C2}"/>
            </a:ext>
          </a:extLst>
        </xdr:cNvPr>
        <xdr:cNvSpPr>
          <a:spLocks noChangeShapeType="1"/>
        </xdr:cNvSpPr>
      </xdr:nvSpPr>
      <xdr:spPr bwMode="auto">
        <a:xfrm flipH="1">
          <a:off x="212724" y="492125"/>
          <a:ext cx="644400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43.xml><?xml version="1.0" encoding="utf-8"?>
<xdr:wsDr xmlns:xdr="http://schemas.openxmlformats.org/drawingml/2006/spreadsheetDrawing" xmlns:a="http://schemas.openxmlformats.org/drawingml/2006/main">
  <xdr:twoCellAnchor editAs="absolute">
    <xdr:from>
      <xdr:col>2</xdr:col>
      <xdr:colOff>9525</xdr:colOff>
      <xdr:row>1</xdr:row>
      <xdr:rowOff>161925</xdr:rowOff>
    </xdr:from>
    <xdr:to>
      <xdr:col>2</xdr:col>
      <xdr:colOff>895350</xdr:colOff>
      <xdr:row>2</xdr:row>
      <xdr:rowOff>171450</xdr:rowOff>
    </xdr:to>
    <xdr:pic>
      <xdr:nvPicPr>
        <xdr:cNvPr id="11543740" name="Picture 3">
          <a:extLst>
            <a:ext uri="{FF2B5EF4-FFF2-40B4-BE49-F238E27FC236}">
              <a16:creationId xmlns:a16="http://schemas.microsoft.com/office/drawing/2014/main" id="{00000000-0008-0000-2000-0000BC24B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71450"/>
          <a:ext cx="8858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9525</xdr:colOff>
      <xdr:row>3</xdr:row>
      <xdr:rowOff>28575</xdr:rowOff>
    </xdr:from>
    <xdr:to>
      <xdr:col>8</xdr:col>
      <xdr:colOff>610500</xdr:colOff>
      <xdr:row>3</xdr:row>
      <xdr:rowOff>28575</xdr:rowOff>
    </xdr:to>
    <xdr:sp macro="" textlink="">
      <xdr:nvSpPr>
        <xdr:cNvPr id="11543741" name="Line 4">
          <a:extLst>
            <a:ext uri="{FF2B5EF4-FFF2-40B4-BE49-F238E27FC236}">
              <a16:creationId xmlns:a16="http://schemas.microsoft.com/office/drawing/2014/main" id="{00000000-0008-0000-2000-0000BD24B000}"/>
            </a:ext>
          </a:extLst>
        </xdr:cNvPr>
        <xdr:cNvSpPr>
          <a:spLocks noChangeShapeType="1"/>
        </xdr:cNvSpPr>
      </xdr:nvSpPr>
      <xdr:spPr bwMode="auto">
        <a:xfrm flipH="1">
          <a:off x="200025" y="495300"/>
          <a:ext cx="651600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44.xml><?xml version="1.0" encoding="utf-8"?>
<xdr:wsDr xmlns:xdr="http://schemas.openxmlformats.org/drawingml/2006/spreadsheetDrawing" xmlns:a="http://schemas.openxmlformats.org/drawingml/2006/main">
  <xdr:twoCellAnchor editAs="absolute">
    <xdr:from>
      <xdr:col>2</xdr:col>
      <xdr:colOff>9525</xdr:colOff>
      <xdr:row>1</xdr:row>
      <xdr:rowOff>161925</xdr:rowOff>
    </xdr:from>
    <xdr:to>
      <xdr:col>2</xdr:col>
      <xdr:colOff>895350</xdr:colOff>
      <xdr:row>2</xdr:row>
      <xdr:rowOff>171450</xdr:rowOff>
    </xdr:to>
    <xdr:pic>
      <xdr:nvPicPr>
        <xdr:cNvPr id="11733167" name="Picture 1">
          <a:extLst>
            <a:ext uri="{FF2B5EF4-FFF2-40B4-BE49-F238E27FC236}">
              <a16:creationId xmlns:a16="http://schemas.microsoft.com/office/drawing/2014/main" id="{00000000-0008-0000-2700-0000AF08B3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71450"/>
          <a:ext cx="8858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9525</xdr:colOff>
      <xdr:row>4</xdr:row>
      <xdr:rowOff>19050</xdr:rowOff>
    </xdr:from>
    <xdr:to>
      <xdr:col>6</xdr:col>
      <xdr:colOff>1057275</xdr:colOff>
      <xdr:row>4</xdr:row>
      <xdr:rowOff>19050</xdr:rowOff>
    </xdr:to>
    <xdr:sp macro="" textlink="">
      <xdr:nvSpPr>
        <xdr:cNvPr id="11733168" name="Line 6">
          <a:extLst>
            <a:ext uri="{FF2B5EF4-FFF2-40B4-BE49-F238E27FC236}">
              <a16:creationId xmlns:a16="http://schemas.microsoft.com/office/drawing/2014/main" id="{00000000-0008-0000-2700-0000B008B300}"/>
            </a:ext>
          </a:extLst>
        </xdr:cNvPr>
        <xdr:cNvSpPr>
          <a:spLocks noChangeShapeType="1"/>
        </xdr:cNvSpPr>
      </xdr:nvSpPr>
      <xdr:spPr bwMode="auto">
        <a:xfrm flipH="1">
          <a:off x="200025" y="495300"/>
          <a:ext cx="561975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45.xml><?xml version="1.0" encoding="utf-8"?>
<xdr:wsDr xmlns:xdr="http://schemas.openxmlformats.org/drawingml/2006/spreadsheetDrawing" xmlns:a="http://schemas.openxmlformats.org/drawingml/2006/main">
  <xdr:twoCellAnchor editAs="absolute">
    <xdr:from>
      <xdr:col>2</xdr:col>
      <xdr:colOff>9525</xdr:colOff>
      <xdr:row>1</xdr:row>
      <xdr:rowOff>161925</xdr:rowOff>
    </xdr:from>
    <xdr:to>
      <xdr:col>2</xdr:col>
      <xdr:colOff>895350</xdr:colOff>
      <xdr:row>2</xdr:row>
      <xdr:rowOff>171450</xdr:rowOff>
    </xdr:to>
    <xdr:pic>
      <xdr:nvPicPr>
        <xdr:cNvPr id="7790213" name="Picture 1">
          <a:extLst>
            <a:ext uri="{FF2B5EF4-FFF2-40B4-BE49-F238E27FC236}">
              <a16:creationId xmlns:a16="http://schemas.microsoft.com/office/drawing/2014/main" id="{00000000-0008-0000-2100-000085DE76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71450"/>
          <a:ext cx="8858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9525</xdr:colOff>
      <xdr:row>3</xdr:row>
      <xdr:rowOff>28575</xdr:rowOff>
    </xdr:from>
    <xdr:to>
      <xdr:col>4</xdr:col>
      <xdr:colOff>3895725</xdr:colOff>
      <xdr:row>3</xdr:row>
      <xdr:rowOff>28575</xdr:rowOff>
    </xdr:to>
    <xdr:sp macro="" textlink="">
      <xdr:nvSpPr>
        <xdr:cNvPr id="7790214" name="Line 2">
          <a:extLst>
            <a:ext uri="{FF2B5EF4-FFF2-40B4-BE49-F238E27FC236}">
              <a16:creationId xmlns:a16="http://schemas.microsoft.com/office/drawing/2014/main" id="{00000000-0008-0000-2100-000086DE7600}"/>
            </a:ext>
          </a:extLst>
        </xdr:cNvPr>
        <xdr:cNvSpPr>
          <a:spLocks noChangeShapeType="1"/>
        </xdr:cNvSpPr>
      </xdr:nvSpPr>
      <xdr:spPr bwMode="auto">
        <a:xfrm flipH="1">
          <a:off x="200025" y="495300"/>
          <a:ext cx="521017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19050</xdr:colOff>
      <xdr:row>5</xdr:row>
      <xdr:rowOff>161925</xdr:rowOff>
    </xdr:from>
    <xdr:to>
      <xdr:col>7</xdr:col>
      <xdr:colOff>9525</xdr:colOff>
      <xdr:row>20</xdr:row>
      <xdr:rowOff>114300</xdr:rowOff>
    </xdr:to>
    <xdr:graphicFrame macro="">
      <xdr:nvGraphicFramePr>
        <xdr:cNvPr id="7790215" name="4 Gráfico">
          <a:extLst>
            <a:ext uri="{FF2B5EF4-FFF2-40B4-BE49-F238E27FC236}">
              <a16:creationId xmlns:a16="http://schemas.microsoft.com/office/drawing/2014/main" id="{00000000-0008-0000-2100-000087DE7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6.xml><?xml version="1.0" encoding="utf-8"?>
<c:userShapes xmlns:c="http://schemas.openxmlformats.org/drawingml/2006/chart">
  <cdr:relSizeAnchor xmlns:cdr="http://schemas.openxmlformats.org/drawingml/2006/chartDrawing">
    <cdr:from>
      <cdr:x>0.91444</cdr:x>
      <cdr:y>0.21514</cdr:y>
    </cdr:from>
    <cdr:to>
      <cdr:x>1</cdr:x>
      <cdr:y>0.2988</cdr:y>
    </cdr:to>
    <cdr:sp macro="" textlink="'Data 1'!#REF!">
      <cdr:nvSpPr>
        <cdr:cNvPr id="2" name="1 CuadroTexto"/>
        <cdr:cNvSpPr txBox="1"/>
      </cdr:nvSpPr>
      <cdr:spPr>
        <a:xfrm xmlns:a="http://schemas.openxmlformats.org/drawingml/2006/main">
          <a:off x="4972058" y="514346"/>
          <a:ext cx="457192" cy="2000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68D0B75A-EB9C-4D99-8D2E-72E4E3F258FA}" type="TxLink">
            <a:rPr lang="es-ES" sz="800" b="1" i="0" u="none" strike="noStrike">
              <a:solidFill>
                <a:srgbClr val="004563"/>
              </a:solidFill>
              <a:latin typeface="Arial" pitchFamily="34" charset="0"/>
              <a:cs typeface="Arial" pitchFamily="34" charset="0"/>
            </a:rPr>
            <a:pPr/>
            <a:t>102,3    </a:t>
          </a:fld>
          <a:endParaRPr lang="es-ES" sz="800" b="1">
            <a:solidFill>
              <a:srgbClr val="004563"/>
            </a:solidFill>
            <a:latin typeface="Arial" pitchFamily="34" charset="0"/>
            <a:cs typeface="Arial" pitchFamily="34" charset="0"/>
          </a:endParaRPr>
        </a:p>
      </cdr:txBody>
    </cdr:sp>
  </cdr:relSizeAnchor>
  <cdr:relSizeAnchor xmlns:cdr="http://schemas.openxmlformats.org/drawingml/2006/chartDrawing">
    <cdr:from>
      <cdr:x>0.90196</cdr:x>
      <cdr:y>0.35458</cdr:y>
    </cdr:from>
    <cdr:to>
      <cdr:x>0.98752</cdr:x>
      <cdr:y>0.43825</cdr:y>
    </cdr:to>
    <cdr:sp macro="" textlink="'Data 1'!#REF!">
      <cdr:nvSpPr>
        <cdr:cNvPr id="3" name="1 CuadroTexto"/>
        <cdr:cNvSpPr txBox="1"/>
      </cdr:nvSpPr>
      <cdr:spPr>
        <a:xfrm xmlns:a="http://schemas.openxmlformats.org/drawingml/2006/main">
          <a:off x="4819658" y="847721"/>
          <a:ext cx="457192" cy="20003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827DC57F-70BB-4FE1-84AC-6ABEA19ECEAE}" type="TxLink">
            <a:rPr lang="es-ES" sz="800" b="1" i="0" u="none" strike="noStrike">
              <a:solidFill>
                <a:srgbClr val="004563"/>
              </a:solidFill>
              <a:latin typeface="Arial" pitchFamily="34" charset="0"/>
              <a:cs typeface="Arial" pitchFamily="34" charset="0"/>
            </a:rPr>
            <a:pPr/>
            <a:t>102,4    </a:t>
          </a:fld>
          <a:endParaRPr lang="es-ES" sz="800" b="1">
            <a:solidFill>
              <a:srgbClr val="004563"/>
            </a:solidFill>
            <a:latin typeface="Arial" pitchFamily="34" charset="0"/>
            <a:cs typeface="Arial" pitchFamily="34" charset="0"/>
          </a:endParaRPr>
        </a:p>
      </cdr:txBody>
    </cdr:sp>
  </cdr:relSizeAnchor>
  <cdr:relSizeAnchor xmlns:cdr="http://schemas.openxmlformats.org/drawingml/2006/chartDrawing">
    <cdr:from>
      <cdr:x>0.89661</cdr:x>
      <cdr:y>0.47809</cdr:y>
    </cdr:from>
    <cdr:to>
      <cdr:x>0.98218</cdr:x>
      <cdr:y>0.56176</cdr:y>
    </cdr:to>
    <cdr:sp macro="" textlink="'Data 1'!#REF!">
      <cdr:nvSpPr>
        <cdr:cNvPr id="4" name="1 CuadroTexto"/>
        <cdr:cNvSpPr txBox="1"/>
      </cdr:nvSpPr>
      <cdr:spPr>
        <a:xfrm xmlns:a="http://schemas.openxmlformats.org/drawingml/2006/main">
          <a:off x="4791048" y="1143006"/>
          <a:ext cx="457245" cy="20003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2B4FDAC-42D8-4234-9488-93FE92FE262A}" type="TxLink">
            <a:rPr lang="es-ES" sz="800" b="1" i="0" u="none" strike="noStrike">
              <a:solidFill>
                <a:srgbClr val="004563"/>
              </a:solidFill>
              <a:latin typeface="Arial" pitchFamily="34" charset="0"/>
              <a:cs typeface="Arial" pitchFamily="34" charset="0"/>
            </a:rPr>
            <a:pPr/>
            <a:t>101,7    </a:t>
          </a:fld>
          <a:endParaRPr lang="es-ES" sz="800" b="1">
            <a:solidFill>
              <a:srgbClr val="004563"/>
            </a:solidFill>
            <a:latin typeface="Arial" pitchFamily="34" charset="0"/>
            <a:cs typeface="Arial" pitchFamily="34" charset="0"/>
          </a:endParaRPr>
        </a:p>
      </cdr:txBody>
    </cdr:sp>
  </cdr:relSizeAnchor>
  <cdr:relSizeAnchor xmlns:cdr="http://schemas.openxmlformats.org/drawingml/2006/chartDrawing">
    <cdr:from>
      <cdr:x>0.84671</cdr:x>
      <cdr:y>0.61753</cdr:y>
    </cdr:from>
    <cdr:to>
      <cdr:x>0.93227</cdr:x>
      <cdr:y>0.7012</cdr:y>
    </cdr:to>
    <cdr:sp macro="" textlink="'Data 1'!#REF!">
      <cdr:nvSpPr>
        <cdr:cNvPr id="5" name="1 CuadroTexto"/>
        <cdr:cNvSpPr txBox="1"/>
      </cdr:nvSpPr>
      <cdr:spPr>
        <a:xfrm xmlns:a="http://schemas.openxmlformats.org/drawingml/2006/main">
          <a:off x="4524405" y="1476371"/>
          <a:ext cx="457192" cy="20003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89CF162-1CD1-41B4-AB01-3BE91462879C}" type="TxLink">
            <a:rPr lang="es-ES" sz="800" b="1" i="0" u="none" strike="noStrike">
              <a:solidFill>
                <a:srgbClr val="004563"/>
              </a:solidFill>
              <a:latin typeface="Arial" pitchFamily="34" charset="0"/>
              <a:cs typeface="Arial" pitchFamily="34" charset="0"/>
            </a:rPr>
            <a:pPr/>
            <a:t>99,4    </a:t>
          </a:fld>
          <a:endParaRPr lang="es-ES" sz="800" b="1">
            <a:solidFill>
              <a:srgbClr val="004563"/>
            </a:solidFill>
            <a:latin typeface="Arial" pitchFamily="34" charset="0"/>
            <a:cs typeface="Arial" pitchFamily="34" charset="0"/>
          </a:endParaRPr>
        </a:p>
      </cdr:txBody>
    </cdr:sp>
  </cdr:relSizeAnchor>
  <cdr:relSizeAnchor xmlns:cdr="http://schemas.openxmlformats.org/drawingml/2006/chartDrawing">
    <cdr:from>
      <cdr:x>0.81283</cdr:x>
      <cdr:y>0.73705</cdr:y>
    </cdr:from>
    <cdr:to>
      <cdr:x>0.8984</cdr:x>
      <cdr:y>0.82072</cdr:y>
    </cdr:to>
    <cdr:sp macro="" textlink="'Data 1'!#REF!">
      <cdr:nvSpPr>
        <cdr:cNvPr id="6" name="1 CuadroTexto"/>
        <cdr:cNvSpPr txBox="1"/>
      </cdr:nvSpPr>
      <cdr:spPr>
        <a:xfrm xmlns:a="http://schemas.openxmlformats.org/drawingml/2006/main">
          <a:off x="4343396" y="1762125"/>
          <a:ext cx="457245" cy="20003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81382B20-0E89-4CD4-B27E-24EF3DE57152}" type="TxLink">
            <a:rPr lang="es-ES" sz="800" b="1" i="0" u="none" strike="noStrike">
              <a:solidFill>
                <a:srgbClr val="004563"/>
              </a:solidFill>
              <a:latin typeface="Arial" pitchFamily="34" charset="0"/>
              <a:cs typeface="Arial" pitchFamily="34" charset="0"/>
            </a:rPr>
            <a:pPr/>
            <a:t>98,0    </a:t>
          </a:fld>
          <a:endParaRPr lang="es-ES" sz="800" b="1">
            <a:solidFill>
              <a:srgbClr val="004563"/>
            </a:solidFill>
            <a:latin typeface="Arial" pitchFamily="34" charset="0"/>
            <a:cs typeface="Arial" pitchFamily="34" charset="0"/>
          </a:endParaRPr>
        </a:p>
      </cdr:txBody>
    </cdr:sp>
  </cdr:relSizeAnchor>
</c:userShapes>
</file>

<file path=xl/drawings/drawing47.xml><?xml version="1.0" encoding="utf-8"?>
<xdr:wsDr xmlns:xdr="http://schemas.openxmlformats.org/drawingml/2006/spreadsheetDrawing" xmlns:a="http://schemas.openxmlformats.org/drawingml/2006/main">
  <xdr:twoCellAnchor editAs="absolute">
    <xdr:from>
      <xdr:col>2</xdr:col>
      <xdr:colOff>9525</xdr:colOff>
      <xdr:row>1</xdr:row>
      <xdr:rowOff>161925</xdr:rowOff>
    </xdr:from>
    <xdr:to>
      <xdr:col>2</xdr:col>
      <xdr:colOff>895350</xdr:colOff>
      <xdr:row>2</xdr:row>
      <xdr:rowOff>171450</xdr:rowOff>
    </xdr:to>
    <xdr:pic>
      <xdr:nvPicPr>
        <xdr:cNvPr id="14415875" name="Picture 1">
          <a:extLst>
            <a:ext uri="{FF2B5EF4-FFF2-40B4-BE49-F238E27FC236}">
              <a16:creationId xmlns:a16="http://schemas.microsoft.com/office/drawing/2014/main" id="{00000000-0008-0000-2200-000003F8DB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71450"/>
          <a:ext cx="8858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9525</xdr:colOff>
      <xdr:row>3</xdr:row>
      <xdr:rowOff>28575</xdr:rowOff>
    </xdr:from>
    <xdr:to>
      <xdr:col>4</xdr:col>
      <xdr:colOff>3895725</xdr:colOff>
      <xdr:row>3</xdr:row>
      <xdr:rowOff>28575</xdr:rowOff>
    </xdr:to>
    <xdr:sp macro="" textlink="">
      <xdr:nvSpPr>
        <xdr:cNvPr id="14415876" name="Line 2">
          <a:extLst>
            <a:ext uri="{FF2B5EF4-FFF2-40B4-BE49-F238E27FC236}">
              <a16:creationId xmlns:a16="http://schemas.microsoft.com/office/drawing/2014/main" id="{00000000-0008-0000-2200-000004F8DB00}"/>
            </a:ext>
          </a:extLst>
        </xdr:cNvPr>
        <xdr:cNvSpPr>
          <a:spLocks noChangeShapeType="1"/>
        </xdr:cNvSpPr>
      </xdr:nvSpPr>
      <xdr:spPr bwMode="auto">
        <a:xfrm flipH="1">
          <a:off x="200025" y="495300"/>
          <a:ext cx="521017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19050</xdr:colOff>
      <xdr:row>5</xdr:row>
      <xdr:rowOff>161925</xdr:rowOff>
    </xdr:from>
    <xdr:to>
      <xdr:col>7</xdr:col>
      <xdr:colOff>9525</xdr:colOff>
      <xdr:row>20</xdr:row>
      <xdr:rowOff>114300</xdr:rowOff>
    </xdr:to>
    <xdr:graphicFrame macro="">
      <xdr:nvGraphicFramePr>
        <xdr:cNvPr id="14415877" name="4 Gráfico">
          <a:extLst>
            <a:ext uri="{FF2B5EF4-FFF2-40B4-BE49-F238E27FC236}">
              <a16:creationId xmlns:a16="http://schemas.microsoft.com/office/drawing/2014/main" id="{00000000-0008-0000-2200-000005F8D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8.xml><?xml version="1.0" encoding="utf-8"?>
<xdr:wsDr xmlns:xdr="http://schemas.openxmlformats.org/drawingml/2006/spreadsheetDrawing" xmlns:a="http://schemas.openxmlformats.org/drawingml/2006/main">
  <xdr:twoCellAnchor editAs="absolute">
    <xdr:from>
      <xdr:col>2</xdr:col>
      <xdr:colOff>9525</xdr:colOff>
      <xdr:row>1</xdr:row>
      <xdr:rowOff>161925</xdr:rowOff>
    </xdr:from>
    <xdr:to>
      <xdr:col>2</xdr:col>
      <xdr:colOff>895350</xdr:colOff>
      <xdr:row>2</xdr:row>
      <xdr:rowOff>171450</xdr:rowOff>
    </xdr:to>
    <xdr:pic>
      <xdr:nvPicPr>
        <xdr:cNvPr id="11593069" name="Picture 1">
          <a:extLst>
            <a:ext uri="{FF2B5EF4-FFF2-40B4-BE49-F238E27FC236}">
              <a16:creationId xmlns:a16="http://schemas.microsoft.com/office/drawing/2014/main" id="{00000000-0008-0000-2300-00006DE5B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71450"/>
          <a:ext cx="8858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9525</xdr:colOff>
      <xdr:row>3</xdr:row>
      <xdr:rowOff>28575</xdr:rowOff>
    </xdr:from>
    <xdr:to>
      <xdr:col>4</xdr:col>
      <xdr:colOff>3895725</xdr:colOff>
      <xdr:row>3</xdr:row>
      <xdr:rowOff>28575</xdr:rowOff>
    </xdr:to>
    <xdr:sp macro="" textlink="">
      <xdr:nvSpPr>
        <xdr:cNvPr id="11593070" name="Line 2">
          <a:extLst>
            <a:ext uri="{FF2B5EF4-FFF2-40B4-BE49-F238E27FC236}">
              <a16:creationId xmlns:a16="http://schemas.microsoft.com/office/drawing/2014/main" id="{00000000-0008-0000-2300-00006EE5B000}"/>
            </a:ext>
          </a:extLst>
        </xdr:cNvPr>
        <xdr:cNvSpPr>
          <a:spLocks noChangeShapeType="1"/>
        </xdr:cNvSpPr>
      </xdr:nvSpPr>
      <xdr:spPr bwMode="auto">
        <a:xfrm flipH="1">
          <a:off x="200025" y="495300"/>
          <a:ext cx="521017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19050</xdr:colOff>
      <xdr:row>5</xdr:row>
      <xdr:rowOff>161925</xdr:rowOff>
    </xdr:from>
    <xdr:to>
      <xdr:col>7</xdr:col>
      <xdr:colOff>9525</xdr:colOff>
      <xdr:row>20</xdr:row>
      <xdr:rowOff>114300</xdr:rowOff>
    </xdr:to>
    <xdr:graphicFrame macro="">
      <xdr:nvGraphicFramePr>
        <xdr:cNvPr id="11593071" name="3 Gráfico">
          <a:extLst>
            <a:ext uri="{FF2B5EF4-FFF2-40B4-BE49-F238E27FC236}">
              <a16:creationId xmlns:a16="http://schemas.microsoft.com/office/drawing/2014/main" id="{00000000-0008-0000-2300-00006FE5B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285750</xdr:colOff>
      <xdr:row>9</xdr:row>
      <xdr:rowOff>38099</xdr:rowOff>
    </xdr:from>
    <xdr:to>
      <xdr:col>7</xdr:col>
      <xdr:colOff>47625</xdr:colOff>
      <xdr:row>10</xdr:row>
      <xdr:rowOff>57150</xdr:rowOff>
    </xdr:to>
    <xdr:sp macro="" textlink="'Data 1'!#REF!">
      <xdr:nvSpPr>
        <xdr:cNvPr id="5" name="4 CuadroTexto">
          <a:extLst>
            <a:ext uri="{FF2B5EF4-FFF2-40B4-BE49-F238E27FC236}">
              <a16:creationId xmlns:a16="http://schemas.microsoft.com/office/drawing/2014/main" id="{00000000-0008-0000-2300-000005000000}"/>
            </a:ext>
          </a:extLst>
        </xdr:cNvPr>
        <xdr:cNvSpPr txBox="1"/>
      </xdr:nvSpPr>
      <xdr:spPr>
        <a:xfrm>
          <a:off x="6438900" y="1581149"/>
          <a:ext cx="476250" cy="1809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defRPr sz="1000"/>
          </a:pPr>
          <a:fld id="{33AE4228-EACC-4660-85F9-3200988FA0F9}" type="TxLink">
            <a:rPr lang="es-ES" sz="800" b="1" i="0" u="none" strike="noStrike" baseline="0">
              <a:solidFill>
                <a:srgbClr val="004563"/>
              </a:solidFill>
              <a:latin typeface="Arial"/>
              <a:cs typeface="Arial"/>
            </a:rPr>
            <a:pPr algn="l" rtl="0">
              <a:defRPr sz="1000"/>
            </a:pPr>
            <a:t>​</a:t>
          </a:fld>
          <a:endParaRPr lang="es-ES" sz="800" b="1" i="0" u="none" strike="noStrike" baseline="0">
            <a:solidFill>
              <a:srgbClr val="004563"/>
            </a:solidFill>
            <a:latin typeface="Arial"/>
            <a:cs typeface="Arial"/>
          </a:endParaRPr>
        </a:p>
      </xdr:txBody>
    </xdr:sp>
    <xdr:clientData/>
  </xdr:twoCellAnchor>
</xdr:wsDr>
</file>

<file path=xl/drawings/drawing49.xml><?xml version="1.0" encoding="utf-8"?>
<c:userShapes xmlns:c="http://schemas.openxmlformats.org/drawingml/2006/chart">
  <cdr:relSizeAnchor xmlns:cdr="http://schemas.openxmlformats.org/drawingml/2006/chartDrawing">
    <cdr:from>
      <cdr:x>0.91087</cdr:x>
      <cdr:y>0.3506</cdr:y>
    </cdr:from>
    <cdr:to>
      <cdr:x>1</cdr:x>
      <cdr:y>0.4263</cdr:y>
    </cdr:to>
    <cdr:sp macro="" textlink="'Data 1'!#REF!">
      <cdr:nvSpPr>
        <cdr:cNvPr id="2" name="4 CuadroTexto"/>
        <cdr:cNvSpPr txBox="1"/>
      </cdr:nvSpPr>
      <cdr:spPr>
        <a:xfrm xmlns:a="http://schemas.openxmlformats.org/drawingml/2006/main">
          <a:off x="5305406" y="838196"/>
          <a:ext cx="476269" cy="180982"/>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fld id="{6D29E7A4-162E-4E2E-B365-0E90CFF389C0}" type="TxLink">
            <a:rPr lang="en-US" sz="800" b="1" i="0" u="none" strike="noStrike">
              <a:solidFill>
                <a:srgbClr val="004563"/>
              </a:solidFill>
              <a:latin typeface="Arial"/>
              <a:cs typeface="Arial"/>
            </a:rPr>
            <a:pPr/>
            <a:t>202,7    </a:t>
          </a:fld>
          <a:endParaRPr lang="es-ES" sz="800" b="1">
            <a:solidFill>
              <a:srgbClr val="004563"/>
            </a:solidFill>
            <a:latin typeface="Arial" pitchFamily="34" charset="0"/>
            <a:cs typeface="Arial" pitchFamily="34" charset="0"/>
          </a:endParaRPr>
        </a:p>
      </cdr:txBody>
    </cdr:sp>
  </cdr:relSizeAnchor>
  <cdr:relSizeAnchor xmlns:cdr="http://schemas.openxmlformats.org/drawingml/2006/chartDrawing">
    <cdr:from>
      <cdr:x>0.88235</cdr:x>
      <cdr:y>0.49403</cdr:y>
    </cdr:from>
    <cdr:to>
      <cdr:x>0.97148</cdr:x>
      <cdr:y>0.56972</cdr:y>
    </cdr:to>
    <cdr:sp macro="" textlink="'Data 1'!#REF!">
      <cdr:nvSpPr>
        <cdr:cNvPr id="3" name="4 CuadroTexto"/>
        <cdr:cNvSpPr txBox="1"/>
      </cdr:nvSpPr>
      <cdr:spPr>
        <a:xfrm xmlns:a="http://schemas.openxmlformats.org/drawingml/2006/main">
          <a:off x="4714857" y="1181110"/>
          <a:ext cx="476268" cy="180958"/>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fld id="{8A61159F-17F1-4862-BBC4-101914A4E921}" type="TxLink">
            <a:rPr lang="en-US" sz="800" b="1" i="0" u="none" strike="noStrike">
              <a:solidFill>
                <a:srgbClr val="004563"/>
              </a:solidFill>
              <a:latin typeface="Arial"/>
              <a:cs typeface="Arial"/>
            </a:rPr>
            <a:pPr/>
            <a:t>201,3    </a:t>
          </a:fld>
          <a:endParaRPr lang="es-ES" sz="800" b="1">
            <a:solidFill>
              <a:srgbClr val="004563"/>
            </a:solidFill>
            <a:latin typeface="Arial" pitchFamily="34" charset="0"/>
            <a:cs typeface="Arial" pitchFamily="34" charset="0"/>
          </a:endParaRPr>
        </a:p>
      </cdr:txBody>
    </cdr:sp>
  </cdr:relSizeAnchor>
  <cdr:relSizeAnchor xmlns:cdr="http://schemas.openxmlformats.org/drawingml/2006/chartDrawing">
    <cdr:from>
      <cdr:x>0.84135</cdr:x>
      <cdr:y>0.61355</cdr:y>
    </cdr:from>
    <cdr:to>
      <cdr:x>0.93048</cdr:x>
      <cdr:y>0.68924</cdr:y>
    </cdr:to>
    <cdr:sp macro="" textlink="'Data 1'!#REF!">
      <cdr:nvSpPr>
        <cdr:cNvPr id="4" name="4 CuadroTexto"/>
        <cdr:cNvSpPr txBox="1"/>
      </cdr:nvSpPr>
      <cdr:spPr>
        <a:xfrm xmlns:a="http://schemas.openxmlformats.org/drawingml/2006/main">
          <a:off x="4495769" y="1466864"/>
          <a:ext cx="476269" cy="180958"/>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fld id="{4993895E-1751-43B9-9870-0D955A15162B}" type="TxLink">
            <a:rPr lang="en-US" sz="800" b="1" i="0" u="none" strike="noStrike">
              <a:solidFill>
                <a:srgbClr val="004563"/>
              </a:solidFill>
              <a:latin typeface="Arial"/>
              <a:cs typeface="Arial"/>
            </a:rPr>
            <a:pPr/>
            <a:t>196,8    </a:t>
          </a:fld>
          <a:endParaRPr lang="es-ES" sz="800" b="1">
            <a:solidFill>
              <a:srgbClr val="004563"/>
            </a:solidFill>
            <a:latin typeface="Arial" pitchFamily="34" charset="0"/>
            <a:cs typeface="Arial" pitchFamily="34" charset="0"/>
          </a:endParaRPr>
        </a:p>
      </cdr:txBody>
    </cdr:sp>
  </cdr:relSizeAnchor>
  <cdr:relSizeAnchor xmlns:cdr="http://schemas.openxmlformats.org/drawingml/2006/chartDrawing">
    <cdr:from>
      <cdr:x>0.82531</cdr:x>
      <cdr:y>0.74502</cdr:y>
    </cdr:from>
    <cdr:to>
      <cdr:x>0.91444</cdr:x>
      <cdr:y>0.82072</cdr:y>
    </cdr:to>
    <cdr:sp macro="" textlink="'Data 1'!#REF!">
      <cdr:nvSpPr>
        <cdr:cNvPr id="5" name="4 CuadroTexto"/>
        <cdr:cNvSpPr txBox="1"/>
      </cdr:nvSpPr>
      <cdr:spPr>
        <a:xfrm xmlns:a="http://schemas.openxmlformats.org/drawingml/2006/main">
          <a:off x="4410061" y="1781175"/>
          <a:ext cx="476268" cy="180982"/>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fld id="{6E2013B3-3159-4DE4-96AA-5E05061969F8}" type="TxLink">
            <a:rPr lang="en-US" sz="800" b="1" i="0" u="none" strike="noStrike">
              <a:solidFill>
                <a:srgbClr val="004563"/>
              </a:solidFill>
              <a:latin typeface="Arial"/>
              <a:cs typeface="Arial"/>
            </a:rPr>
            <a:pPr/>
            <a:t>194,0    </a:t>
          </a:fld>
          <a:endParaRPr lang="es-ES" sz="800" b="1">
            <a:solidFill>
              <a:srgbClr val="004563"/>
            </a:solidFill>
            <a:latin typeface="Arial" pitchFamily="34" charset="0"/>
            <a:cs typeface="Arial"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editAs="absolute">
    <xdr:from>
      <xdr:col>2</xdr:col>
      <xdr:colOff>9525</xdr:colOff>
      <xdr:row>1</xdr:row>
      <xdr:rowOff>161925</xdr:rowOff>
    </xdr:from>
    <xdr:to>
      <xdr:col>2</xdr:col>
      <xdr:colOff>895350</xdr:colOff>
      <xdr:row>2</xdr:row>
      <xdr:rowOff>171450</xdr:rowOff>
    </xdr:to>
    <xdr:pic>
      <xdr:nvPicPr>
        <xdr:cNvPr id="6318865" name="Picture 2">
          <a:extLst>
            <a:ext uri="{FF2B5EF4-FFF2-40B4-BE49-F238E27FC236}">
              <a16:creationId xmlns:a16="http://schemas.microsoft.com/office/drawing/2014/main" id="{00000000-0008-0000-0300-0000116B6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71450"/>
          <a:ext cx="8858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9525</xdr:colOff>
      <xdr:row>3</xdr:row>
      <xdr:rowOff>28575</xdr:rowOff>
    </xdr:from>
    <xdr:to>
      <xdr:col>4</xdr:col>
      <xdr:colOff>4733925</xdr:colOff>
      <xdr:row>3</xdr:row>
      <xdr:rowOff>28575</xdr:rowOff>
    </xdr:to>
    <xdr:sp macro="" textlink="">
      <xdr:nvSpPr>
        <xdr:cNvPr id="6318866" name="Line 4">
          <a:extLst>
            <a:ext uri="{FF2B5EF4-FFF2-40B4-BE49-F238E27FC236}">
              <a16:creationId xmlns:a16="http://schemas.microsoft.com/office/drawing/2014/main" id="{00000000-0008-0000-0300-0000126B6000}"/>
            </a:ext>
          </a:extLst>
        </xdr:cNvPr>
        <xdr:cNvSpPr>
          <a:spLocks noChangeShapeType="1"/>
        </xdr:cNvSpPr>
      </xdr:nvSpPr>
      <xdr:spPr bwMode="auto">
        <a:xfrm flipH="1">
          <a:off x="200025" y="495300"/>
          <a:ext cx="583882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absolute">
    <xdr:from>
      <xdr:col>4</xdr:col>
      <xdr:colOff>0</xdr:colOff>
      <xdr:row>6</xdr:row>
      <xdr:rowOff>0</xdr:rowOff>
    </xdr:from>
    <xdr:to>
      <xdr:col>4</xdr:col>
      <xdr:colOff>4743450</xdr:colOff>
      <xdr:row>22</xdr:row>
      <xdr:rowOff>142875</xdr:rowOff>
    </xdr:to>
    <xdr:graphicFrame macro="">
      <xdr:nvGraphicFramePr>
        <xdr:cNvPr id="6318867" name="Chart 1">
          <a:extLst>
            <a:ext uri="{FF2B5EF4-FFF2-40B4-BE49-F238E27FC236}">
              <a16:creationId xmlns:a16="http://schemas.microsoft.com/office/drawing/2014/main" id="{00000000-0008-0000-0300-0000136B6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0.xml><?xml version="1.0" encoding="utf-8"?>
<xdr:wsDr xmlns:xdr="http://schemas.openxmlformats.org/drawingml/2006/spreadsheetDrawing" xmlns:a="http://schemas.openxmlformats.org/drawingml/2006/main">
  <xdr:twoCellAnchor editAs="absolute">
    <xdr:from>
      <xdr:col>2</xdr:col>
      <xdr:colOff>9525</xdr:colOff>
      <xdr:row>1</xdr:row>
      <xdr:rowOff>161925</xdr:rowOff>
    </xdr:from>
    <xdr:to>
      <xdr:col>2</xdr:col>
      <xdr:colOff>895350</xdr:colOff>
      <xdr:row>2</xdr:row>
      <xdr:rowOff>171450</xdr:rowOff>
    </xdr:to>
    <xdr:pic>
      <xdr:nvPicPr>
        <xdr:cNvPr id="13178017" name="Picture 1">
          <a:extLst>
            <a:ext uri="{FF2B5EF4-FFF2-40B4-BE49-F238E27FC236}">
              <a16:creationId xmlns:a16="http://schemas.microsoft.com/office/drawing/2014/main" id="{00000000-0008-0000-2400-0000A114C9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71450"/>
          <a:ext cx="8858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9525</xdr:colOff>
      <xdr:row>3</xdr:row>
      <xdr:rowOff>28575</xdr:rowOff>
    </xdr:from>
    <xdr:to>
      <xdr:col>4</xdr:col>
      <xdr:colOff>3895725</xdr:colOff>
      <xdr:row>3</xdr:row>
      <xdr:rowOff>28575</xdr:rowOff>
    </xdr:to>
    <xdr:sp macro="" textlink="">
      <xdr:nvSpPr>
        <xdr:cNvPr id="13178018" name="Line 2">
          <a:extLst>
            <a:ext uri="{FF2B5EF4-FFF2-40B4-BE49-F238E27FC236}">
              <a16:creationId xmlns:a16="http://schemas.microsoft.com/office/drawing/2014/main" id="{00000000-0008-0000-2400-0000A214C900}"/>
            </a:ext>
          </a:extLst>
        </xdr:cNvPr>
        <xdr:cNvSpPr>
          <a:spLocks noChangeShapeType="1"/>
        </xdr:cNvSpPr>
      </xdr:nvSpPr>
      <xdr:spPr bwMode="auto">
        <a:xfrm flipH="1">
          <a:off x="200025" y="495300"/>
          <a:ext cx="521017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19050</xdr:colOff>
      <xdr:row>5</xdr:row>
      <xdr:rowOff>161925</xdr:rowOff>
    </xdr:from>
    <xdr:to>
      <xdr:col>7</xdr:col>
      <xdr:colOff>9525</xdr:colOff>
      <xdr:row>20</xdr:row>
      <xdr:rowOff>114300</xdr:rowOff>
    </xdr:to>
    <xdr:graphicFrame macro="">
      <xdr:nvGraphicFramePr>
        <xdr:cNvPr id="13178019" name="3 Gráfico">
          <a:extLst>
            <a:ext uri="{FF2B5EF4-FFF2-40B4-BE49-F238E27FC236}">
              <a16:creationId xmlns:a16="http://schemas.microsoft.com/office/drawing/2014/main" id="{00000000-0008-0000-2400-0000A314C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19050</xdr:colOff>
      <xdr:row>9</xdr:row>
      <xdr:rowOff>28574</xdr:rowOff>
    </xdr:from>
    <xdr:to>
      <xdr:col>6</xdr:col>
      <xdr:colOff>495300</xdr:colOff>
      <xdr:row>10</xdr:row>
      <xdr:rowOff>47625</xdr:rowOff>
    </xdr:to>
    <xdr:sp macro="" textlink="'Data 1'!#REF!">
      <xdr:nvSpPr>
        <xdr:cNvPr id="5" name="4 CuadroTexto">
          <a:extLst>
            <a:ext uri="{FF2B5EF4-FFF2-40B4-BE49-F238E27FC236}">
              <a16:creationId xmlns:a16="http://schemas.microsoft.com/office/drawing/2014/main" id="{00000000-0008-0000-2400-000005000000}"/>
            </a:ext>
          </a:extLst>
        </xdr:cNvPr>
        <xdr:cNvSpPr txBox="1"/>
      </xdr:nvSpPr>
      <xdr:spPr>
        <a:xfrm>
          <a:off x="6172200" y="1571624"/>
          <a:ext cx="476250" cy="1809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defRPr sz="1000"/>
          </a:pPr>
          <a:fld id="{E3B079B8-800E-43E4-9933-E254C6823568}" type="TxLink">
            <a:rPr lang="es-ES" sz="800" b="1" i="0" u="none" strike="noStrike" baseline="0">
              <a:solidFill>
                <a:srgbClr val="004563"/>
              </a:solidFill>
              <a:latin typeface="Arial"/>
              <a:cs typeface="Arial"/>
            </a:rPr>
            <a:pPr algn="l" rtl="0">
              <a:defRPr sz="1000"/>
            </a:pPr>
            <a:t>249,9    </a:t>
          </a:fld>
          <a:endParaRPr lang="es-ES" sz="800" b="1" i="0" u="none" strike="noStrike" baseline="0">
            <a:solidFill>
              <a:srgbClr val="004563"/>
            </a:solidFill>
            <a:latin typeface="Arial"/>
            <a:cs typeface="Arial"/>
          </a:endParaRPr>
        </a:p>
      </xdr:txBody>
    </xdr:sp>
    <xdr:clientData/>
  </xdr:twoCellAnchor>
</xdr:wsDr>
</file>

<file path=xl/drawings/drawing51.xml><?xml version="1.0" encoding="utf-8"?>
<c:userShapes xmlns:c="http://schemas.openxmlformats.org/drawingml/2006/chart">
  <cdr:relSizeAnchor xmlns:cdr="http://schemas.openxmlformats.org/drawingml/2006/chartDrawing">
    <cdr:from>
      <cdr:x>0.88413</cdr:x>
      <cdr:y>0.35458</cdr:y>
    </cdr:from>
    <cdr:to>
      <cdr:x>0.97326</cdr:x>
      <cdr:y>0.43028</cdr:y>
    </cdr:to>
    <cdr:sp macro="" textlink="'Data 1'!#REF!">
      <cdr:nvSpPr>
        <cdr:cNvPr id="2" name="4 CuadroTexto"/>
        <cdr:cNvSpPr txBox="1"/>
      </cdr:nvSpPr>
      <cdr:spPr>
        <a:xfrm xmlns:a="http://schemas.openxmlformats.org/drawingml/2006/main">
          <a:off x="4724357" y="847721"/>
          <a:ext cx="476269" cy="180982"/>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fld id="{D97A765E-F22D-4EF9-90A4-6D0F322EBDCA}" type="TxLink">
            <a:rPr lang="en-US" sz="800" b="1" i="0" u="none" strike="noStrike">
              <a:solidFill>
                <a:srgbClr val="004563"/>
              </a:solidFill>
              <a:latin typeface="Arial"/>
              <a:cs typeface="Arial"/>
            </a:rPr>
            <a:pPr/>
            <a:t>256,2    </a:t>
          </a:fld>
          <a:endParaRPr lang="es-ES" sz="800" b="1">
            <a:latin typeface="Arial" pitchFamily="34" charset="0"/>
            <a:cs typeface="Arial" pitchFamily="34" charset="0"/>
          </a:endParaRPr>
        </a:p>
      </cdr:txBody>
    </cdr:sp>
  </cdr:relSizeAnchor>
  <cdr:relSizeAnchor xmlns:cdr="http://schemas.openxmlformats.org/drawingml/2006/chartDrawing">
    <cdr:from>
      <cdr:x>0.86988</cdr:x>
      <cdr:y>0.48606</cdr:y>
    </cdr:from>
    <cdr:to>
      <cdr:x>0.95901</cdr:x>
      <cdr:y>0.56175</cdr:y>
    </cdr:to>
    <cdr:sp macro="" textlink="'Data 1'!#REF!">
      <cdr:nvSpPr>
        <cdr:cNvPr id="3" name="4 CuadroTexto"/>
        <cdr:cNvSpPr txBox="1"/>
      </cdr:nvSpPr>
      <cdr:spPr>
        <a:xfrm xmlns:a="http://schemas.openxmlformats.org/drawingml/2006/main">
          <a:off x="4648226" y="1162065"/>
          <a:ext cx="476269" cy="180957"/>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fld id="{7285B846-F519-4305-8FF9-635C04374ACF}" type="TxLink">
            <a:rPr lang="en-US" sz="800" b="1" i="0" u="none" strike="noStrike">
              <a:solidFill>
                <a:srgbClr val="004563"/>
              </a:solidFill>
              <a:latin typeface="Arial"/>
              <a:cs typeface="Arial"/>
            </a:rPr>
            <a:pPr/>
            <a:t>265,3    </a:t>
          </a:fld>
          <a:endParaRPr lang="es-ES" sz="800" b="1">
            <a:latin typeface="Arial" pitchFamily="34" charset="0"/>
            <a:cs typeface="Arial" pitchFamily="34" charset="0"/>
          </a:endParaRPr>
        </a:p>
      </cdr:txBody>
    </cdr:sp>
  </cdr:relSizeAnchor>
  <cdr:relSizeAnchor xmlns:cdr="http://schemas.openxmlformats.org/drawingml/2006/chartDrawing">
    <cdr:from>
      <cdr:x>0.90552</cdr:x>
      <cdr:y>0.60957</cdr:y>
    </cdr:from>
    <cdr:to>
      <cdr:x>0.99465</cdr:x>
      <cdr:y>0.68526</cdr:y>
    </cdr:to>
    <cdr:sp macro="" textlink="'Data 1'!#REF!">
      <cdr:nvSpPr>
        <cdr:cNvPr id="4" name="4 CuadroTexto"/>
        <cdr:cNvSpPr txBox="1"/>
      </cdr:nvSpPr>
      <cdr:spPr>
        <a:xfrm xmlns:a="http://schemas.openxmlformats.org/drawingml/2006/main">
          <a:off x="4838655" y="1457345"/>
          <a:ext cx="476269" cy="180957"/>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fld id="{6CB7252A-E058-4CBA-9C6F-671C81582F60}" type="TxLink">
            <a:rPr lang="en-US" sz="800" b="1" i="0" u="none" strike="noStrike">
              <a:solidFill>
                <a:srgbClr val="004563"/>
              </a:solidFill>
              <a:latin typeface="Arial"/>
              <a:cs typeface="Arial"/>
            </a:rPr>
            <a:pPr/>
            <a:t>262,7    </a:t>
          </a:fld>
          <a:endParaRPr lang="es-ES" sz="800" b="1">
            <a:latin typeface="Arial" pitchFamily="34" charset="0"/>
            <a:cs typeface="Arial" pitchFamily="34" charset="0"/>
          </a:endParaRPr>
        </a:p>
      </cdr:txBody>
    </cdr:sp>
  </cdr:relSizeAnchor>
  <cdr:relSizeAnchor xmlns:cdr="http://schemas.openxmlformats.org/drawingml/2006/chartDrawing">
    <cdr:from>
      <cdr:x>0.89483</cdr:x>
      <cdr:y>0.74502</cdr:y>
    </cdr:from>
    <cdr:to>
      <cdr:x>0.98396</cdr:x>
      <cdr:y>0.82072</cdr:y>
    </cdr:to>
    <cdr:sp macro="" textlink="'Data 1'!#REF!">
      <cdr:nvSpPr>
        <cdr:cNvPr id="5" name="4 CuadroTexto"/>
        <cdr:cNvSpPr txBox="1"/>
      </cdr:nvSpPr>
      <cdr:spPr>
        <a:xfrm xmlns:a="http://schemas.openxmlformats.org/drawingml/2006/main">
          <a:off x="4781546" y="1781175"/>
          <a:ext cx="476268" cy="180982"/>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fld id="{96E2CAB4-2487-416A-BDED-D1C5EA963485}" type="TxLink">
            <a:rPr lang="en-US" sz="800" b="1" i="0" u="none" strike="noStrike">
              <a:solidFill>
                <a:srgbClr val="004563"/>
              </a:solidFill>
              <a:latin typeface="Arial"/>
              <a:cs typeface="Arial"/>
            </a:rPr>
            <a:pPr/>
            <a:t>270,2    </a:t>
          </a:fld>
          <a:endParaRPr lang="es-ES" sz="800" b="1">
            <a:latin typeface="Arial" pitchFamily="34" charset="0"/>
            <a:cs typeface="Arial" pitchFamily="34" charset="0"/>
          </a:endParaRPr>
        </a:p>
      </cdr:txBody>
    </cdr:sp>
  </cdr:relSizeAnchor>
</c:userShapes>
</file>

<file path=xl/drawings/drawing52.xml><?xml version="1.0" encoding="utf-8"?>
<xdr:wsDr xmlns:xdr="http://schemas.openxmlformats.org/drawingml/2006/spreadsheetDrawing" xmlns:a="http://schemas.openxmlformats.org/drawingml/2006/main">
  <xdr:twoCellAnchor editAs="absolute">
    <xdr:from>
      <xdr:col>2</xdr:col>
      <xdr:colOff>9525</xdr:colOff>
      <xdr:row>1</xdr:row>
      <xdr:rowOff>161925</xdr:rowOff>
    </xdr:from>
    <xdr:to>
      <xdr:col>2</xdr:col>
      <xdr:colOff>895350</xdr:colOff>
      <xdr:row>2</xdr:row>
      <xdr:rowOff>171450</xdr:rowOff>
    </xdr:to>
    <xdr:pic>
      <xdr:nvPicPr>
        <xdr:cNvPr id="4402170" name="Picture 1">
          <a:extLst>
            <a:ext uri="{FF2B5EF4-FFF2-40B4-BE49-F238E27FC236}">
              <a16:creationId xmlns:a16="http://schemas.microsoft.com/office/drawing/2014/main" id="{00000000-0008-0000-2500-0000FA2B43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71450"/>
          <a:ext cx="8858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9525</xdr:colOff>
      <xdr:row>3</xdr:row>
      <xdr:rowOff>28575</xdr:rowOff>
    </xdr:from>
    <xdr:to>
      <xdr:col>4</xdr:col>
      <xdr:colOff>3895725</xdr:colOff>
      <xdr:row>3</xdr:row>
      <xdr:rowOff>28575</xdr:rowOff>
    </xdr:to>
    <xdr:sp macro="" textlink="">
      <xdr:nvSpPr>
        <xdr:cNvPr id="4402171" name="Line 2">
          <a:extLst>
            <a:ext uri="{FF2B5EF4-FFF2-40B4-BE49-F238E27FC236}">
              <a16:creationId xmlns:a16="http://schemas.microsoft.com/office/drawing/2014/main" id="{00000000-0008-0000-2500-0000FB2B4300}"/>
            </a:ext>
          </a:extLst>
        </xdr:cNvPr>
        <xdr:cNvSpPr>
          <a:spLocks noChangeShapeType="1"/>
        </xdr:cNvSpPr>
      </xdr:nvSpPr>
      <xdr:spPr bwMode="auto">
        <a:xfrm flipH="1">
          <a:off x="200025" y="495300"/>
          <a:ext cx="521017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19050</xdr:colOff>
      <xdr:row>5</xdr:row>
      <xdr:rowOff>161925</xdr:rowOff>
    </xdr:from>
    <xdr:to>
      <xdr:col>7</xdr:col>
      <xdr:colOff>9525</xdr:colOff>
      <xdr:row>20</xdr:row>
      <xdr:rowOff>114300</xdr:rowOff>
    </xdr:to>
    <xdr:graphicFrame macro="">
      <xdr:nvGraphicFramePr>
        <xdr:cNvPr id="4402172" name="3 Gráfico">
          <a:extLst>
            <a:ext uri="{FF2B5EF4-FFF2-40B4-BE49-F238E27FC236}">
              <a16:creationId xmlns:a16="http://schemas.microsoft.com/office/drawing/2014/main" id="{00000000-0008-0000-2500-0000FC2B4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3.xml><?xml version="1.0" encoding="utf-8"?>
<xdr:wsDr xmlns:xdr="http://schemas.openxmlformats.org/drawingml/2006/spreadsheetDrawing" xmlns:a="http://schemas.openxmlformats.org/drawingml/2006/main">
  <xdr:twoCellAnchor editAs="absolute">
    <xdr:from>
      <xdr:col>2</xdr:col>
      <xdr:colOff>9525</xdr:colOff>
      <xdr:row>1</xdr:row>
      <xdr:rowOff>161925</xdr:rowOff>
    </xdr:from>
    <xdr:to>
      <xdr:col>2</xdr:col>
      <xdr:colOff>895350</xdr:colOff>
      <xdr:row>2</xdr:row>
      <xdr:rowOff>171450</xdr:rowOff>
    </xdr:to>
    <xdr:pic>
      <xdr:nvPicPr>
        <xdr:cNvPr id="11659621" name="Picture 1">
          <a:extLst>
            <a:ext uri="{FF2B5EF4-FFF2-40B4-BE49-F238E27FC236}">
              <a16:creationId xmlns:a16="http://schemas.microsoft.com/office/drawing/2014/main" id="{00000000-0008-0000-2600-000065E9B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71450"/>
          <a:ext cx="8858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9525</xdr:colOff>
      <xdr:row>3</xdr:row>
      <xdr:rowOff>28575</xdr:rowOff>
    </xdr:from>
    <xdr:to>
      <xdr:col>4</xdr:col>
      <xdr:colOff>3895725</xdr:colOff>
      <xdr:row>3</xdr:row>
      <xdr:rowOff>28575</xdr:rowOff>
    </xdr:to>
    <xdr:sp macro="" textlink="">
      <xdr:nvSpPr>
        <xdr:cNvPr id="11659622" name="Line 2">
          <a:extLst>
            <a:ext uri="{FF2B5EF4-FFF2-40B4-BE49-F238E27FC236}">
              <a16:creationId xmlns:a16="http://schemas.microsoft.com/office/drawing/2014/main" id="{00000000-0008-0000-2600-000066E9B100}"/>
            </a:ext>
          </a:extLst>
        </xdr:cNvPr>
        <xdr:cNvSpPr>
          <a:spLocks noChangeShapeType="1"/>
        </xdr:cNvSpPr>
      </xdr:nvSpPr>
      <xdr:spPr bwMode="auto">
        <a:xfrm flipH="1">
          <a:off x="200025" y="495300"/>
          <a:ext cx="521017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19050</xdr:colOff>
      <xdr:row>5</xdr:row>
      <xdr:rowOff>161925</xdr:rowOff>
    </xdr:from>
    <xdr:to>
      <xdr:col>7</xdr:col>
      <xdr:colOff>9525</xdr:colOff>
      <xdr:row>20</xdr:row>
      <xdr:rowOff>114300</xdr:rowOff>
    </xdr:to>
    <xdr:graphicFrame macro="">
      <xdr:nvGraphicFramePr>
        <xdr:cNvPr id="11659623" name="3 Gráfico">
          <a:extLst>
            <a:ext uri="{FF2B5EF4-FFF2-40B4-BE49-F238E27FC236}">
              <a16:creationId xmlns:a16="http://schemas.microsoft.com/office/drawing/2014/main" id="{00000000-0008-0000-2600-000067E9B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542925</xdr:colOff>
      <xdr:row>9</xdr:row>
      <xdr:rowOff>28574</xdr:rowOff>
    </xdr:from>
    <xdr:to>
      <xdr:col>7</xdr:col>
      <xdr:colOff>304800</xdr:colOff>
      <xdr:row>10</xdr:row>
      <xdr:rowOff>47625</xdr:rowOff>
    </xdr:to>
    <xdr:sp macro="" textlink="'Data 1'!#REF!">
      <xdr:nvSpPr>
        <xdr:cNvPr id="5" name="4 CuadroTexto">
          <a:extLst>
            <a:ext uri="{FF2B5EF4-FFF2-40B4-BE49-F238E27FC236}">
              <a16:creationId xmlns:a16="http://schemas.microsoft.com/office/drawing/2014/main" id="{00000000-0008-0000-2600-000005000000}"/>
            </a:ext>
          </a:extLst>
        </xdr:cNvPr>
        <xdr:cNvSpPr txBox="1"/>
      </xdr:nvSpPr>
      <xdr:spPr>
        <a:xfrm>
          <a:off x="6696075" y="1571624"/>
          <a:ext cx="476250" cy="1809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defRPr sz="1000"/>
          </a:pPr>
          <a:fld id="{085B4122-78CF-49F2-8F92-0C2ECE00DC58}" type="TxLink">
            <a:rPr lang="es-ES" sz="800" b="1" i="0" u="none" strike="noStrike" baseline="0">
              <a:solidFill>
                <a:srgbClr val="004563"/>
              </a:solidFill>
              <a:latin typeface="Arial"/>
              <a:cs typeface="Arial"/>
            </a:rPr>
            <a:pPr algn="l" rtl="0">
              <a:defRPr sz="1000"/>
            </a:pPr>
            <a:t>​</a:t>
          </a:fld>
          <a:endParaRPr lang="es-ES" sz="800" b="1" i="0" u="none" strike="noStrike" baseline="0">
            <a:solidFill>
              <a:srgbClr val="004563"/>
            </a:solidFill>
            <a:latin typeface="Arial"/>
            <a:cs typeface="Arial"/>
          </a:endParaRPr>
        </a:p>
      </xdr:txBody>
    </xdr:sp>
    <xdr:clientData/>
  </xdr:twoCellAnchor>
</xdr:wsDr>
</file>

<file path=xl/drawings/drawing54.xml><?xml version="1.0" encoding="utf-8"?>
<c:userShapes xmlns:c="http://schemas.openxmlformats.org/drawingml/2006/chart">
  <cdr:relSizeAnchor xmlns:cdr="http://schemas.openxmlformats.org/drawingml/2006/chartDrawing">
    <cdr:from>
      <cdr:x>0.88948</cdr:x>
      <cdr:y>0.3506</cdr:y>
    </cdr:from>
    <cdr:to>
      <cdr:x>0.97861</cdr:x>
      <cdr:y>0.4263</cdr:y>
    </cdr:to>
    <cdr:sp macro="" textlink="'Data 1'!#REF!">
      <cdr:nvSpPr>
        <cdr:cNvPr id="2" name="4 CuadroTexto"/>
        <cdr:cNvSpPr txBox="1"/>
      </cdr:nvSpPr>
      <cdr:spPr>
        <a:xfrm xmlns:a="http://schemas.openxmlformats.org/drawingml/2006/main">
          <a:off x="4752934" y="838196"/>
          <a:ext cx="476269" cy="180982"/>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fld id="{C2D9AF43-46AB-4672-A89D-D55B641CF3A7}" type="TxLink">
            <a:rPr lang="es-ES" sz="800" b="1" i="0" u="none" strike="noStrike">
              <a:solidFill>
                <a:srgbClr val="004563"/>
              </a:solidFill>
              <a:latin typeface="Arial" pitchFamily="34" charset="0"/>
              <a:cs typeface="Arial" pitchFamily="34" charset="0"/>
            </a:rPr>
            <a:pPr/>
            <a:t>268,9    </a:t>
          </a:fld>
          <a:endParaRPr lang="es-ES" sz="800" b="1">
            <a:latin typeface="Arial" pitchFamily="34" charset="0"/>
            <a:cs typeface="Arial" pitchFamily="34" charset="0"/>
          </a:endParaRPr>
        </a:p>
      </cdr:txBody>
    </cdr:sp>
  </cdr:relSizeAnchor>
  <cdr:relSizeAnchor xmlns:cdr="http://schemas.openxmlformats.org/drawingml/2006/chartDrawing">
    <cdr:from>
      <cdr:x>0.86631</cdr:x>
      <cdr:y>0.48208</cdr:y>
    </cdr:from>
    <cdr:to>
      <cdr:x>0.95544</cdr:x>
      <cdr:y>0.55777</cdr:y>
    </cdr:to>
    <cdr:sp macro="" textlink="'Data 1'!#REF!">
      <cdr:nvSpPr>
        <cdr:cNvPr id="3" name="4 CuadroTexto"/>
        <cdr:cNvSpPr txBox="1"/>
      </cdr:nvSpPr>
      <cdr:spPr>
        <a:xfrm xmlns:a="http://schemas.openxmlformats.org/drawingml/2006/main">
          <a:off x="4629173" y="1152535"/>
          <a:ext cx="476268" cy="180958"/>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fld id="{0644072B-85AF-46FD-872C-5DF4E804E853}" type="TxLink">
            <a:rPr lang="es-ES" sz="800" b="1" i="0" u="none" strike="noStrike">
              <a:solidFill>
                <a:srgbClr val="004563"/>
              </a:solidFill>
              <a:latin typeface="Arial" pitchFamily="34" charset="0"/>
              <a:cs typeface="Arial" pitchFamily="34" charset="0"/>
            </a:rPr>
            <a:pPr/>
            <a:t>264,9    </a:t>
          </a:fld>
          <a:endParaRPr lang="es-ES" sz="800" b="1">
            <a:latin typeface="Arial" pitchFamily="34" charset="0"/>
            <a:cs typeface="Arial" pitchFamily="34" charset="0"/>
          </a:endParaRPr>
        </a:p>
      </cdr:txBody>
    </cdr:sp>
  </cdr:relSizeAnchor>
  <cdr:relSizeAnchor xmlns:cdr="http://schemas.openxmlformats.org/drawingml/2006/chartDrawing">
    <cdr:from>
      <cdr:x>0.89839</cdr:x>
      <cdr:y>0.62152</cdr:y>
    </cdr:from>
    <cdr:to>
      <cdr:x>0.98752</cdr:x>
      <cdr:y>0.69721</cdr:y>
    </cdr:to>
    <cdr:sp macro="" textlink="'Data 1'!#REF!">
      <cdr:nvSpPr>
        <cdr:cNvPr id="4" name="4 CuadroTexto"/>
        <cdr:cNvSpPr txBox="1"/>
      </cdr:nvSpPr>
      <cdr:spPr>
        <a:xfrm xmlns:a="http://schemas.openxmlformats.org/drawingml/2006/main">
          <a:off x="4800559" y="1485920"/>
          <a:ext cx="476269" cy="180957"/>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fld id="{565A3E4A-FFF0-4267-AEC1-CB105C0105FE}" type="TxLink">
            <a:rPr lang="es-ES" sz="800" b="1" i="0" u="none" strike="noStrike">
              <a:solidFill>
                <a:srgbClr val="004563"/>
              </a:solidFill>
              <a:latin typeface="Arial" pitchFamily="34" charset="0"/>
              <a:cs typeface="Arial" pitchFamily="34" charset="0"/>
            </a:rPr>
            <a:pPr/>
            <a:t>273,3    </a:t>
          </a:fld>
          <a:endParaRPr lang="es-ES" sz="800" b="1">
            <a:latin typeface="Arial" pitchFamily="34" charset="0"/>
            <a:cs typeface="Arial" pitchFamily="34" charset="0"/>
          </a:endParaRPr>
        </a:p>
      </cdr:txBody>
    </cdr:sp>
  </cdr:relSizeAnchor>
  <cdr:relSizeAnchor xmlns:cdr="http://schemas.openxmlformats.org/drawingml/2006/chartDrawing">
    <cdr:from>
      <cdr:x>0.88413</cdr:x>
      <cdr:y>0.749</cdr:y>
    </cdr:from>
    <cdr:to>
      <cdr:x>0.97326</cdr:x>
      <cdr:y>0.8247</cdr:y>
    </cdr:to>
    <cdr:sp macro="" textlink="'Data 1'!#REF!">
      <cdr:nvSpPr>
        <cdr:cNvPr id="5" name="4 CuadroTexto"/>
        <cdr:cNvSpPr txBox="1"/>
      </cdr:nvSpPr>
      <cdr:spPr>
        <a:xfrm xmlns:a="http://schemas.openxmlformats.org/drawingml/2006/main">
          <a:off x="4724386" y="1790700"/>
          <a:ext cx="476268" cy="180982"/>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fld id="{678E2517-CDCD-4449-82C3-4362B3225BD3}" type="TxLink">
            <a:rPr lang="es-ES" sz="800" b="1" i="0" u="none" strike="noStrike">
              <a:solidFill>
                <a:srgbClr val="004563"/>
              </a:solidFill>
              <a:latin typeface="Arial" pitchFamily="34" charset="0"/>
              <a:cs typeface="Arial" pitchFamily="34" charset="0"/>
            </a:rPr>
            <a:pPr/>
            <a:t>264,5    </a:t>
          </a:fld>
          <a:endParaRPr lang="es-ES" sz="800" b="1">
            <a:latin typeface="Arial" pitchFamily="34" charset="0"/>
            <a:cs typeface="Arial" pitchFamily="34" charset="0"/>
          </a:endParaRPr>
        </a:p>
      </cdr:txBody>
    </cdr:sp>
  </cdr:relSizeAnchor>
</c:userShapes>
</file>

<file path=xl/drawings/drawing55.xml><?xml version="1.0" encoding="utf-8"?>
<xdr:wsDr xmlns:xdr="http://schemas.openxmlformats.org/drawingml/2006/spreadsheetDrawing" xmlns:a="http://schemas.openxmlformats.org/drawingml/2006/main">
  <xdr:twoCellAnchor editAs="absolute">
    <xdr:from>
      <xdr:col>2</xdr:col>
      <xdr:colOff>9525</xdr:colOff>
      <xdr:row>1</xdr:row>
      <xdr:rowOff>161925</xdr:rowOff>
    </xdr:from>
    <xdr:to>
      <xdr:col>2</xdr:col>
      <xdr:colOff>895350</xdr:colOff>
      <xdr:row>2</xdr:row>
      <xdr:rowOff>171450</xdr:rowOff>
    </xdr:to>
    <xdr:pic>
      <xdr:nvPicPr>
        <xdr:cNvPr id="11860136" name="Picture 1">
          <a:extLst>
            <a:ext uri="{FF2B5EF4-FFF2-40B4-BE49-F238E27FC236}">
              <a16:creationId xmlns:a16="http://schemas.microsoft.com/office/drawing/2014/main" id="{00000000-0008-0000-2800-0000A8F8B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71450"/>
          <a:ext cx="8858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9525</xdr:colOff>
      <xdr:row>3</xdr:row>
      <xdr:rowOff>28575</xdr:rowOff>
    </xdr:from>
    <xdr:to>
      <xdr:col>11</xdr:col>
      <xdr:colOff>133350</xdr:colOff>
      <xdr:row>3</xdr:row>
      <xdr:rowOff>28575</xdr:rowOff>
    </xdr:to>
    <xdr:sp macro="" textlink="">
      <xdr:nvSpPr>
        <xdr:cNvPr id="11860137" name="Line 3">
          <a:extLst>
            <a:ext uri="{FF2B5EF4-FFF2-40B4-BE49-F238E27FC236}">
              <a16:creationId xmlns:a16="http://schemas.microsoft.com/office/drawing/2014/main" id="{00000000-0008-0000-2800-0000A9F8B400}"/>
            </a:ext>
          </a:extLst>
        </xdr:cNvPr>
        <xdr:cNvSpPr>
          <a:spLocks noChangeShapeType="1"/>
        </xdr:cNvSpPr>
      </xdr:nvSpPr>
      <xdr:spPr bwMode="auto">
        <a:xfrm flipH="1">
          <a:off x="200025" y="495300"/>
          <a:ext cx="543877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56.xml><?xml version="1.0" encoding="utf-8"?>
<xdr:wsDr xmlns:xdr="http://schemas.openxmlformats.org/drawingml/2006/spreadsheetDrawing" xmlns:a="http://schemas.openxmlformats.org/drawingml/2006/main">
  <xdr:twoCellAnchor editAs="oneCell">
    <xdr:from>
      <xdr:col>4</xdr:col>
      <xdr:colOff>9525</xdr:colOff>
      <xdr:row>6</xdr:row>
      <xdr:rowOff>9525</xdr:rowOff>
    </xdr:from>
    <xdr:to>
      <xdr:col>4</xdr:col>
      <xdr:colOff>3914775</xdr:colOff>
      <xdr:row>24</xdr:row>
      <xdr:rowOff>0</xdr:rowOff>
    </xdr:to>
    <xdr:graphicFrame macro="">
      <xdr:nvGraphicFramePr>
        <xdr:cNvPr id="11607406" name="GRAF1">
          <a:extLst>
            <a:ext uri="{FF2B5EF4-FFF2-40B4-BE49-F238E27FC236}">
              <a16:creationId xmlns:a16="http://schemas.microsoft.com/office/drawing/2014/main" id="{00000000-0008-0000-2900-00006E1DB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4819650</xdr:colOff>
      <xdr:row>2</xdr:row>
      <xdr:rowOff>76200</xdr:rowOff>
    </xdr:from>
    <xdr:to>
      <xdr:col>1</xdr:col>
      <xdr:colOff>180975</xdr:colOff>
      <xdr:row>2</xdr:row>
      <xdr:rowOff>295275</xdr:rowOff>
    </xdr:to>
    <xdr:sp macro="" textlink="">
      <xdr:nvSpPr>
        <xdr:cNvPr id="268290" name="Rectangle 2">
          <a:extLst>
            <a:ext uri="{FF2B5EF4-FFF2-40B4-BE49-F238E27FC236}">
              <a16:creationId xmlns:a16="http://schemas.microsoft.com/office/drawing/2014/main" id="{00000000-0008-0000-2900-000002180400}"/>
            </a:ext>
          </a:extLst>
        </xdr:cNvPr>
        <xdr:cNvSpPr>
          <a:spLocks noChangeArrowheads="1"/>
        </xdr:cNvSpPr>
      </xdr:nvSpPr>
      <xdr:spPr bwMode="auto">
        <a:xfrm>
          <a:off x="190500" y="352425"/>
          <a:ext cx="0" cy="114300"/>
        </a:xfrm>
        <a:prstGeom prst="rect">
          <a:avLst/>
        </a:prstGeom>
        <a:solidFill>
          <a:srgbClr val="005463"/>
        </a:solidFill>
        <a:ln w="9525">
          <a:noFill/>
          <a:miter lim="800000"/>
          <a:headEnd/>
          <a:tailEnd/>
        </a:ln>
      </xdr:spPr>
      <xdr:txBody>
        <a:bodyPr vertOverflow="clip" wrap="square" lIns="27432" tIns="22860" rIns="0" bIns="0" anchor="t" upright="1"/>
        <a:lstStyle/>
        <a:p>
          <a:pPr algn="l" rtl="0">
            <a:defRPr sz="1000"/>
          </a:pPr>
          <a:r>
            <a:rPr lang="es-ES" sz="800" b="1" i="0" u="none" strike="noStrike" baseline="0">
              <a:solidFill>
                <a:srgbClr val="FFFFFF"/>
              </a:solidFill>
              <a:latin typeface="Arial"/>
              <a:cs typeface="Arial"/>
            </a:rPr>
            <a:t>OK</a:t>
          </a:r>
        </a:p>
      </xdr:txBody>
    </xdr:sp>
    <xdr:clientData/>
  </xdr:twoCellAnchor>
  <xdr:twoCellAnchor editAs="absolute">
    <xdr:from>
      <xdr:col>2</xdr:col>
      <xdr:colOff>9525</xdr:colOff>
      <xdr:row>1</xdr:row>
      <xdr:rowOff>161925</xdr:rowOff>
    </xdr:from>
    <xdr:to>
      <xdr:col>2</xdr:col>
      <xdr:colOff>895350</xdr:colOff>
      <xdr:row>2</xdr:row>
      <xdr:rowOff>171450</xdr:rowOff>
    </xdr:to>
    <xdr:pic>
      <xdr:nvPicPr>
        <xdr:cNvPr id="11607408" name="Picture 3">
          <a:extLst>
            <a:ext uri="{FF2B5EF4-FFF2-40B4-BE49-F238E27FC236}">
              <a16:creationId xmlns:a16="http://schemas.microsoft.com/office/drawing/2014/main" id="{00000000-0008-0000-2900-0000701DB1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0025" y="171450"/>
          <a:ext cx="8858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9525</xdr:colOff>
      <xdr:row>3</xdr:row>
      <xdr:rowOff>28575</xdr:rowOff>
    </xdr:from>
    <xdr:to>
      <xdr:col>4</xdr:col>
      <xdr:colOff>3895725</xdr:colOff>
      <xdr:row>3</xdr:row>
      <xdr:rowOff>28575</xdr:rowOff>
    </xdr:to>
    <xdr:sp macro="" textlink="">
      <xdr:nvSpPr>
        <xdr:cNvPr id="11607409" name="Line 6">
          <a:extLst>
            <a:ext uri="{FF2B5EF4-FFF2-40B4-BE49-F238E27FC236}">
              <a16:creationId xmlns:a16="http://schemas.microsoft.com/office/drawing/2014/main" id="{00000000-0008-0000-2900-0000711DB100}"/>
            </a:ext>
          </a:extLst>
        </xdr:cNvPr>
        <xdr:cNvSpPr>
          <a:spLocks noChangeShapeType="1"/>
        </xdr:cNvSpPr>
      </xdr:nvSpPr>
      <xdr:spPr bwMode="auto">
        <a:xfrm flipH="1">
          <a:off x="200025" y="495300"/>
          <a:ext cx="554355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9525</xdr:colOff>
      <xdr:row>1</xdr:row>
      <xdr:rowOff>161925</xdr:rowOff>
    </xdr:from>
    <xdr:to>
      <xdr:col>2</xdr:col>
      <xdr:colOff>895350</xdr:colOff>
      <xdr:row>2</xdr:row>
      <xdr:rowOff>171450</xdr:rowOff>
    </xdr:to>
    <xdr:pic>
      <xdr:nvPicPr>
        <xdr:cNvPr id="5475181" name="Picture 2">
          <a:extLst>
            <a:ext uri="{FF2B5EF4-FFF2-40B4-BE49-F238E27FC236}">
              <a16:creationId xmlns:a16="http://schemas.microsoft.com/office/drawing/2014/main" id="{00000000-0008-0000-0400-00006D8B53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71450"/>
          <a:ext cx="8858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9525</xdr:colOff>
      <xdr:row>3</xdr:row>
      <xdr:rowOff>28575</xdr:rowOff>
    </xdr:from>
    <xdr:to>
      <xdr:col>5</xdr:col>
      <xdr:colOff>0</xdr:colOff>
      <xdr:row>3</xdr:row>
      <xdr:rowOff>28575</xdr:rowOff>
    </xdr:to>
    <xdr:sp macro="" textlink="">
      <xdr:nvSpPr>
        <xdr:cNvPr id="5475182" name="Line 4">
          <a:extLst>
            <a:ext uri="{FF2B5EF4-FFF2-40B4-BE49-F238E27FC236}">
              <a16:creationId xmlns:a16="http://schemas.microsoft.com/office/drawing/2014/main" id="{00000000-0008-0000-0400-00006E8B5300}"/>
            </a:ext>
          </a:extLst>
        </xdr:cNvPr>
        <xdr:cNvSpPr>
          <a:spLocks noChangeShapeType="1"/>
        </xdr:cNvSpPr>
      </xdr:nvSpPr>
      <xdr:spPr bwMode="auto">
        <a:xfrm flipH="1">
          <a:off x="200025" y="495300"/>
          <a:ext cx="586740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absolute">
    <xdr:from>
      <xdr:col>4</xdr:col>
      <xdr:colOff>0</xdr:colOff>
      <xdr:row>6</xdr:row>
      <xdr:rowOff>0</xdr:rowOff>
    </xdr:from>
    <xdr:to>
      <xdr:col>4</xdr:col>
      <xdr:colOff>4743450</xdr:colOff>
      <xdr:row>22</xdr:row>
      <xdr:rowOff>142875</xdr:rowOff>
    </xdr:to>
    <xdr:graphicFrame macro="">
      <xdr:nvGraphicFramePr>
        <xdr:cNvPr id="5475183" name="Chart 1">
          <a:extLst>
            <a:ext uri="{FF2B5EF4-FFF2-40B4-BE49-F238E27FC236}">
              <a16:creationId xmlns:a16="http://schemas.microsoft.com/office/drawing/2014/main" id="{00000000-0008-0000-0400-00006F8B5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absolute">
    <xdr:from>
      <xdr:col>4</xdr:col>
      <xdr:colOff>19050</xdr:colOff>
      <xdr:row>6</xdr:row>
      <xdr:rowOff>9525</xdr:rowOff>
    </xdr:from>
    <xdr:to>
      <xdr:col>4</xdr:col>
      <xdr:colOff>4752975</xdr:colOff>
      <xdr:row>22</xdr:row>
      <xdr:rowOff>142875</xdr:rowOff>
    </xdr:to>
    <xdr:graphicFrame macro="">
      <xdr:nvGraphicFramePr>
        <xdr:cNvPr id="6352655" name="Chart 1">
          <a:extLst>
            <a:ext uri="{FF2B5EF4-FFF2-40B4-BE49-F238E27FC236}">
              <a16:creationId xmlns:a16="http://schemas.microsoft.com/office/drawing/2014/main" id="{00000000-0008-0000-0500-00000FEF6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9525</xdr:colOff>
      <xdr:row>1</xdr:row>
      <xdr:rowOff>161925</xdr:rowOff>
    </xdr:from>
    <xdr:to>
      <xdr:col>2</xdr:col>
      <xdr:colOff>895350</xdr:colOff>
      <xdr:row>2</xdr:row>
      <xdr:rowOff>171450</xdr:rowOff>
    </xdr:to>
    <xdr:pic>
      <xdr:nvPicPr>
        <xdr:cNvPr id="6352656" name="Picture 2">
          <a:extLst>
            <a:ext uri="{FF2B5EF4-FFF2-40B4-BE49-F238E27FC236}">
              <a16:creationId xmlns:a16="http://schemas.microsoft.com/office/drawing/2014/main" id="{00000000-0008-0000-0500-000010EF6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0025" y="171450"/>
          <a:ext cx="8858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9525</xdr:colOff>
      <xdr:row>3</xdr:row>
      <xdr:rowOff>28575</xdr:rowOff>
    </xdr:from>
    <xdr:to>
      <xdr:col>4</xdr:col>
      <xdr:colOff>4733925</xdr:colOff>
      <xdr:row>3</xdr:row>
      <xdr:rowOff>28575</xdr:rowOff>
    </xdr:to>
    <xdr:sp macro="" textlink="">
      <xdr:nvSpPr>
        <xdr:cNvPr id="6352657" name="Line 3">
          <a:extLst>
            <a:ext uri="{FF2B5EF4-FFF2-40B4-BE49-F238E27FC236}">
              <a16:creationId xmlns:a16="http://schemas.microsoft.com/office/drawing/2014/main" id="{00000000-0008-0000-0500-000011EF6000}"/>
            </a:ext>
          </a:extLst>
        </xdr:cNvPr>
        <xdr:cNvSpPr>
          <a:spLocks noChangeShapeType="1"/>
        </xdr:cNvSpPr>
      </xdr:nvSpPr>
      <xdr:spPr bwMode="auto">
        <a:xfrm flipH="1">
          <a:off x="200025" y="495300"/>
          <a:ext cx="583882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editAs="absolute">
    <xdr:from>
      <xdr:col>2</xdr:col>
      <xdr:colOff>9524</xdr:colOff>
      <xdr:row>3</xdr:row>
      <xdr:rowOff>28575</xdr:rowOff>
    </xdr:from>
    <xdr:to>
      <xdr:col>4</xdr:col>
      <xdr:colOff>4097224</xdr:colOff>
      <xdr:row>3</xdr:row>
      <xdr:rowOff>28575</xdr:rowOff>
    </xdr:to>
    <xdr:sp macro="" textlink="">
      <xdr:nvSpPr>
        <xdr:cNvPr id="6575866" name="Line 1">
          <a:extLst>
            <a:ext uri="{FF2B5EF4-FFF2-40B4-BE49-F238E27FC236}">
              <a16:creationId xmlns:a16="http://schemas.microsoft.com/office/drawing/2014/main" id="{00000000-0008-0000-0600-0000FA566400}"/>
            </a:ext>
          </a:extLst>
        </xdr:cNvPr>
        <xdr:cNvSpPr>
          <a:spLocks noChangeShapeType="1"/>
        </xdr:cNvSpPr>
      </xdr:nvSpPr>
      <xdr:spPr bwMode="auto">
        <a:xfrm flipH="1">
          <a:off x="212724" y="492125"/>
          <a:ext cx="547200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absolute">
    <xdr:from>
      <xdr:col>2</xdr:col>
      <xdr:colOff>9525</xdr:colOff>
      <xdr:row>1</xdr:row>
      <xdr:rowOff>161925</xdr:rowOff>
    </xdr:from>
    <xdr:to>
      <xdr:col>2</xdr:col>
      <xdr:colOff>895350</xdr:colOff>
      <xdr:row>2</xdr:row>
      <xdr:rowOff>171450</xdr:rowOff>
    </xdr:to>
    <xdr:pic>
      <xdr:nvPicPr>
        <xdr:cNvPr id="6575867" name="Picture 2">
          <a:extLst>
            <a:ext uri="{FF2B5EF4-FFF2-40B4-BE49-F238E27FC236}">
              <a16:creationId xmlns:a16="http://schemas.microsoft.com/office/drawing/2014/main" id="{00000000-0008-0000-0600-0000FB566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71450"/>
          <a:ext cx="8858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9525</xdr:colOff>
      <xdr:row>6</xdr:row>
      <xdr:rowOff>9525</xdr:rowOff>
    </xdr:from>
    <xdr:to>
      <xdr:col>4</xdr:col>
      <xdr:colOff>3914775</xdr:colOff>
      <xdr:row>21</xdr:row>
      <xdr:rowOff>9525</xdr:rowOff>
    </xdr:to>
    <xdr:graphicFrame macro="">
      <xdr:nvGraphicFramePr>
        <xdr:cNvPr id="5" name="Graf3_and">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absolute">
    <xdr:from>
      <xdr:col>2</xdr:col>
      <xdr:colOff>9524</xdr:colOff>
      <xdr:row>3</xdr:row>
      <xdr:rowOff>28575</xdr:rowOff>
    </xdr:from>
    <xdr:to>
      <xdr:col>4</xdr:col>
      <xdr:colOff>4097224</xdr:colOff>
      <xdr:row>3</xdr:row>
      <xdr:rowOff>28575</xdr:rowOff>
    </xdr:to>
    <xdr:sp macro="" textlink="">
      <xdr:nvSpPr>
        <xdr:cNvPr id="6260502" name="Line 1">
          <a:extLst>
            <a:ext uri="{FF2B5EF4-FFF2-40B4-BE49-F238E27FC236}">
              <a16:creationId xmlns:a16="http://schemas.microsoft.com/office/drawing/2014/main" id="{00000000-0008-0000-0700-000016875F00}"/>
            </a:ext>
          </a:extLst>
        </xdr:cNvPr>
        <xdr:cNvSpPr>
          <a:spLocks noChangeShapeType="1"/>
        </xdr:cNvSpPr>
      </xdr:nvSpPr>
      <xdr:spPr bwMode="auto">
        <a:xfrm flipH="1">
          <a:off x="212724" y="492125"/>
          <a:ext cx="547200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absolute">
    <xdr:from>
      <xdr:col>2</xdr:col>
      <xdr:colOff>9525</xdr:colOff>
      <xdr:row>1</xdr:row>
      <xdr:rowOff>161925</xdr:rowOff>
    </xdr:from>
    <xdr:to>
      <xdr:col>2</xdr:col>
      <xdr:colOff>895350</xdr:colOff>
      <xdr:row>2</xdr:row>
      <xdr:rowOff>171450</xdr:rowOff>
    </xdr:to>
    <xdr:pic>
      <xdr:nvPicPr>
        <xdr:cNvPr id="6260503" name="Picture 2">
          <a:extLst>
            <a:ext uri="{FF2B5EF4-FFF2-40B4-BE49-F238E27FC236}">
              <a16:creationId xmlns:a16="http://schemas.microsoft.com/office/drawing/2014/main" id="{00000000-0008-0000-0700-000017875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71450"/>
          <a:ext cx="8858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9525</xdr:colOff>
      <xdr:row>6</xdr:row>
      <xdr:rowOff>0</xdr:rowOff>
    </xdr:from>
    <xdr:to>
      <xdr:col>4</xdr:col>
      <xdr:colOff>3914775</xdr:colOff>
      <xdr:row>21</xdr:row>
      <xdr:rowOff>0</xdr:rowOff>
    </xdr:to>
    <xdr:graphicFrame macro="">
      <xdr:nvGraphicFramePr>
        <xdr:cNvPr id="5" name="Graf3_and">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CIBIDOS/1%20Demanda%20de%20energia%20electrica/1%20Demanda%20de%20energia%20electric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CIBIDOS/2%20Produccion%20de%20energia%20electrica/2%20Produccion%20de%20energia%20electrica_CON%20VINCULO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nformacion/COMUN/INFORME%20OPERACION/2015/5%20Operaci&#243;n%20del%20sistem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epartamento/Gesti&#243;n%20de%20la%20Informaci&#243;n/Publicaciones%20e%20Informes/Anual/Informe%20Sistema%20El&#233;ctrico/2019/RECIBIDOS/3%20Intercambios%20Internacionale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Informacion/COMUN/INFORME%20OPERACION/2015/8%20Intercambios%20Internacionale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RECIBIDOS/4%20Transporte%20de%20energia%20electrica/4%20Red%20de%20transport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RECIBIDOS/6%20Panorama%20europeo/6%20Panorama%20europeo.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Informacion/COMUN/INFORME%20OPERACION/2015/7%20Calidad%20de%20Servici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1%20Demanda%20de%20energia%20electri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1"/>
      <sheetName val="C2"/>
      <sheetName val="C3"/>
      <sheetName val="C4"/>
      <sheetName val="C5"/>
      <sheetName val="C1 CON PIB Y CORREGIDA"/>
      <sheetName val="C6"/>
      <sheetName val="C7"/>
      <sheetName val="C8"/>
      <sheetName val="C9"/>
      <sheetName val="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Data 1"/>
      <sheetName val="Data 2"/>
      <sheetName val="Datos_map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1">
          <cell r="C31">
            <v>2017</v>
          </cell>
        </row>
        <row r="32">
          <cell r="C32">
            <v>2018</v>
          </cell>
        </row>
        <row r="33">
          <cell r="C33">
            <v>2019</v>
          </cell>
        </row>
        <row r="34">
          <cell r="C34">
            <v>2020</v>
          </cell>
        </row>
        <row r="35">
          <cell r="C35">
            <v>2021</v>
          </cell>
        </row>
      </sheetData>
      <sheetData sheetId="30"/>
      <sheetData sheetId="3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1"/>
      <sheetName val="C2"/>
      <sheetName val="C3"/>
      <sheetName val="C4"/>
      <sheetName val="C5"/>
      <sheetName val="C6"/>
      <sheetName val="C7"/>
      <sheetName val="C8"/>
      <sheetName val="C9"/>
      <sheetName val="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
      <sheetName val="C33"/>
      <sheetName val="C34"/>
      <sheetName val="C35"/>
      <sheetName val="C36"/>
      <sheetName val="C37"/>
      <sheetName val="C38"/>
      <sheetName val="C39"/>
      <sheetName val="C40"/>
      <sheetName val="C41"/>
      <sheetName val="C42"/>
      <sheetName val="C43"/>
      <sheetName val="C44"/>
      <sheetName val="C45"/>
      <sheetName val="C46"/>
      <sheetName val="C47"/>
      <sheetName val="C48"/>
      <sheetName val="C49"/>
      <sheetName val="C50"/>
      <sheetName val="C51"/>
      <sheetName val="C52"/>
      <sheetName val="Data 1"/>
      <sheetName val="Data 2"/>
      <sheetName val="Data 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ow r="99">
          <cell r="D99">
            <v>2012</v>
          </cell>
          <cell r="E99">
            <v>2013</v>
          </cell>
          <cell r="F99">
            <v>2014</v>
          </cell>
          <cell r="G99">
            <v>2015</v>
          </cell>
          <cell r="H99">
            <v>2016</v>
          </cell>
          <cell r="I99">
            <v>2017</v>
          </cell>
          <cell r="J99">
            <v>2018</v>
          </cell>
          <cell r="K99">
            <v>2019</v>
          </cell>
          <cell r="L99">
            <v>2020</v>
          </cell>
          <cell r="M99">
            <v>2021</v>
          </cell>
        </row>
        <row r="100">
          <cell r="D100">
            <v>16926.57878</v>
          </cell>
          <cell r="E100">
            <v>16984.611779999999</v>
          </cell>
          <cell r="F100">
            <v>16990.841779999999</v>
          </cell>
          <cell r="G100">
            <v>17040.958429999999</v>
          </cell>
          <cell r="H100">
            <v>17047.988430000001</v>
          </cell>
          <cell r="I100">
            <v>17052.202430000001</v>
          </cell>
          <cell r="J100">
            <v>17062.857029999999</v>
          </cell>
          <cell r="K100">
            <v>17097.044030000001</v>
          </cell>
          <cell r="L100">
            <v>17096.939030000001</v>
          </cell>
          <cell r="M100">
            <v>17092.603029999998</v>
          </cell>
        </row>
        <row r="101">
          <cell r="D101">
            <v>2450.9399999999996</v>
          </cell>
          <cell r="E101">
            <v>2450.9399999999996</v>
          </cell>
          <cell r="F101">
            <v>2450.9399999999996</v>
          </cell>
          <cell r="G101">
            <v>3331.4</v>
          </cell>
          <cell r="H101">
            <v>3331.4</v>
          </cell>
          <cell r="I101">
            <v>3331.4</v>
          </cell>
          <cell r="J101">
            <v>3331.4</v>
          </cell>
          <cell r="K101">
            <v>3331.4</v>
          </cell>
          <cell r="L101">
            <v>3331.4</v>
          </cell>
          <cell r="M101">
            <v>3331.4</v>
          </cell>
        </row>
        <row r="102">
          <cell r="D102">
            <v>7572.58</v>
          </cell>
          <cell r="E102">
            <v>7572.58</v>
          </cell>
          <cell r="F102">
            <v>7572.58</v>
          </cell>
          <cell r="G102">
            <v>7572.58</v>
          </cell>
          <cell r="H102">
            <v>7572.58</v>
          </cell>
          <cell r="I102">
            <v>7117.29</v>
          </cell>
          <cell r="J102">
            <v>7117.29</v>
          </cell>
          <cell r="K102">
            <v>7117.29</v>
          </cell>
          <cell r="L102">
            <v>7117.29</v>
          </cell>
          <cell r="M102">
            <v>7117.29</v>
          </cell>
        </row>
        <row r="103">
          <cell r="D103">
            <v>10595.47</v>
          </cell>
          <cell r="E103">
            <v>10610.37</v>
          </cell>
          <cell r="F103">
            <v>10468.02</v>
          </cell>
          <cell r="G103">
            <v>10494.014999999999</v>
          </cell>
          <cell r="H103">
            <v>9561.8850000000002</v>
          </cell>
          <cell r="I103">
            <v>9561.8850000000002</v>
          </cell>
          <cell r="J103">
            <v>9561.8850000000002</v>
          </cell>
          <cell r="K103">
            <v>9215.0450000000001</v>
          </cell>
          <cell r="L103">
            <v>5492.0249999999996</v>
          </cell>
          <cell r="M103">
            <v>3522.9250000000002</v>
          </cell>
        </row>
        <row r="104">
          <cell r="D104">
            <v>505.52</v>
          </cell>
          <cell r="E104">
            <v>505.52</v>
          </cell>
          <cell r="F104">
            <v>505.52</v>
          </cell>
          <cell r="G104">
            <v>7.95</v>
          </cell>
          <cell r="H104">
            <v>7.95</v>
          </cell>
          <cell r="I104">
            <v>7.95</v>
          </cell>
          <cell r="J104">
            <v>7.95</v>
          </cell>
          <cell r="K104">
            <v>7.95</v>
          </cell>
          <cell r="L104">
            <v>7.95</v>
          </cell>
          <cell r="M104">
            <v>7.95</v>
          </cell>
        </row>
        <row r="105">
          <cell r="D105">
            <v>24947.71</v>
          </cell>
          <cell r="E105">
            <v>24947.71</v>
          </cell>
          <cell r="F105">
            <v>24947.71</v>
          </cell>
          <cell r="G105">
            <v>24947.695</v>
          </cell>
          <cell r="H105">
            <v>24947.695</v>
          </cell>
          <cell r="I105">
            <v>24947.695</v>
          </cell>
          <cell r="J105">
            <v>24561.845000000001</v>
          </cell>
          <cell r="K105">
            <v>24561.845000000001</v>
          </cell>
          <cell r="L105">
            <v>24561.845000000001</v>
          </cell>
          <cell r="M105">
            <v>24561.845000000001</v>
          </cell>
        </row>
        <row r="106">
          <cell r="D106">
            <v>22608.70205</v>
          </cell>
          <cell r="E106">
            <v>22852.974049999993</v>
          </cell>
          <cell r="F106">
            <v>22871.444549999997</v>
          </cell>
          <cell r="G106">
            <v>22763.32575</v>
          </cell>
          <cell r="H106">
            <v>22814.760750000001</v>
          </cell>
          <cell r="I106">
            <v>22853.119750000002</v>
          </cell>
          <cell r="J106">
            <v>23007.28975</v>
          </cell>
          <cell r="K106">
            <v>25244.492999999999</v>
          </cell>
          <cell r="L106">
            <v>27026.053500000002</v>
          </cell>
          <cell r="M106">
            <v>27772.3135</v>
          </cell>
        </row>
        <row r="107">
          <cell r="D107">
            <v>4293.5912300000982</v>
          </cell>
          <cell r="E107">
            <v>4396.5001700001485</v>
          </cell>
          <cell r="F107">
            <v>4402.664610000149</v>
          </cell>
          <cell r="G107">
            <v>4434.2114410000004</v>
          </cell>
          <cell r="H107">
            <v>4438.6690660000004</v>
          </cell>
          <cell r="I107">
            <v>4440.5666799999999</v>
          </cell>
          <cell r="J107">
            <v>4519.0506699999996</v>
          </cell>
          <cell r="K107">
            <v>8506.7020599999996</v>
          </cell>
          <cell r="L107">
            <v>11411.792401000001</v>
          </cell>
          <cell r="M107">
            <v>14839.989081</v>
          </cell>
        </row>
        <row r="108">
          <cell r="D108">
            <v>1949.92</v>
          </cell>
          <cell r="E108">
            <v>2299.4275000000002</v>
          </cell>
          <cell r="F108">
            <v>2299.4275000000002</v>
          </cell>
          <cell r="G108">
            <v>2304.0129999999999</v>
          </cell>
          <cell r="H108">
            <v>2304.0129999999999</v>
          </cell>
          <cell r="I108">
            <v>2304.0129999999999</v>
          </cell>
          <cell r="J108">
            <v>2304.0129999999999</v>
          </cell>
          <cell r="K108">
            <v>2304.0129999999999</v>
          </cell>
          <cell r="L108">
            <v>2304.0129999999999</v>
          </cell>
          <cell r="M108">
            <v>2304.0129999999999</v>
          </cell>
        </row>
        <row r="109">
          <cell r="D109">
            <v>968.43241</v>
          </cell>
          <cell r="E109">
            <v>944.44241000000011</v>
          </cell>
          <cell r="F109">
            <v>981.96541000000002</v>
          </cell>
          <cell r="G109">
            <v>881.197</v>
          </cell>
          <cell r="H109">
            <v>883.82</v>
          </cell>
          <cell r="I109">
            <v>880.57799999999997</v>
          </cell>
          <cell r="J109">
            <v>885.471</v>
          </cell>
          <cell r="K109">
            <v>1035.6959999999999</v>
          </cell>
          <cell r="L109">
            <v>1085.5239999999999</v>
          </cell>
          <cell r="M109">
            <v>1086.8399999999999</v>
          </cell>
        </row>
        <row r="110">
          <cell r="D110">
            <v>7117.1501999999982</v>
          </cell>
          <cell r="E110">
            <v>7057.8806999999997</v>
          </cell>
          <cell r="F110">
            <v>7047.8021999999992</v>
          </cell>
          <cell r="G110">
            <v>6203.54511</v>
          </cell>
          <cell r="H110">
            <v>5981.6361100000004</v>
          </cell>
          <cell r="I110">
            <v>5815.9121100000002</v>
          </cell>
          <cell r="J110">
            <v>5803.1571100000001</v>
          </cell>
          <cell r="K110">
            <v>5679.8684999999996</v>
          </cell>
          <cell r="L110">
            <v>5663.9515000000001</v>
          </cell>
          <cell r="M110">
            <v>5613.1374999999998</v>
          </cell>
        </row>
        <row r="111">
          <cell r="D111" t="str">
            <v>-</v>
          </cell>
          <cell r="E111" t="str">
            <v>-</v>
          </cell>
          <cell r="F111" t="str">
            <v>-</v>
          </cell>
          <cell r="G111">
            <v>413.72649999999999</v>
          </cell>
          <cell r="H111">
            <v>401.79450000000003</v>
          </cell>
          <cell r="I111">
            <v>405.79450000000003</v>
          </cell>
          <cell r="J111">
            <v>405.79450000000003</v>
          </cell>
          <cell r="K111">
            <v>399.26650000000001</v>
          </cell>
          <cell r="L111">
            <v>389.5865</v>
          </cell>
          <cell r="M111">
            <v>402.37650000000002</v>
          </cell>
        </row>
        <row r="112">
          <cell r="D112" t="str">
            <v>-</v>
          </cell>
          <cell r="E112" t="str">
            <v>-</v>
          </cell>
          <cell r="F112" t="str">
            <v>-</v>
          </cell>
          <cell r="G112">
            <v>114.83750000000001</v>
          </cell>
          <cell r="H112">
            <v>114.83750000000001</v>
          </cell>
          <cell r="I112">
            <v>118.83750000000001</v>
          </cell>
          <cell r="J112">
            <v>118.83750000000001</v>
          </cell>
          <cell r="K112">
            <v>118.83750000000001</v>
          </cell>
          <cell r="L112">
            <v>118.83750000000001</v>
          </cell>
          <cell r="M112">
            <v>131.6275</v>
          </cell>
        </row>
        <row r="129">
          <cell r="D129">
            <v>2012</v>
          </cell>
          <cell r="E129">
            <v>2013</v>
          </cell>
          <cell r="F129">
            <v>2014</v>
          </cell>
          <cell r="G129">
            <v>2015</v>
          </cell>
          <cell r="H129">
            <v>2016</v>
          </cell>
          <cell r="I129">
            <v>2017</v>
          </cell>
          <cell r="J129">
            <v>2018</v>
          </cell>
          <cell r="K129">
            <v>2019</v>
          </cell>
          <cell r="L129">
            <v>2020</v>
          </cell>
          <cell r="M129">
            <v>2021</v>
          </cell>
        </row>
        <row r="130">
          <cell r="D130">
            <v>20651.797535297999</v>
          </cell>
          <cell r="E130">
            <v>37382.405530940006</v>
          </cell>
          <cell r="F130">
            <v>39178.524159203997</v>
          </cell>
          <cell r="G130">
            <v>28379.011570850002</v>
          </cell>
          <cell r="H130">
            <v>36111.434365772002</v>
          </cell>
          <cell r="I130">
            <v>18447.346771659999</v>
          </cell>
          <cell r="J130">
            <v>34113.964229872006</v>
          </cell>
          <cell r="K130">
            <v>24715.505746512001</v>
          </cell>
          <cell r="L130">
            <v>30628.242376336002</v>
          </cell>
          <cell r="M130">
            <v>29592.383362027998</v>
          </cell>
        </row>
        <row r="131">
          <cell r="D131">
            <v>3201.889743702</v>
          </cell>
          <cell r="E131">
            <v>3289.6771840599999</v>
          </cell>
          <cell r="F131">
            <v>3415.996026796</v>
          </cell>
          <cell r="G131">
            <v>2895.3657881499998</v>
          </cell>
          <cell r="H131">
            <v>3134.328910228</v>
          </cell>
          <cell r="I131">
            <v>2248.9644183400001</v>
          </cell>
          <cell r="J131">
            <v>1993.996008694</v>
          </cell>
          <cell r="K131">
            <v>1645.505056342</v>
          </cell>
          <cell r="L131">
            <v>2751.4404862179999</v>
          </cell>
          <cell r="M131">
            <v>2649.2961300040001</v>
          </cell>
        </row>
        <row r="132">
          <cell r="D132">
            <v>58595.438799000003</v>
          </cell>
          <cell r="E132">
            <v>54210.788119000004</v>
          </cell>
          <cell r="F132">
            <v>54781.281335</v>
          </cell>
          <cell r="G132">
            <v>54661.803305000001</v>
          </cell>
          <cell r="H132">
            <v>56021.682058999999</v>
          </cell>
          <cell r="I132">
            <v>55539.351045999996</v>
          </cell>
          <cell r="J132">
            <v>53197.617429999998</v>
          </cell>
          <cell r="K132">
            <v>55824.226774999996</v>
          </cell>
          <cell r="L132">
            <v>55758.359857000003</v>
          </cell>
          <cell r="M132">
            <v>54040.975273000004</v>
          </cell>
        </row>
        <row r="133">
          <cell r="D133">
            <v>51097.323935999993</v>
          </cell>
          <cell r="E133">
            <v>37090.897312000001</v>
          </cell>
          <cell r="F133">
            <v>41058.278770999998</v>
          </cell>
          <cell r="G133">
            <v>50754.794511</v>
          </cell>
          <cell r="H133">
            <v>35010.909780000002</v>
          </cell>
          <cell r="I133">
            <v>42421.888556000005</v>
          </cell>
          <cell r="J133">
            <v>34881.034784999996</v>
          </cell>
          <cell r="K133">
            <v>10670.697703</v>
          </cell>
          <cell r="L133">
            <v>4799.0510870000007</v>
          </cell>
          <cell r="M133">
            <v>4941.2240460000003</v>
          </cell>
        </row>
        <row r="134">
          <cell r="D134">
            <v>-3.8126410000000002</v>
          </cell>
          <cell r="E134">
            <v>-2.012715</v>
          </cell>
          <cell r="F134">
            <v>-0.81973099999999999</v>
          </cell>
          <cell r="G134">
            <v>1.6617999999999997E-2</v>
          </cell>
          <cell r="H134">
            <v>2.3499999999999999E-4</v>
          </cell>
          <cell r="I134">
            <v>-9.9999999999999995E-7</v>
          </cell>
          <cell r="J134">
            <v>-9.9999999999999995E-7</v>
          </cell>
          <cell r="K134">
            <v>-9.9999999999999995E-7</v>
          </cell>
          <cell r="L134">
            <v>0</v>
          </cell>
          <cell r="M134">
            <v>-9.9999999999999995E-7</v>
          </cell>
        </row>
        <row r="135">
          <cell r="D135">
            <v>37316.789670999999</v>
          </cell>
          <cell r="E135">
            <v>24126.557304999998</v>
          </cell>
          <cell r="F135">
            <v>21120.508624999999</v>
          </cell>
          <cell r="G135">
            <v>25034.545559999999</v>
          </cell>
          <cell r="H135">
            <v>25463.066258000003</v>
          </cell>
          <cell r="I135">
            <v>33647.980778999998</v>
          </cell>
          <cell r="J135">
            <v>26402.923068999997</v>
          </cell>
          <cell r="K135">
            <v>51143.255619000003</v>
          </cell>
          <cell r="L135">
            <v>38356.448648999998</v>
          </cell>
          <cell r="M135">
            <v>37580.810775999998</v>
          </cell>
        </row>
        <row r="136">
          <cell r="D136">
            <v>48156.257946999998</v>
          </cell>
          <cell r="E136">
            <v>54344.500781999996</v>
          </cell>
          <cell r="F136">
            <v>50636.662464000001</v>
          </cell>
          <cell r="G136">
            <v>47715.882145000003</v>
          </cell>
          <cell r="H136">
            <v>47298.163668000103</v>
          </cell>
          <cell r="I136">
            <v>47508.105951999998</v>
          </cell>
          <cell r="J136">
            <v>48955.703093000004</v>
          </cell>
          <cell r="K136">
            <v>53100.854504000003</v>
          </cell>
          <cell r="L136">
            <v>53802.056012000001</v>
          </cell>
          <cell r="M136">
            <v>59183.9751159999</v>
          </cell>
        </row>
        <row r="137">
          <cell r="D137">
            <v>7830.0693760000004</v>
          </cell>
          <cell r="E137">
            <v>7918.3761039999999</v>
          </cell>
          <cell r="F137">
            <v>7802.7909200000004</v>
          </cell>
          <cell r="G137">
            <v>7845.3145369999993</v>
          </cell>
          <cell r="H137">
            <v>7579.2182120000007</v>
          </cell>
          <cell r="I137">
            <v>8000.7121639999996</v>
          </cell>
          <cell r="J137">
            <v>7380.5475820000001</v>
          </cell>
          <cell r="K137">
            <v>8851.9733770000003</v>
          </cell>
          <cell r="L137">
            <v>14924.737512</v>
          </cell>
          <cell r="M137">
            <v>20503.532192000002</v>
          </cell>
        </row>
        <row r="138">
          <cell r="D138">
            <v>3447.4936120000002</v>
          </cell>
          <cell r="E138">
            <v>4441.5275350000002</v>
          </cell>
          <cell r="F138">
            <v>4958.9149260000004</v>
          </cell>
          <cell r="G138">
            <v>5085.2355140000009</v>
          </cell>
          <cell r="H138">
            <v>5071.2017019999994</v>
          </cell>
          <cell r="I138">
            <v>5347.9524650000003</v>
          </cell>
          <cell r="J138">
            <v>4424.3266739999999</v>
          </cell>
          <cell r="K138">
            <v>5166.4311449999996</v>
          </cell>
          <cell r="L138">
            <v>4538.3101299999998</v>
          </cell>
          <cell r="M138">
            <v>4705.5037549999997</v>
          </cell>
        </row>
        <row r="139">
          <cell r="D139">
            <v>3782.4631420000001</v>
          </cell>
          <cell r="E139">
            <v>4325.2771579999999</v>
          </cell>
          <cell r="F139">
            <v>3805.563474</v>
          </cell>
          <cell r="G139">
            <v>3422.5667469999999</v>
          </cell>
          <cell r="H139">
            <v>3415.0193380000001</v>
          </cell>
          <cell r="I139">
            <v>3599.155882</v>
          </cell>
          <cell r="J139">
            <v>3547.1749180000002</v>
          </cell>
          <cell r="K139">
            <v>3606.802287</v>
          </cell>
          <cell r="L139">
            <v>4471.7648150000095</v>
          </cell>
          <cell r="M139">
            <v>4709.1951989999998</v>
          </cell>
        </row>
        <row r="140">
          <cell r="D140">
            <v>32417.788432999998</v>
          </cell>
          <cell r="E140">
            <v>30809.943767000001</v>
          </cell>
          <cell r="F140">
            <v>24128.021298</v>
          </cell>
          <cell r="G140">
            <v>25169.328039</v>
          </cell>
          <cell r="H140">
            <v>25873.942241999997</v>
          </cell>
          <cell r="I140">
            <v>28175.562469</v>
          </cell>
          <cell r="J140">
            <v>28971.782793999999</v>
          </cell>
          <cell r="K140">
            <v>29580.711578999999</v>
          </cell>
          <cell r="L140">
            <v>26996.490149999998</v>
          </cell>
          <cell r="M140">
            <v>26036.488524</v>
          </cell>
        </row>
        <row r="141">
          <cell r="D141">
            <v>1465.4718789999999</v>
          </cell>
          <cell r="E141">
            <v>1500.150535</v>
          </cell>
          <cell r="F141">
            <v>1833.3435569999999</v>
          </cell>
          <cell r="G141">
            <v>2324.7147409999998</v>
          </cell>
          <cell r="H141">
            <v>2471.3086455000002</v>
          </cell>
          <cell r="I141">
            <v>2459.1288610000001</v>
          </cell>
          <cell r="J141">
            <v>2293.8582025000001</v>
          </cell>
          <cell r="K141">
            <v>2071.6030475000002</v>
          </cell>
          <cell r="L141">
            <v>1896.6601945</v>
          </cell>
          <cell r="M141">
            <v>2110.451028</v>
          </cell>
        </row>
        <row r="142">
          <cell r="D142">
            <v>595.84598199999994</v>
          </cell>
          <cell r="E142">
            <v>438.65400900000003</v>
          </cell>
          <cell r="F142">
            <v>545.53808600000002</v>
          </cell>
          <cell r="G142">
            <v>662.65547500000002</v>
          </cell>
          <cell r="H142">
            <v>649.73991049999995</v>
          </cell>
          <cell r="I142">
            <v>728.15043299999991</v>
          </cell>
          <cell r="J142">
            <v>732.97066150000001</v>
          </cell>
          <cell r="K142">
            <v>738.95349049999993</v>
          </cell>
          <cell r="L142">
            <v>606.12480049999999</v>
          </cell>
          <cell r="M142">
            <v>750.86458600000003</v>
          </cell>
        </row>
      </sheetData>
      <sheetData sheetId="54"/>
      <sheetData sheetId="55">
        <row r="107">
          <cell r="D107">
            <v>6016.4160159999992</v>
          </cell>
          <cell r="E107">
            <v>8931.0630249999995</v>
          </cell>
          <cell r="F107">
            <v>202.86082999999999</v>
          </cell>
          <cell r="G107">
            <v>210.42507800000001</v>
          </cell>
        </row>
        <row r="108">
          <cell r="D108">
            <v>3.3182036318789354</v>
          </cell>
          <cell r="E108">
            <v>2.1381327106763326</v>
          </cell>
          <cell r="F108">
            <v>-3.711824215552173</v>
          </cell>
          <cell r="G108">
            <v>1.0269956227012766</v>
          </cell>
        </row>
        <row r="128">
          <cell r="D128">
            <v>6057.4082950000002</v>
          </cell>
          <cell r="E128">
            <v>8841.6471500000007</v>
          </cell>
          <cell r="F128">
            <v>207.356224</v>
          </cell>
          <cell r="G128">
            <v>212.94905599999998</v>
          </cell>
        </row>
        <row r="149">
          <cell r="D149">
            <v>6115.2257730000001</v>
          </cell>
          <cell r="E149">
            <v>8874.978133999999</v>
          </cell>
          <cell r="F149">
            <v>206.04823999999999</v>
          </cell>
          <cell r="G149">
            <v>210.90462499999998</v>
          </cell>
        </row>
        <row r="170">
          <cell r="D170">
            <v>4941.7247429999998</v>
          </cell>
          <cell r="E170">
            <v>7946.6684100000002</v>
          </cell>
          <cell r="F170">
            <v>199.19810200000003</v>
          </cell>
          <cell r="G170">
            <v>208.01026299999998</v>
          </cell>
        </row>
        <row r="191">
          <cell r="D191">
            <v>5527.5757049999993</v>
          </cell>
          <cell r="E191">
            <v>8060.6864559999995</v>
          </cell>
          <cell r="F191">
            <v>196.88584400000002</v>
          </cell>
          <cell r="G191">
            <v>205.378253</v>
          </cell>
        </row>
        <row r="195">
          <cell r="D195">
            <v>545.36218095200002</v>
          </cell>
          <cell r="E195">
            <v>3466.6898839999999</v>
          </cell>
          <cell r="F195">
            <v>1499.3871729999998</v>
          </cell>
          <cell r="G195" t="str">
            <v>-</v>
          </cell>
          <cell r="H195">
            <v>432.85857900000002</v>
          </cell>
          <cell r="I195">
            <v>3.4812029999999998</v>
          </cell>
          <cell r="J195">
            <v>181.41707300000002</v>
          </cell>
          <cell r="K195">
            <v>692.988111</v>
          </cell>
          <cell r="L195">
            <v>8036.07435472</v>
          </cell>
          <cell r="M195">
            <v>5136.0005060000003</v>
          </cell>
          <cell r="N195" t="str">
            <v>-</v>
          </cell>
          <cell r="O195">
            <v>1470.792781264</v>
          </cell>
          <cell r="P195">
            <v>7917.9069923999996</v>
          </cell>
          <cell r="Q195">
            <v>139.58282800000001</v>
          </cell>
          <cell r="R195">
            <v>124.57411999999999</v>
          </cell>
          <cell r="S195" t="str">
            <v>-</v>
          </cell>
          <cell r="T195">
            <v>93.114356000000001</v>
          </cell>
          <cell r="U195">
            <v>540.218796</v>
          </cell>
          <cell r="V195">
            <v>351.27464100000003</v>
          </cell>
        </row>
        <row r="196">
          <cell r="D196">
            <v>224.24611004799999</v>
          </cell>
          <cell r="E196">
            <v>231.13484199999999</v>
          </cell>
          <cell r="F196">
            <v>10.652130999999999</v>
          </cell>
          <cell r="G196" t="str">
            <v>-</v>
          </cell>
          <cell r="H196">
            <v>1337.2485509999999</v>
          </cell>
          <cell r="I196" t="str">
            <v>-</v>
          </cell>
          <cell r="J196">
            <v>372.53057000000001</v>
          </cell>
          <cell r="K196">
            <v>26.533919000000001</v>
          </cell>
          <cell r="L196">
            <v>330.77202620999998</v>
          </cell>
          <cell r="M196">
            <v>174.98311699999999</v>
          </cell>
          <cell r="N196" t="str">
            <v>-</v>
          </cell>
          <cell r="O196">
            <v>22.129704359999998</v>
          </cell>
          <cell r="P196">
            <v>21.2095156</v>
          </cell>
          <cell r="Q196" t="str">
            <v>-</v>
          </cell>
          <cell r="R196" t="str">
            <v>-</v>
          </cell>
          <cell r="S196" t="str">
            <v>-</v>
          </cell>
          <cell r="T196" t="str">
            <v>-</v>
          </cell>
          <cell r="U196" t="str">
            <v>-</v>
          </cell>
          <cell r="V196" t="str">
            <v>-</v>
          </cell>
        </row>
        <row r="197">
          <cell r="D197" t="str">
            <v>-</v>
          </cell>
          <cell r="E197" t="str">
            <v>-</v>
          </cell>
          <cell r="F197" t="str">
            <v>-</v>
          </cell>
          <cell r="G197" t="str">
            <v>-</v>
          </cell>
          <cell r="H197">
            <v>8892.0276889999986</v>
          </cell>
          <cell r="I197" t="str">
            <v>-</v>
          </cell>
          <cell r="J197" t="str">
            <v>-</v>
          </cell>
          <cell r="K197">
            <v>7716.7046090000003</v>
          </cell>
          <cell r="L197" t="str">
            <v>-</v>
          </cell>
          <cell r="M197">
            <v>23886.899638999999</v>
          </cell>
          <cell r="N197" t="str">
            <v>-</v>
          </cell>
          <cell r="O197">
            <v>15262.727919999999</v>
          </cell>
          <cell r="P197" t="str">
            <v>-</v>
          </cell>
          <cell r="Q197" t="str">
            <v>-</v>
          </cell>
          <cell r="R197" t="str">
            <v>-</v>
          </cell>
          <cell r="S197" t="str">
            <v>-</v>
          </cell>
          <cell r="T197" t="str">
            <v>-</v>
          </cell>
          <cell r="U197" t="str">
            <v>-</v>
          </cell>
          <cell r="V197" t="str">
            <v>-</v>
          </cell>
        </row>
        <row r="198">
          <cell r="D198">
            <v>178.94772</v>
          </cell>
          <cell r="E198">
            <v>150.586805</v>
          </cell>
          <cell r="F198">
            <v>2827.114364</v>
          </cell>
          <cell r="G198">
            <v>221.66149100000001</v>
          </cell>
          <cell r="H198" t="str">
            <v>-</v>
          </cell>
          <cell r="I198" t="str">
            <v>-</v>
          </cell>
          <cell r="J198" t="str">
            <v>-</v>
          </cell>
          <cell r="K198" t="str">
            <v>-</v>
          </cell>
          <cell r="L198">
            <v>298.588414</v>
          </cell>
          <cell r="M198" t="str">
            <v>-</v>
          </cell>
          <cell r="N198" t="str">
            <v>-</v>
          </cell>
          <cell r="O198" t="str">
            <v>-</v>
          </cell>
          <cell r="P198">
            <v>1343.8137839999999</v>
          </cell>
          <cell r="Q198" t="str">
            <v>-</v>
          </cell>
          <cell r="R198" t="str">
            <v>-</v>
          </cell>
          <cell r="S198" t="str">
            <v>-</v>
          </cell>
          <cell r="T198" t="str">
            <v>-</v>
          </cell>
          <cell r="U198" t="str">
            <v>-</v>
          </cell>
          <cell r="V198" t="str">
            <v>-</v>
          </cell>
        </row>
        <row r="199">
          <cell r="D199" t="str">
            <v>-</v>
          </cell>
          <cell r="E199" t="str">
            <v>-</v>
          </cell>
          <cell r="F199" t="str">
            <v>-</v>
          </cell>
          <cell r="G199">
            <v>496.82458700000001</v>
          </cell>
          <cell r="H199" t="str">
            <v>-</v>
          </cell>
          <cell r="I199">
            <v>3300.77736</v>
          </cell>
          <cell r="J199" t="str">
            <v>-</v>
          </cell>
          <cell r="K199" t="str">
            <v>-</v>
          </cell>
          <cell r="L199" t="str">
            <v>-</v>
          </cell>
          <cell r="M199" t="str">
            <v>-</v>
          </cell>
          <cell r="N199">
            <v>199.19810200000001</v>
          </cell>
          <cell r="O199" t="str">
            <v>-</v>
          </cell>
          <cell r="P199" t="str">
            <v>-</v>
          </cell>
          <cell r="Q199" t="str">
            <v>-</v>
          </cell>
          <cell r="R199" t="str">
            <v>-</v>
          </cell>
          <cell r="S199">
            <v>196.88244500000002</v>
          </cell>
          <cell r="T199" t="str">
            <v>-</v>
          </cell>
          <cell r="U199" t="str">
            <v>-</v>
          </cell>
          <cell r="V199" t="str">
            <v>-</v>
          </cell>
        </row>
        <row r="200">
          <cell r="D200">
            <v>8152.114012</v>
          </cell>
          <cell r="E200">
            <v>2226.4633870000002</v>
          </cell>
          <cell r="F200">
            <v>2513.1851850000003</v>
          </cell>
          <cell r="G200">
            <v>2412.1368459999999</v>
          </cell>
          <cell r="H200">
            <v>4080.5279230000001</v>
          </cell>
          <cell r="I200">
            <v>3254.2698949999999</v>
          </cell>
          <cell r="J200" t="str">
            <v>-</v>
          </cell>
          <cell r="K200">
            <v>2050.0639679999999</v>
          </cell>
          <cell r="L200" t="str">
            <v>-</v>
          </cell>
          <cell r="M200">
            <v>5263.3799040000004</v>
          </cell>
          <cell r="N200" t="str">
            <v>-</v>
          </cell>
          <cell r="O200" t="str">
            <v>-</v>
          </cell>
          <cell r="P200">
            <v>2212.326262</v>
          </cell>
          <cell r="Q200">
            <v>635.10530000000006</v>
          </cell>
          <cell r="R200" t="str">
            <v>-</v>
          </cell>
          <cell r="S200" t="str">
            <v>-</v>
          </cell>
          <cell r="T200">
            <v>6129.6457259999997</v>
          </cell>
          <cell r="U200">
            <v>2265.9167929999999</v>
          </cell>
          <cell r="V200">
            <v>2827.7201889999997</v>
          </cell>
        </row>
        <row r="201">
          <cell r="D201" t="str">
            <v>-</v>
          </cell>
          <cell r="E201" t="str">
            <v>-</v>
          </cell>
          <cell r="F201" t="str">
            <v>-</v>
          </cell>
          <cell r="G201" t="str">
            <v>-</v>
          </cell>
          <cell r="H201" t="str">
            <v>-</v>
          </cell>
          <cell r="I201">
            <v>19.540226999999998</v>
          </cell>
          <cell r="J201" t="str">
            <v>-</v>
          </cell>
          <cell r="K201" t="str">
            <v>-</v>
          </cell>
          <cell r="L201" t="str">
            <v>-</v>
          </cell>
          <cell r="M201" t="str">
            <v>-</v>
          </cell>
          <cell r="N201" t="str">
            <v>-</v>
          </cell>
          <cell r="O201" t="str">
            <v>-</v>
          </cell>
          <cell r="P201" t="str">
            <v>-</v>
          </cell>
          <cell r="Q201" t="str">
            <v>-</v>
          </cell>
          <cell r="R201" t="str">
            <v>-</v>
          </cell>
          <cell r="S201" t="str">
            <v>-</v>
          </cell>
          <cell r="T201" t="str">
            <v>-</v>
          </cell>
          <cell r="U201" t="str">
            <v>-</v>
          </cell>
          <cell r="V201" t="str">
            <v>-</v>
          </cell>
        </row>
        <row r="202">
          <cell r="D202">
            <v>6726.1513660000001</v>
          </cell>
          <cell r="E202">
            <v>7314.3457280000002</v>
          </cell>
          <cell r="F202">
            <v>1153.037926</v>
          </cell>
          <cell r="G202">
            <v>3.6409229999999999</v>
          </cell>
          <cell r="H202">
            <v>2197.8212560000002</v>
          </cell>
          <cell r="I202">
            <v>1100.5493230000002</v>
          </cell>
          <cell r="J202">
            <v>74.181325000000001</v>
          </cell>
          <cell r="K202">
            <v>7168.1907089999995</v>
          </cell>
          <cell r="L202">
            <v>12576.042351</v>
          </cell>
          <cell r="M202">
            <v>2555.9744449999998</v>
          </cell>
          <cell r="N202" t="str">
            <v>-</v>
          </cell>
          <cell r="O202">
            <v>116.652447</v>
          </cell>
          <cell r="P202">
            <v>9992.2380909999993</v>
          </cell>
          <cell r="Q202">
            <v>790.62596900000005</v>
          </cell>
          <cell r="R202" t="str">
            <v>-</v>
          </cell>
          <cell r="S202" t="str">
            <v>-</v>
          </cell>
          <cell r="T202">
            <v>431.93735300000003</v>
          </cell>
          <cell r="U202">
            <v>2377.903953</v>
          </cell>
          <cell r="V202">
            <v>326.95309299999997</v>
          </cell>
        </row>
        <row r="203">
          <cell r="D203">
            <v>3475.7747420000001</v>
          </cell>
          <cell r="E203">
            <v>1508.8846189999999</v>
          </cell>
          <cell r="F203">
            <v>0.506884</v>
          </cell>
          <cell r="G203">
            <v>118.46709200000001</v>
          </cell>
          <cell r="H203">
            <v>527.34773899999993</v>
          </cell>
          <cell r="I203">
            <v>258.86342100000002</v>
          </cell>
          <cell r="J203">
            <v>2.1836950000000002</v>
          </cell>
          <cell r="K203">
            <v>3082.4095339999999</v>
          </cell>
          <cell r="L203">
            <v>1117.3588710000001</v>
          </cell>
          <cell r="M203">
            <v>380.04594000000003</v>
          </cell>
          <cell r="N203" t="str">
            <v>-</v>
          </cell>
          <cell r="O203">
            <v>2390.0203919999999</v>
          </cell>
          <cell r="P203">
            <v>21.466393</v>
          </cell>
          <cell r="Q203">
            <v>142.955679</v>
          </cell>
          <cell r="R203">
            <v>82.136150999999998</v>
          </cell>
          <cell r="S203">
            <v>7.6706999999999997E-2</v>
          </cell>
          <cell r="T203">
            <v>1851.73162</v>
          </cell>
          <cell r="U203">
            <v>280.33849699999996</v>
          </cell>
          <cell r="V203">
            <v>61.576756000000003</v>
          </cell>
        </row>
        <row r="204">
          <cell r="D204">
            <v>1978.465954</v>
          </cell>
          <cell r="E204" t="str">
            <v>-</v>
          </cell>
          <cell r="F204" t="str">
            <v>-</v>
          </cell>
          <cell r="G204" t="str">
            <v>-</v>
          </cell>
          <cell r="H204">
            <v>86.556601000000001</v>
          </cell>
          <cell r="I204" t="str">
            <v>-</v>
          </cell>
          <cell r="J204" t="str">
            <v>-</v>
          </cell>
          <cell r="K204">
            <v>597.41286300000002</v>
          </cell>
          <cell r="L204" t="str">
            <v>-</v>
          </cell>
          <cell r="M204">
            <v>59.896735</v>
          </cell>
          <cell r="N204" t="str">
            <v>-</v>
          </cell>
          <cell r="O204">
            <v>1776.4719769999999</v>
          </cell>
          <cell r="P204" t="str">
            <v>-</v>
          </cell>
          <cell r="Q204" t="str">
            <v>-</v>
          </cell>
          <cell r="R204" t="str">
            <v>-</v>
          </cell>
          <cell r="S204" t="str">
            <v>-</v>
          </cell>
          <cell r="T204">
            <v>39.506</v>
          </cell>
          <cell r="U204" t="str">
            <v>-</v>
          </cell>
          <cell r="V204" t="str">
            <v>-</v>
          </cell>
        </row>
        <row r="205">
          <cell r="D205">
            <v>1677.2791769999999</v>
          </cell>
          <cell r="E205">
            <v>43.439266000000003</v>
          </cell>
          <cell r="F205">
            <v>264.59407599999997</v>
          </cell>
          <cell r="G205">
            <v>0.62939999999999996</v>
          </cell>
          <cell r="H205">
            <v>36.594824000000003</v>
          </cell>
          <cell r="I205">
            <v>9.1869809999999994</v>
          </cell>
          <cell r="J205">
            <v>79.164327999999998</v>
          </cell>
          <cell r="K205">
            <v>488.883152</v>
          </cell>
          <cell r="L205">
            <v>417.237686</v>
          </cell>
          <cell r="M205">
            <v>151.65661300000002</v>
          </cell>
          <cell r="N205" t="str">
            <v>-</v>
          </cell>
          <cell r="O205">
            <v>261.34119399999997</v>
          </cell>
          <cell r="P205">
            <v>461.90105</v>
          </cell>
          <cell r="Q205">
            <v>7.4396610000000001</v>
          </cell>
          <cell r="R205">
            <v>177.32846799999999</v>
          </cell>
          <cell r="S205" t="str">
            <v>-</v>
          </cell>
          <cell r="T205">
            <v>44.067807000000002</v>
          </cell>
          <cell r="U205">
            <v>305.040143</v>
          </cell>
          <cell r="V205">
            <v>55.797370000000001</v>
          </cell>
        </row>
        <row r="206">
          <cell r="D206">
            <v>5026.8018519999996</v>
          </cell>
          <cell r="E206">
            <v>2805.2805600000002</v>
          </cell>
          <cell r="F206">
            <v>347.78208899999998</v>
          </cell>
          <cell r="G206">
            <v>33.823183</v>
          </cell>
          <cell r="H206">
            <v>1468.8892639999999</v>
          </cell>
          <cell r="I206" t="str">
            <v>-</v>
          </cell>
          <cell r="J206">
            <v>835.1521019999999</v>
          </cell>
          <cell r="K206">
            <v>1121.9446799999998</v>
          </cell>
          <cell r="L206">
            <v>2672.6259749999999</v>
          </cell>
          <cell r="M206">
            <v>5111.7950029999993</v>
          </cell>
          <cell r="N206" t="str">
            <v>-</v>
          </cell>
          <cell r="O206">
            <v>54.697241000000005</v>
          </cell>
          <cell r="P206">
            <v>2258.3746019999999</v>
          </cell>
          <cell r="Q206">
            <v>76.309228000000004</v>
          </cell>
          <cell r="R206">
            <v>741.25639799999999</v>
          </cell>
          <cell r="S206" t="str">
            <v>-</v>
          </cell>
          <cell r="T206">
            <v>1684.6954169999999</v>
          </cell>
          <cell r="U206">
            <v>843.84862100000009</v>
          </cell>
          <cell r="V206">
            <v>1947.037118</v>
          </cell>
        </row>
        <row r="207">
          <cell r="D207">
            <v>3.5324000000000001E-2</v>
          </cell>
          <cell r="E207">
            <v>305.44019199999997</v>
          </cell>
          <cell r="F207">
            <v>726.13497600000005</v>
          </cell>
          <cell r="G207">
            <v>114.001848</v>
          </cell>
          <cell r="H207">
            <v>59.135951999999996</v>
          </cell>
          <cell r="I207" t="str">
            <v>-</v>
          </cell>
          <cell r="J207">
            <v>40.703454499999999</v>
          </cell>
          <cell r="K207" t="str">
            <v>-</v>
          </cell>
          <cell r="L207" t="str">
            <v>-</v>
          </cell>
          <cell r="M207">
            <v>122.515542</v>
          </cell>
          <cell r="N207" t="str">
            <v>-</v>
          </cell>
          <cell r="O207" t="str">
            <v>-</v>
          </cell>
          <cell r="P207">
            <v>163.25247700000003</v>
          </cell>
          <cell r="Q207" t="str">
            <v>-</v>
          </cell>
          <cell r="R207">
            <v>82.589032500000002</v>
          </cell>
          <cell r="S207">
            <v>5.5255555000000003</v>
          </cell>
          <cell r="T207" t="str">
            <v>-</v>
          </cell>
          <cell r="U207" t="str">
            <v>-</v>
          </cell>
          <cell r="V207">
            <v>396.85324449999996</v>
          </cell>
        </row>
        <row r="208">
          <cell r="D208" t="str">
            <v>-</v>
          </cell>
          <cell r="E208" t="str">
            <v>-</v>
          </cell>
          <cell r="F208" t="str">
            <v>-</v>
          </cell>
          <cell r="G208">
            <v>114.001848</v>
          </cell>
          <cell r="H208" t="str">
            <v>-</v>
          </cell>
          <cell r="I208" t="str">
            <v>-</v>
          </cell>
          <cell r="J208">
            <v>40.703454499999999</v>
          </cell>
          <cell r="K208" t="str">
            <v>-</v>
          </cell>
          <cell r="L208" t="str">
            <v>-</v>
          </cell>
          <cell r="M208">
            <v>115.140006</v>
          </cell>
          <cell r="N208" t="str">
            <v>-</v>
          </cell>
          <cell r="O208" t="str">
            <v>-</v>
          </cell>
          <cell r="P208">
            <v>163.25247700000003</v>
          </cell>
          <cell r="Q208" t="str">
            <v>-</v>
          </cell>
          <cell r="R208">
            <v>82.589032500000002</v>
          </cell>
          <cell r="S208">
            <v>5.5255555000000003</v>
          </cell>
          <cell r="T208" t="str">
            <v>-</v>
          </cell>
          <cell r="U208" t="str">
            <v>-</v>
          </cell>
          <cell r="V208">
            <v>204.4398305</v>
          </cell>
        </row>
        <row r="210">
          <cell r="D210">
            <v>-319.36847799999998</v>
          </cell>
          <cell r="E210">
            <v>-295.71434600000003</v>
          </cell>
          <cell r="F210">
            <v>-15.824040999999999</v>
          </cell>
          <cell r="G210" t="str">
            <v>-</v>
          </cell>
          <cell r="H210">
            <v>-1749.394587</v>
          </cell>
          <cell r="I210" t="str">
            <v>-</v>
          </cell>
          <cell r="J210">
            <v>-543.49018899999999</v>
          </cell>
          <cell r="K210">
            <v>-22.942472413000001</v>
          </cell>
          <cell r="L210">
            <v>-1023.082261</v>
          </cell>
          <cell r="M210">
            <v>-326.08300500000001</v>
          </cell>
          <cell r="N210" t="str">
            <v>-</v>
          </cell>
          <cell r="O210">
            <v>-63.427965999999998</v>
          </cell>
          <cell r="P210">
            <v>-268.38798200000002</v>
          </cell>
          <cell r="Q210" t="str">
            <v>-</v>
          </cell>
          <cell r="R210" t="str">
            <v>-</v>
          </cell>
          <cell r="S210" t="str">
            <v>-</v>
          </cell>
          <cell r="T210" t="str">
            <v>-</v>
          </cell>
          <cell r="U210" t="str">
            <v>-</v>
          </cell>
          <cell r="V210" t="str">
            <v>-</v>
          </cell>
        </row>
        <row r="211">
          <cell r="D211">
            <v>11356.802143999999</v>
          </cell>
          <cell r="E211">
            <v>-7642.3292670000001</v>
          </cell>
          <cell r="F211">
            <v>-601.66283299999998</v>
          </cell>
          <cell r="G211">
            <v>1426.537525</v>
          </cell>
          <cell r="H211">
            <v>8492.1828279999991</v>
          </cell>
          <cell r="I211" t="str">
            <v>-</v>
          </cell>
          <cell r="J211">
            <v>2823.3000750000001</v>
          </cell>
          <cell r="K211">
            <v>-11161.835663</v>
          </cell>
          <cell r="L211">
            <v>-10996.120733</v>
          </cell>
          <cell r="M211">
            <v>1424.7119509999998</v>
          </cell>
          <cell r="N211" t="str">
            <v>-</v>
          </cell>
          <cell r="O211">
            <v>-16339.813227000001</v>
          </cell>
          <cell r="P211">
            <v>-6874.263919</v>
          </cell>
          <cell r="Q211">
            <v>-171.91110399999999</v>
          </cell>
          <cell r="R211">
            <v>25618.471286</v>
          </cell>
          <cell r="S211" t="str">
            <v>-</v>
          </cell>
          <cell r="T211">
            <v>-1070.180161</v>
          </cell>
          <cell r="U211">
            <v>-1770.2083810000001</v>
          </cell>
          <cell r="V211">
            <v>8765.904364</v>
          </cell>
        </row>
        <row r="216">
          <cell r="D216">
            <v>492.99300063999999</v>
          </cell>
          <cell r="E216">
            <v>2648.5066030000003</v>
          </cell>
          <cell r="F216">
            <v>1709.8200888000001</v>
          </cell>
          <cell r="G216" t="str">
            <v>-</v>
          </cell>
          <cell r="H216">
            <v>458.95571000000001</v>
          </cell>
          <cell r="I216">
            <v>3.0429020000000002</v>
          </cell>
          <cell r="J216">
            <v>226.75849700000001</v>
          </cell>
          <cell r="K216">
            <v>790.96921099999997</v>
          </cell>
          <cell r="L216">
            <v>8762.8307788759994</v>
          </cell>
          <cell r="M216">
            <v>3378.3787910000001</v>
          </cell>
          <cell r="N216" t="str">
            <v>-</v>
          </cell>
          <cell r="O216">
            <v>2182.640709112</v>
          </cell>
          <cell r="P216">
            <v>7692.3263145999999</v>
          </cell>
          <cell r="Q216">
            <v>140.61855400000002</v>
          </cell>
          <cell r="R216">
            <v>163.38241699999998</v>
          </cell>
          <cell r="S216" t="str">
            <v>-</v>
          </cell>
          <cell r="T216">
            <v>85.958470000000005</v>
          </cell>
          <cell r="U216">
            <v>466.67902299999997</v>
          </cell>
          <cell r="V216">
            <v>391.56519400000002</v>
          </cell>
        </row>
        <row r="217">
          <cell r="D217">
            <v>197.10706435999998</v>
          </cell>
          <cell r="E217">
            <v>221.85759099999999</v>
          </cell>
          <cell r="F217">
            <v>26.0952202</v>
          </cell>
          <cell r="G217" t="str">
            <v>-</v>
          </cell>
          <cell r="H217">
            <v>1373.1686050000001</v>
          </cell>
          <cell r="I217" t="str">
            <v>-</v>
          </cell>
          <cell r="J217">
            <v>389.22595200000001</v>
          </cell>
          <cell r="K217">
            <v>17.657563</v>
          </cell>
          <cell r="L217">
            <v>198.339297004</v>
          </cell>
          <cell r="M217">
            <v>169.07450800000001</v>
          </cell>
          <cell r="N217" t="str">
            <v>-</v>
          </cell>
          <cell r="O217">
            <v>27.137718039999999</v>
          </cell>
          <cell r="P217">
            <v>29.632611400000002</v>
          </cell>
          <cell r="Q217" t="str">
            <v>-</v>
          </cell>
          <cell r="R217" t="str">
            <v>-</v>
          </cell>
          <cell r="S217" t="str">
            <v>-</v>
          </cell>
          <cell r="T217" t="str">
            <v>-</v>
          </cell>
          <cell r="U217" t="str">
            <v>-</v>
          </cell>
          <cell r="V217" t="str">
            <v>-</v>
          </cell>
        </row>
        <row r="218">
          <cell r="D218" t="str">
            <v>-</v>
          </cell>
          <cell r="E218" t="str">
            <v>-</v>
          </cell>
          <cell r="F218" t="str">
            <v>-</v>
          </cell>
          <cell r="G218" t="str">
            <v>-</v>
          </cell>
          <cell r="H218">
            <v>8061.2121619999998</v>
          </cell>
          <cell r="I218" t="str">
            <v>-</v>
          </cell>
          <cell r="J218" t="str">
            <v>-</v>
          </cell>
          <cell r="K218">
            <v>7387.3822309999996</v>
          </cell>
          <cell r="L218" t="str">
            <v>-</v>
          </cell>
          <cell r="M218">
            <v>23385.157375999999</v>
          </cell>
          <cell r="N218" t="str">
            <v>-</v>
          </cell>
          <cell r="O218">
            <v>15207.223504000001</v>
          </cell>
          <cell r="P218" t="str">
            <v>-</v>
          </cell>
          <cell r="Q218" t="str">
            <v>-</v>
          </cell>
          <cell r="R218" t="str">
            <v>-</v>
          </cell>
          <cell r="S218" t="str">
            <v>-</v>
          </cell>
          <cell r="T218" t="str">
            <v>-</v>
          </cell>
          <cell r="U218" t="str">
            <v>-</v>
          </cell>
          <cell r="V218" t="str">
            <v>-</v>
          </cell>
        </row>
        <row r="219">
          <cell r="D219">
            <v>168.276769</v>
          </cell>
          <cell r="E219" t="str">
            <v>-</v>
          </cell>
          <cell r="F219">
            <v>4313.9982499999996</v>
          </cell>
          <cell r="G219">
            <v>44.602633999999995</v>
          </cell>
          <cell r="H219" t="str">
            <v>-</v>
          </cell>
          <cell r="I219" t="str">
            <v>-</v>
          </cell>
          <cell r="J219" t="str">
            <v>-</v>
          </cell>
          <cell r="K219" t="str">
            <v>-</v>
          </cell>
          <cell r="L219">
            <v>-0.51409099999999996</v>
          </cell>
          <cell r="M219" t="str">
            <v>-</v>
          </cell>
          <cell r="N219" t="str">
            <v>-</v>
          </cell>
          <cell r="O219" t="str">
            <v>-</v>
          </cell>
          <cell r="P219">
            <v>458.949027</v>
          </cell>
          <cell r="Q219" t="str">
            <v>-</v>
          </cell>
          <cell r="R219" t="str">
            <v>-</v>
          </cell>
          <cell r="S219" t="str">
            <v>-</v>
          </cell>
          <cell r="T219" t="str">
            <v>-</v>
          </cell>
          <cell r="U219" t="str">
            <v>-</v>
          </cell>
          <cell r="V219" t="str">
            <v>-</v>
          </cell>
        </row>
        <row r="220">
          <cell r="D220" t="str">
            <v>-</v>
          </cell>
          <cell r="E220" t="str">
            <v>-</v>
          </cell>
          <cell r="F220" t="str">
            <v>-</v>
          </cell>
          <cell r="G220">
            <v>635.16663500000004</v>
          </cell>
          <cell r="H220">
            <v>-9.9999999999999995E-7</v>
          </cell>
          <cell r="I220">
            <v>3023.9707480000002</v>
          </cell>
          <cell r="J220" t="str">
            <v>-</v>
          </cell>
          <cell r="K220" t="str">
            <v>-</v>
          </cell>
          <cell r="L220" t="str">
            <v>-</v>
          </cell>
          <cell r="M220" t="str">
            <v>-</v>
          </cell>
          <cell r="N220">
            <v>196.88584400000002</v>
          </cell>
          <cell r="O220" t="str">
            <v>-</v>
          </cell>
          <cell r="P220" t="str">
            <v>-</v>
          </cell>
          <cell r="Q220" t="str">
            <v>-</v>
          </cell>
          <cell r="R220" t="str">
            <v>-</v>
          </cell>
          <cell r="S220">
            <v>193.02091000000001</v>
          </cell>
          <cell r="T220" t="str">
            <v>-</v>
          </cell>
          <cell r="U220" t="str">
            <v>-</v>
          </cell>
          <cell r="V220" t="str">
            <v>-</v>
          </cell>
        </row>
        <row r="221">
          <cell r="D221">
            <v>8388.7465199999988</v>
          </cell>
          <cell r="E221">
            <v>932.21998699999995</v>
          </cell>
          <cell r="F221">
            <v>2593.3322400000002</v>
          </cell>
          <cell r="G221">
            <v>3482.2210359999999</v>
          </cell>
          <cell r="H221">
            <v>3480.17587</v>
          </cell>
          <cell r="I221">
            <v>3430.239599</v>
          </cell>
          <cell r="J221" t="str">
            <v>-</v>
          </cell>
          <cell r="K221">
            <v>1118.1578850000001</v>
          </cell>
          <cell r="L221" t="str">
            <v>-</v>
          </cell>
          <cell r="M221">
            <v>4833.0440209999997</v>
          </cell>
          <cell r="N221" t="str">
            <v>-</v>
          </cell>
          <cell r="O221" t="str">
            <v>-</v>
          </cell>
          <cell r="P221">
            <v>3694.878044</v>
          </cell>
          <cell r="Q221">
            <v>885.12847799999997</v>
          </cell>
          <cell r="R221" t="str">
            <v>-</v>
          </cell>
          <cell r="S221" t="str">
            <v>-</v>
          </cell>
          <cell r="T221">
            <v>4949.9144029999998</v>
          </cell>
          <cell r="U221">
            <v>3516.022477</v>
          </cell>
          <cell r="V221">
            <v>3189.7049419999998</v>
          </cell>
        </row>
        <row r="222">
          <cell r="D222" t="str">
            <v>-</v>
          </cell>
          <cell r="E222" t="str">
            <v>-</v>
          </cell>
          <cell r="F222" t="str">
            <v>-</v>
          </cell>
          <cell r="G222" t="str">
            <v>-</v>
          </cell>
          <cell r="H222" t="str">
            <v>-</v>
          </cell>
          <cell r="I222">
            <v>23.088257000000002</v>
          </cell>
          <cell r="J222" t="str">
            <v>-</v>
          </cell>
          <cell r="K222" t="str">
            <v>-</v>
          </cell>
          <cell r="L222" t="str">
            <v>-</v>
          </cell>
          <cell r="M222" t="str">
            <v>-</v>
          </cell>
          <cell r="N222" t="str">
            <v>-</v>
          </cell>
          <cell r="O222" t="str">
            <v>-</v>
          </cell>
          <cell r="P222" t="str">
            <v>-</v>
          </cell>
          <cell r="Q222" t="str">
            <v>-</v>
          </cell>
          <cell r="R222" t="str">
            <v>-</v>
          </cell>
          <cell r="S222" t="str">
            <v>-</v>
          </cell>
          <cell r="T222" t="str">
            <v>-</v>
          </cell>
          <cell r="U222" t="str">
            <v>-</v>
          </cell>
          <cell r="V222" t="str">
            <v>-</v>
          </cell>
        </row>
        <row r="223">
          <cell r="D223">
            <v>7230.3317200000001</v>
          </cell>
          <cell r="E223">
            <v>10253.352794</v>
          </cell>
          <cell r="F223">
            <v>1263.661118</v>
          </cell>
          <cell r="G223">
            <v>2.336109</v>
          </cell>
          <cell r="H223">
            <v>2280.0758309999997</v>
          </cell>
          <cell r="I223">
            <v>1310.0253640000001</v>
          </cell>
          <cell r="J223">
            <v>68.280195999999989</v>
          </cell>
          <cell r="K223">
            <v>7680.6432269999996</v>
          </cell>
          <cell r="L223">
            <v>13255.432212</v>
          </cell>
          <cell r="M223">
            <v>2626.964074</v>
          </cell>
          <cell r="N223" t="str">
            <v>-</v>
          </cell>
          <cell r="O223">
            <v>124.665429</v>
          </cell>
          <cell r="P223">
            <v>9558.8968079999995</v>
          </cell>
          <cell r="Q223">
            <v>903.00348299999996</v>
          </cell>
          <cell r="R223" t="str">
            <v>-</v>
          </cell>
          <cell r="S223" t="str">
            <v>-</v>
          </cell>
          <cell r="T223">
            <v>438.05902800000001</v>
          </cell>
          <cell r="U223">
            <v>3202.3656069999997</v>
          </cell>
          <cell r="V223">
            <v>298.24358899999999</v>
          </cell>
        </row>
        <row r="224">
          <cell r="D224">
            <v>4910.4818490000007</v>
          </cell>
          <cell r="E224">
            <v>1926.1071059999999</v>
          </cell>
          <cell r="F224">
            <v>0.53714899999999999</v>
          </cell>
          <cell r="G224">
            <v>188.24692400000001</v>
          </cell>
          <cell r="H224">
            <v>518.09482400000002</v>
          </cell>
          <cell r="I224">
            <v>262.26519500000001</v>
          </cell>
          <cell r="J224">
            <v>2.091167</v>
          </cell>
          <cell r="K224">
            <v>3744.2764419999999</v>
          </cell>
          <cell r="L224">
            <v>1483.3897590000001</v>
          </cell>
          <cell r="M224">
            <v>377.53892300000001</v>
          </cell>
          <cell r="N224" t="str">
            <v>-</v>
          </cell>
          <cell r="O224">
            <v>4928.5196820000001</v>
          </cell>
          <cell r="P224">
            <v>22.253721000000002</v>
          </cell>
          <cell r="Q224">
            <v>146.77785399999999</v>
          </cell>
          <cell r="R224">
            <v>81.338392000000013</v>
          </cell>
          <cell r="S224">
            <v>6.0594999999999996E-2</v>
          </cell>
          <cell r="T224">
            <v>2008.8925710000001</v>
          </cell>
          <cell r="U224">
            <v>289.79190999999997</v>
          </cell>
          <cell r="V224">
            <v>63.439506000000002</v>
          </cell>
        </row>
        <row r="225">
          <cell r="D225">
            <v>2015.9158279999999</v>
          </cell>
          <cell r="E225" t="str">
            <v>-</v>
          </cell>
          <cell r="F225" t="str">
            <v>-</v>
          </cell>
          <cell r="G225" t="str">
            <v>-</v>
          </cell>
          <cell r="H225">
            <v>73.862993000000003</v>
          </cell>
          <cell r="I225" t="str">
            <v>-</v>
          </cell>
          <cell r="J225" t="str">
            <v>-</v>
          </cell>
          <cell r="K225">
            <v>626.310337</v>
          </cell>
          <cell r="L225" t="str">
            <v>-</v>
          </cell>
          <cell r="M225">
            <v>87.393725000000003</v>
          </cell>
          <cell r="N225" t="str">
            <v>-</v>
          </cell>
          <cell r="O225">
            <v>1867.027685</v>
          </cell>
          <cell r="P225" t="str">
            <v>-</v>
          </cell>
          <cell r="Q225" t="str">
            <v>-</v>
          </cell>
          <cell r="R225" t="str">
            <v>-</v>
          </cell>
          <cell r="S225" t="str">
            <v>-</v>
          </cell>
          <cell r="T225">
            <v>34.993186999999999</v>
          </cell>
          <cell r="U225" t="str">
            <v>-</v>
          </cell>
          <cell r="V225" t="str">
            <v>-</v>
          </cell>
        </row>
        <row r="226">
          <cell r="D226">
            <v>1615.1840120000002</v>
          </cell>
          <cell r="E226">
            <v>48.771987000000003</v>
          </cell>
          <cell r="F226">
            <v>246.631854</v>
          </cell>
          <cell r="G226">
            <v>1.572705</v>
          </cell>
          <cell r="H226">
            <v>38.405318000000001</v>
          </cell>
          <cell r="I226">
            <v>8.054390999999999</v>
          </cell>
          <cell r="J226">
            <v>78.007448999999994</v>
          </cell>
          <cell r="K226">
            <v>555.51867700000003</v>
          </cell>
          <cell r="L226">
            <v>566.37371299999995</v>
          </cell>
          <cell r="M226">
            <v>154.88148999999999</v>
          </cell>
          <cell r="N226" t="str">
            <v>-</v>
          </cell>
          <cell r="O226">
            <v>272.28479399999998</v>
          </cell>
          <cell r="P226">
            <v>539.59326899999996</v>
          </cell>
          <cell r="Q226">
            <v>7.8606679999999995</v>
          </cell>
          <cell r="R226">
            <v>173.58284700000002</v>
          </cell>
          <cell r="S226" t="str">
            <v>-</v>
          </cell>
          <cell r="T226">
            <v>42.572887000000001</v>
          </cell>
          <cell r="U226">
            <v>313.66384399999998</v>
          </cell>
          <cell r="V226">
            <v>55.862389999999998</v>
          </cell>
        </row>
        <row r="227">
          <cell r="D227">
            <v>4539.1616260000001</v>
          </cell>
          <cell r="E227">
            <v>2838.5903139999996</v>
          </cell>
          <cell r="F227">
            <v>370.60566600000004</v>
          </cell>
          <cell r="G227">
            <v>41.345063000000003</v>
          </cell>
          <cell r="H227">
            <v>1598.997605</v>
          </cell>
          <cell r="I227" t="str">
            <v>-</v>
          </cell>
          <cell r="J227">
            <v>855.79122699999994</v>
          </cell>
          <cell r="K227">
            <v>1208.277186</v>
          </cell>
          <cell r="L227">
            <v>2750.2437030000001</v>
          </cell>
          <cell r="M227">
            <v>4559.9748980000004</v>
          </cell>
          <cell r="N227" t="str">
            <v>-</v>
          </cell>
          <cell r="O227">
            <v>67.335350999999989</v>
          </cell>
          <cell r="P227">
            <v>1882.6520009999999</v>
          </cell>
          <cell r="Q227">
            <v>77.634215999999995</v>
          </cell>
          <cell r="R227">
            <v>761.49295499999994</v>
          </cell>
          <cell r="S227" t="str">
            <v>-</v>
          </cell>
          <cell r="T227">
            <v>1687.3857539999999</v>
          </cell>
          <cell r="U227">
            <v>889.75291500000003</v>
          </cell>
          <cell r="V227">
            <v>1948.5931070000001</v>
          </cell>
        </row>
        <row r="228">
          <cell r="D228">
            <v>27.309473999999998</v>
          </cell>
          <cell r="E228">
            <v>349.080602</v>
          </cell>
          <cell r="F228">
            <v>730.72899699999994</v>
          </cell>
          <cell r="G228">
            <v>120.92781600000001</v>
          </cell>
          <cell r="H228">
            <v>40.654529000000004</v>
          </cell>
          <cell r="I228" t="str">
            <v>-</v>
          </cell>
          <cell r="J228">
            <v>36.514608500000001</v>
          </cell>
          <cell r="K228" t="str">
            <v>-</v>
          </cell>
          <cell r="L228" t="str">
            <v>-</v>
          </cell>
          <cell r="M228">
            <v>147.38009349999999</v>
          </cell>
          <cell r="N228" t="str">
            <v>-</v>
          </cell>
          <cell r="O228" t="str">
            <v>-</v>
          </cell>
          <cell r="P228">
            <v>165.85529199999999</v>
          </cell>
          <cell r="Q228" t="str">
            <v>-</v>
          </cell>
          <cell r="R228">
            <v>77.023932000000002</v>
          </cell>
          <cell r="S228">
            <v>6.1483739999999996</v>
          </cell>
          <cell r="T228" t="str">
            <v>-</v>
          </cell>
          <cell r="U228" t="str">
            <v>-</v>
          </cell>
          <cell r="V228">
            <v>535.90350000000001</v>
          </cell>
        </row>
        <row r="229">
          <cell r="D229" t="str">
            <v>-</v>
          </cell>
          <cell r="E229" t="str">
            <v>-</v>
          </cell>
          <cell r="F229" t="str">
            <v>-</v>
          </cell>
          <cell r="G229">
            <v>120.92781600000001</v>
          </cell>
          <cell r="H229" t="str">
            <v>-</v>
          </cell>
          <cell r="I229" t="str">
            <v>-</v>
          </cell>
          <cell r="J229">
            <v>36.514608500000001</v>
          </cell>
          <cell r="K229" t="str">
            <v>-</v>
          </cell>
          <cell r="L229" t="str">
            <v>-</v>
          </cell>
          <cell r="M229">
            <v>140.36516549999999</v>
          </cell>
          <cell r="N229" t="str">
            <v>-</v>
          </cell>
          <cell r="O229" t="str">
            <v>-</v>
          </cell>
          <cell r="P229">
            <v>165.85529199999999</v>
          </cell>
          <cell r="Q229" t="str">
            <v>-</v>
          </cell>
          <cell r="R229">
            <v>77.023932000000002</v>
          </cell>
          <cell r="S229">
            <v>6.1483739999999996</v>
          </cell>
          <cell r="T229" t="str">
            <v>-</v>
          </cell>
          <cell r="U229" t="str">
            <v>-</v>
          </cell>
          <cell r="V229">
            <v>331.10558800000001</v>
          </cell>
        </row>
        <row r="231">
          <cell r="D231">
            <v>-281.52357599999999</v>
          </cell>
          <cell r="E231">
            <v>-309.75457299999999</v>
          </cell>
          <cell r="F231">
            <v>-38.774698999999998</v>
          </cell>
          <cell r="G231" t="str">
            <v>-</v>
          </cell>
          <cell r="H231">
            <v>-1793.7067109999998</v>
          </cell>
          <cell r="I231" t="str">
            <v>-</v>
          </cell>
          <cell r="J231">
            <v>-574.06656799999996</v>
          </cell>
          <cell r="K231">
            <v>-35.894611729999994</v>
          </cell>
          <cell r="L231">
            <v>-609.4294470000001</v>
          </cell>
          <cell r="M231">
            <v>-252.003376</v>
          </cell>
          <cell r="N231" t="str">
            <v>-</v>
          </cell>
          <cell r="O231">
            <v>-64.842562000000001</v>
          </cell>
          <cell r="P231">
            <v>-357.88268199999999</v>
          </cell>
          <cell r="Q231" t="str">
            <v>-</v>
          </cell>
          <cell r="R231" t="str">
            <v>-</v>
          </cell>
          <cell r="S231" t="str">
            <v>-</v>
          </cell>
          <cell r="T231" t="str">
            <v>-</v>
          </cell>
          <cell r="U231" t="str">
            <v>-</v>
          </cell>
          <cell r="V231" t="str">
            <v>-</v>
          </cell>
        </row>
        <row r="232">
          <cell r="D232">
            <v>10330.224748000001</v>
          </cell>
          <cell r="E232">
            <v>-8437.2922749999998</v>
          </cell>
          <cell r="F232">
            <v>-1963.1530989999999</v>
          </cell>
          <cell r="G232">
            <v>890.2289669999999</v>
          </cell>
          <cell r="H232">
            <v>10757.210197</v>
          </cell>
          <cell r="I232" t="str">
            <v>-</v>
          </cell>
          <cell r="J232">
            <v>2884.9620750000004</v>
          </cell>
          <cell r="K232">
            <v>-11089.535882</v>
          </cell>
          <cell r="L232">
            <v>-12736.242118</v>
          </cell>
          <cell r="M232">
            <v>5058.3229430000001</v>
          </cell>
          <cell r="N232" t="str">
            <v>-</v>
          </cell>
          <cell r="O232">
            <v>-19552.039459</v>
          </cell>
          <cell r="P232">
            <v>-6342.7067429999997</v>
          </cell>
          <cell r="Q232">
            <v>-527.600098</v>
          </cell>
          <cell r="R232">
            <v>26079.395818000001</v>
          </cell>
          <cell r="S232" t="str">
            <v>-</v>
          </cell>
          <cell r="T232">
            <v>84.974001000000001</v>
          </cell>
          <cell r="U232">
            <v>-3628.5432579999997</v>
          </cell>
          <cell r="V232">
            <v>9086.7867299999998</v>
          </cell>
        </row>
        <row r="287">
          <cell r="D287">
            <v>623.28800000000001</v>
          </cell>
          <cell r="E287">
            <v>1333.8145</v>
          </cell>
          <cell r="F287">
            <v>804.97680000000003</v>
          </cell>
          <cell r="G287" t="str">
            <v>-</v>
          </cell>
          <cell r="H287">
            <v>641.89400000000001</v>
          </cell>
          <cell r="I287">
            <v>1.52</v>
          </cell>
          <cell r="J287">
            <v>98.912000000000006</v>
          </cell>
          <cell r="K287">
            <v>651.38800000000003</v>
          </cell>
          <cell r="L287">
            <v>4397.5622999999996</v>
          </cell>
          <cell r="M287">
            <v>1922.2167999999999</v>
          </cell>
          <cell r="N287" t="str">
            <v>-</v>
          </cell>
          <cell r="O287">
            <v>2277.3622999999998</v>
          </cell>
          <cell r="P287">
            <v>3729.4006899999999</v>
          </cell>
          <cell r="Q287">
            <v>52.425539999999998</v>
          </cell>
          <cell r="R287">
            <v>108.5166</v>
          </cell>
          <cell r="S287" t="str">
            <v>-</v>
          </cell>
          <cell r="T287">
            <v>35.478000000000002</v>
          </cell>
          <cell r="U287">
            <v>237.71100000000001</v>
          </cell>
          <cell r="V287">
            <v>177.65649999999999</v>
          </cell>
        </row>
        <row r="288">
          <cell r="D288">
            <v>584.87</v>
          </cell>
          <cell r="E288">
            <v>219.14</v>
          </cell>
          <cell r="F288" t="str">
            <v>-</v>
          </cell>
          <cell r="G288" t="str">
            <v>-</v>
          </cell>
          <cell r="H288">
            <v>1511.95</v>
          </cell>
          <cell r="I288" t="str">
            <v>-</v>
          </cell>
          <cell r="J288">
            <v>360.6</v>
          </cell>
          <cell r="K288">
            <v>215</v>
          </cell>
          <cell r="L288" t="str">
            <v>-</v>
          </cell>
          <cell r="M288">
            <v>439.84</v>
          </cell>
          <cell r="N288" t="str">
            <v>-</v>
          </cell>
          <cell r="O288" t="str">
            <v>-</v>
          </cell>
          <cell r="P288" t="str">
            <v>-</v>
          </cell>
          <cell r="Q288" t="str">
            <v>-</v>
          </cell>
          <cell r="R288" t="str">
            <v>-</v>
          </cell>
          <cell r="S288" t="str">
            <v>-</v>
          </cell>
          <cell r="T288" t="str">
            <v>-</v>
          </cell>
          <cell r="U288" t="str">
            <v>-</v>
          </cell>
          <cell r="V288" t="str">
            <v>-</v>
          </cell>
        </row>
        <row r="289">
          <cell r="D289" t="str">
            <v>-</v>
          </cell>
          <cell r="E289" t="str">
            <v>-</v>
          </cell>
          <cell r="F289" t="str">
            <v>-</v>
          </cell>
          <cell r="G289" t="str">
            <v>-</v>
          </cell>
          <cell r="H289">
            <v>1063.94</v>
          </cell>
          <cell r="I289" t="str">
            <v>-</v>
          </cell>
          <cell r="J289" t="str">
            <v>-</v>
          </cell>
          <cell r="K289">
            <v>1003.41</v>
          </cell>
          <cell r="L289" t="str">
            <v>-</v>
          </cell>
          <cell r="M289">
            <v>3032.81</v>
          </cell>
          <cell r="N289" t="str">
            <v>-</v>
          </cell>
          <cell r="O289">
            <v>2017.13</v>
          </cell>
          <cell r="P289" t="str">
            <v>-</v>
          </cell>
          <cell r="Q289" t="str">
            <v>-</v>
          </cell>
          <cell r="R289" t="str">
            <v>-</v>
          </cell>
          <cell r="S289" t="str">
            <v>-</v>
          </cell>
          <cell r="T289" t="str">
            <v>-</v>
          </cell>
          <cell r="U289" t="str">
            <v>-</v>
          </cell>
          <cell r="V289" t="str">
            <v>-</v>
          </cell>
        </row>
        <row r="290">
          <cell r="D290">
            <v>869.81</v>
          </cell>
          <cell r="E290" t="str">
            <v>-</v>
          </cell>
          <cell r="F290">
            <v>1249.925</v>
          </cell>
          <cell r="G290">
            <v>241.2</v>
          </cell>
          <cell r="H290" t="str">
            <v>-</v>
          </cell>
          <cell r="I290" t="str">
            <v>-</v>
          </cell>
          <cell r="J290" t="str">
            <v>-</v>
          </cell>
          <cell r="K290" t="str">
            <v>-</v>
          </cell>
          <cell r="L290" t="str">
            <v>-</v>
          </cell>
          <cell r="M290" t="str">
            <v>-</v>
          </cell>
          <cell r="N290" t="str">
            <v>-</v>
          </cell>
          <cell r="O290" t="str">
            <v>-</v>
          </cell>
          <cell r="P290">
            <v>1403.19</v>
          </cell>
          <cell r="Q290" t="str">
            <v>-</v>
          </cell>
          <cell r="R290" t="str">
            <v>-</v>
          </cell>
          <cell r="S290" t="str">
            <v>-</v>
          </cell>
          <cell r="T290" t="str">
            <v>-</v>
          </cell>
          <cell r="U290" t="str">
            <v>-</v>
          </cell>
          <cell r="V290" t="str">
            <v>-</v>
          </cell>
        </row>
        <row r="291">
          <cell r="D291" t="str">
            <v>-</v>
          </cell>
          <cell r="E291" t="str">
            <v>-</v>
          </cell>
          <cell r="F291" t="str">
            <v>-</v>
          </cell>
          <cell r="G291">
            <v>742.5</v>
          </cell>
          <cell r="H291">
            <v>7.95</v>
          </cell>
          <cell r="I291">
            <v>1491.03</v>
          </cell>
          <cell r="J291" t="str">
            <v>-</v>
          </cell>
          <cell r="K291" t="str">
            <v>-</v>
          </cell>
          <cell r="L291" t="str">
            <v>-</v>
          </cell>
          <cell r="M291" t="str">
            <v>-</v>
          </cell>
          <cell r="N291">
            <v>90.82</v>
          </cell>
          <cell r="O291" t="str">
            <v>-</v>
          </cell>
          <cell r="P291" t="str">
            <v>-</v>
          </cell>
          <cell r="Q291" t="str">
            <v>-</v>
          </cell>
          <cell r="R291" t="str">
            <v>-</v>
          </cell>
          <cell r="S291">
            <v>75.61</v>
          </cell>
          <cell r="T291" t="str">
            <v>-</v>
          </cell>
          <cell r="U291" t="str">
            <v>-</v>
          </cell>
          <cell r="V291" t="str">
            <v>-</v>
          </cell>
        </row>
        <row r="292">
          <cell r="D292">
            <v>5951.7150000000001</v>
          </cell>
          <cell r="E292">
            <v>1869.67</v>
          </cell>
          <cell r="F292">
            <v>854.17</v>
          </cell>
          <cell r="G292">
            <v>822.9</v>
          </cell>
          <cell r="H292">
            <v>2853.54</v>
          </cell>
          <cell r="I292">
            <v>865.4</v>
          </cell>
          <cell r="J292" t="str">
            <v>-</v>
          </cell>
          <cell r="K292">
            <v>758.74</v>
          </cell>
          <cell r="L292" t="str">
            <v>-</v>
          </cell>
          <cell r="M292">
            <v>3788.23</v>
          </cell>
          <cell r="N292" t="str">
            <v>-</v>
          </cell>
          <cell r="O292" t="str">
            <v>-</v>
          </cell>
          <cell r="P292">
            <v>1246.98</v>
          </cell>
          <cell r="Q292">
            <v>784.7</v>
          </cell>
          <cell r="R292" t="str">
            <v>-</v>
          </cell>
          <cell r="S292" t="str">
            <v>-</v>
          </cell>
          <cell r="T292">
            <v>3263.71</v>
          </cell>
          <cell r="U292">
            <v>1222.32</v>
          </cell>
          <cell r="V292">
            <v>1968.07</v>
          </cell>
        </row>
        <row r="293">
          <cell r="D293" t="str">
            <v>-</v>
          </cell>
          <cell r="E293" t="str">
            <v>-</v>
          </cell>
          <cell r="F293" t="str">
            <v>-</v>
          </cell>
          <cell r="G293" t="str">
            <v>-</v>
          </cell>
          <cell r="H293" t="str">
            <v>-</v>
          </cell>
          <cell r="I293">
            <v>11.32</v>
          </cell>
          <cell r="J293" t="str">
            <v>-</v>
          </cell>
          <cell r="K293" t="str">
            <v>-</v>
          </cell>
          <cell r="L293" t="str">
            <v>-</v>
          </cell>
          <cell r="M293" t="str">
            <v>-</v>
          </cell>
          <cell r="N293" t="str">
            <v>-</v>
          </cell>
          <cell r="O293" t="str">
            <v>-</v>
          </cell>
          <cell r="P293" t="str">
            <v>-</v>
          </cell>
          <cell r="Q293" t="str">
            <v>-</v>
          </cell>
          <cell r="R293" t="str">
            <v>-</v>
          </cell>
          <cell r="S293" t="str">
            <v>-</v>
          </cell>
          <cell r="T293" t="str">
            <v>-</v>
          </cell>
          <cell r="U293" t="str">
            <v>-</v>
          </cell>
          <cell r="V293" t="str">
            <v>-</v>
          </cell>
        </row>
        <row r="294">
          <cell r="D294">
            <v>3518.0304999999998</v>
          </cell>
          <cell r="E294">
            <v>4523.0540000000001</v>
          </cell>
          <cell r="F294">
            <v>658.07500000000005</v>
          </cell>
          <cell r="G294">
            <v>3.6074999999999999</v>
          </cell>
          <cell r="H294">
            <v>1243.03</v>
          </cell>
          <cell r="I294">
            <v>559.71500000000003</v>
          </cell>
          <cell r="J294">
            <v>35.307000000000002</v>
          </cell>
          <cell r="K294">
            <v>4050.7242000000001</v>
          </cell>
          <cell r="L294">
            <v>6383.9170000000004</v>
          </cell>
          <cell r="M294">
            <v>1271.1600000000001</v>
          </cell>
          <cell r="N294" t="str">
            <v>-</v>
          </cell>
          <cell r="O294">
            <v>39.375</v>
          </cell>
          <cell r="P294">
            <v>3879.25</v>
          </cell>
          <cell r="Q294">
            <v>448.12</v>
          </cell>
          <cell r="R294" t="str">
            <v>-</v>
          </cell>
          <cell r="S294" t="str">
            <v>-</v>
          </cell>
          <cell r="T294">
            <v>262.77</v>
          </cell>
          <cell r="U294">
            <v>1305.2170000000001</v>
          </cell>
          <cell r="V294">
            <v>154.28380000000001</v>
          </cell>
        </row>
        <row r="295">
          <cell r="D295">
            <v>3016.4163290000001</v>
          </cell>
          <cell r="E295">
            <v>1544.8833050000001</v>
          </cell>
          <cell r="F295">
            <v>0.94706000000000001</v>
          </cell>
          <cell r="G295">
            <v>149.180655</v>
          </cell>
          <cell r="H295">
            <v>405.74067500000001</v>
          </cell>
          <cell r="I295">
            <v>184.487945</v>
          </cell>
          <cell r="J295">
            <v>3.6594150000000001</v>
          </cell>
          <cell r="K295">
            <v>2978.5268700000001</v>
          </cell>
          <cell r="L295">
            <v>1025.70298</v>
          </cell>
          <cell r="M295">
            <v>282.31061999999997</v>
          </cell>
          <cell r="N295" t="str">
            <v>-</v>
          </cell>
          <cell r="O295">
            <v>3879.2424590000001</v>
          </cell>
          <cell r="P295">
            <v>18.072595</v>
          </cell>
          <cell r="Q295">
            <v>98.800780000000003</v>
          </cell>
          <cell r="R295">
            <v>63.572512000000003</v>
          </cell>
          <cell r="S295">
            <v>5.9700000000000003E-2</v>
          </cell>
          <cell r="T295">
            <v>1306.943771</v>
          </cell>
          <cell r="U295">
            <v>164.17507000000001</v>
          </cell>
          <cell r="V295">
            <v>50.994639999999997</v>
          </cell>
        </row>
        <row r="296">
          <cell r="D296">
            <v>1000.023</v>
          </cell>
          <cell r="E296" t="str">
            <v>-</v>
          </cell>
          <cell r="F296" t="str">
            <v>-</v>
          </cell>
          <cell r="G296" t="str">
            <v>-</v>
          </cell>
          <cell r="H296">
            <v>49.9</v>
          </cell>
          <cell r="I296" t="str">
            <v>-</v>
          </cell>
          <cell r="J296" t="str">
            <v>-</v>
          </cell>
          <cell r="K296">
            <v>349.4</v>
          </cell>
          <cell r="L296" t="str">
            <v>-</v>
          </cell>
          <cell r="M296">
            <v>24.29</v>
          </cell>
          <cell r="N296" t="str">
            <v>-</v>
          </cell>
          <cell r="O296">
            <v>849</v>
          </cell>
          <cell r="P296" t="str">
            <v>-</v>
          </cell>
          <cell r="Q296" t="str">
            <v>-</v>
          </cell>
          <cell r="R296" t="str">
            <v>-</v>
          </cell>
          <cell r="S296" t="str">
            <v>-</v>
          </cell>
          <cell r="T296">
            <v>31.4</v>
          </cell>
          <cell r="U296" t="str">
            <v>-</v>
          </cell>
          <cell r="V296" t="str">
            <v>-</v>
          </cell>
        </row>
        <row r="297">
          <cell r="D297">
            <v>451.14600000000002</v>
          </cell>
          <cell r="E297">
            <v>8.6850000000000005</v>
          </cell>
          <cell r="F297">
            <v>90.415000000000006</v>
          </cell>
          <cell r="G297">
            <v>2.13</v>
          </cell>
          <cell r="H297">
            <v>12.563000000000001</v>
          </cell>
          <cell r="I297">
            <v>3.6960000000000002</v>
          </cell>
          <cell r="J297">
            <v>12.862</v>
          </cell>
          <cell r="K297">
            <v>110.09099999999999</v>
          </cell>
          <cell r="L297">
            <v>100.98099999999999</v>
          </cell>
          <cell r="M297">
            <v>63.848999999999997</v>
          </cell>
          <cell r="N297" t="str">
            <v>-</v>
          </cell>
          <cell r="O297">
            <v>44.085000000000001</v>
          </cell>
          <cell r="P297">
            <v>65.147000000000006</v>
          </cell>
          <cell r="Q297">
            <v>3.6269999999999998</v>
          </cell>
          <cell r="R297">
            <v>45.084000000000003</v>
          </cell>
          <cell r="S297" t="str">
            <v>-</v>
          </cell>
          <cell r="T297">
            <v>8.3650000000000002</v>
          </cell>
          <cell r="U297">
            <v>42.691000000000003</v>
          </cell>
          <cell r="V297">
            <v>27.248999999999999</v>
          </cell>
        </row>
        <row r="298">
          <cell r="D298">
            <v>703.95450000000005</v>
          </cell>
          <cell r="E298">
            <v>514.16999999999996</v>
          </cell>
          <cell r="F298">
            <v>67.692999999999998</v>
          </cell>
          <cell r="G298">
            <v>11.523</v>
          </cell>
          <cell r="H298">
            <v>444.62400000000002</v>
          </cell>
          <cell r="I298">
            <v>38.200000000000003</v>
          </cell>
          <cell r="J298">
            <v>280.72949999999997</v>
          </cell>
          <cell r="K298">
            <v>380.39299999999997</v>
          </cell>
          <cell r="L298">
            <v>577.38800000000003</v>
          </cell>
          <cell r="M298">
            <v>974.42100000000005</v>
          </cell>
          <cell r="N298" t="str">
            <v>-</v>
          </cell>
          <cell r="O298">
            <v>9.7919999999999998</v>
          </cell>
          <cell r="P298">
            <v>531.21159999999998</v>
          </cell>
          <cell r="Q298">
            <v>22.917000000000002</v>
          </cell>
          <cell r="R298">
            <v>210.00890000000001</v>
          </cell>
          <cell r="S298" t="str">
            <v>-</v>
          </cell>
          <cell r="T298">
            <v>299.42200000000003</v>
          </cell>
          <cell r="U298">
            <v>151.5455</v>
          </cell>
          <cell r="V298">
            <v>444.86750000000001</v>
          </cell>
        </row>
        <row r="299">
          <cell r="D299">
            <v>51.292999999999999</v>
          </cell>
          <cell r="E299">
            <v>49.9</v>
          </cell>
          <cell r="F299">
            <v>73.388000000000005</v>
          </cell>
          <cell r="G299">
            <v>37.4</v>
          </cell>
          <cell r="H299">
            <v>63.088000000000001</v>
          </cell>
          <cell r="I299" t="str">
            <v>-</v>
          </cell>
          <cell r="J299">
            <v>4.9669999999999996</v>
          </cell>
          <cell r="K299" t="str">
            <v>-</v>
          </cell>
          <cell r="L299" t="str">
            <v>-</v>
          </cell>
          <cell r="M299">
            <v>32.374499999999998</v>
          </cell>
          <cell r="N299" t="str">
            <v>-</v>
          </cell>
          <cell r="O299" t="str">
            <v>-</v>
          </cell>
          <cell r="P299">
            <v>40.68</v>
          </cell>
          <cell r="Q299" t="str">
            <v>-</v>
          </cell>
          <cell r="R299">
            <v>14.9</v>
          </cell>
          <cell r="S299">
            <v>1.0840000000000001</v>
          </cell>
          <cell r="T299" t="str">
            <v>-</v>
          </cell>
          <cell r="U299" t="str">
            <v>-</v>
          </cell>
          <cell r="V299">
            <v>71.786000000000001</v>
          </cell>
        </row>
        <row r="300">
          <cell r="D300" t="str">
            <v>-</v>
          </cell>
          <cell r="E300" t="str">
            <v>-</v>
          </cell>
          <cell r="F300" t="str">
            <v>-</v>
          </cell>
          <cell r="G300">
            <v>37.4</v>
          </cell>
          <cell r="H300" t="str">
            <v>-</v>
          </cell>
          <cell r="I300" t="str">
            <v>-</v>
          </cell>
          <cell r="J300">
            <v>4.9669999999999996</v>
          </cell>
          <cell r="K300" t="str">
            <v>-</v>
          </cell>
          <cell r="L300" t="str">
            <v>-</v>
          </cell>
          <cell r="M300">
            <v>27.174499999999998</v>
          </cell>
          <cell r="N300" t="str">
            <v>-</v>
          </cell>
          <cell r="O300" t="str">
            <v>-</v>
          </cell>
          <cell r="P300">
            <v>25</v>
          </cell>
          <cell r="Q300" t="str">
            <v>-</v>
          </cell>
          <cell r="R300">
            <v>14.9</v>
          </cell>
          <cell r="S300">
            <v>1.0840000000000001</v>
          </cell>
          <cell r="T300" t="str">
            <v>-</v>
          </cell>
          <cell r="U300" t="str">
            <v>-</v>
          </cell>
          <cell r="V300">
            <v>59.585999999999999</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1"/>
      <sheetName val="C2"/>
      <sheetName val="C3"/>
      <sheetName val="C4"/>
      <sheetName val="C5"/>
      <sheetName val="C6"/>
      <sheetName val="C7"/>
      <sheetName val="C8"/>
      <sheetName val="C9"/>
      <sheetName val="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1 Coste medio desvios"/>
      <sheetName val="C32"/>
      <sheetName val="Data 1"/>
      <sheetName val="Data 2"/>
      <sheetName val="Data 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26">
          <cell r="E26">
            <v>4085.3867000000005</v>
          </cell>
        </row>
        <row r="32">
          <cell r="I32">
            <v>25047.751585999998</v>
          </cell>
        </row>
      </sheetData>
      <sheetData sheetId="3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1"/>
      <sheetName val="C2"/>
      <sheetName val="C3"/>
      <sheetName val="C4"/>
      <sheetName val="C5"/>
      <sheetName val="C6"/>
      <sheetName val="C7"/>
      <sheetName val="C8"/>
      <sheetName val="C9"/>
      <sheetName val="C10"/>
      <sheetName val="C11"/>
      <sheetName val="C12"/>
      <sheetName val="C13"/>
      <sheetName val="C14"/>
      <sheetName val="C15"/>
      <sheetName val="C16"/>
      <sheetName val="C17"/>
      <sheetName val="C18 ANTIGUO"/>
      <sheetName val="C18"/>
      <sheetName val="C19"/>
      <sheetName val="C20"/>
      <sheetName val="C21"/>
      <sheetName val="C22"/>
      <sheetName val="C20 grafico"/>
      <sheetName val="C23"/>
      <sheetName val="C24"/>
      <sheetName val="C25"/>
      <sheetName val="C26"/>
      <sheetName val="C27"/>
      <sheetName val="C28"/>
      <sheetName val="C29"/>
      <sheetName val="Data 1"/>
      <sheetName val="C21 ANTIGUO"/>
      <sheetName val="Data 2"/>
    </sheetNames>
    <sheetDataSet>
      <sheetData sheetId="0"/>
      <sheetData sheetId="1"/>
      <sheetData sheetId="2"/>
      <sheetData sheetId="3"/>
      <sheetData sheetId="4">
        <row r="9">
          <cell r="H9">
            <v>7.8899999999999994E-3</v>
          </cell>
        </row>
      </sheetData>
      <sheetData sheetId="5">
        <row r="8">
          <cell r="G8">
            <v>2017</v>
          </cell>
          <cell r="J8">
            <v>2017</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68">
          <cell r="C68">
            <v>2014</v>
          </cell>
        </row>
      </sheetData>
      <sheetData sheetId="33"/>
      <sheetData sheetId="3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1"/>
      <sheetName val="C2"/>
      <sheetName val="C3"/>
      <sheetName val="C4"/>
      <sheetName val="C5"/>
      <sheetName val="C6"/>
      <sheetName val="C7"/>
      <sheetName val="C8"/>
      <sheetName val="C9"/>
      <sheetName val="C10"/>
      <sheetName val="C11"/>
      <sheetName val="C12"/>
      <sheetName val="C13"/>
      <sheetName val="C14"/>
      <sheetName val="C15"/>
      <sheetName val="C16"/>
      <sheetName val="C18"/>
      <sheetName val="C17"/>
      <sheetName val="C18 ANTIGUO"/>
      <sheetName val="C19"/>
      <sheetName val="C20 grafico"/>
      <sheetName val="C20"/>
      <sheetName val="C21"/>
      <sheetName val="C21 ANTIGUO"/>
      <sheetName val="Data 1"/>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1"/>
      <sheetName val="C2"/>
      <sheetName val="C3"/>
      <sheetName val="C4"/>
      <sheetName val="C5"/>
      <sheetName val="C6"/>
      <sheetName val="C7"/>
      <sheetName val="C8"/>
      <sheetName val="C9"/>
      <sheetName val="C10"/>
      <sheetName val="C11"/>
      <sheetName val="C12"/>
      <sheetName val="C13"/>
      <sheetName val="C14"/>
      <sheetName val="C15"/>
      <sheetName val="C16"/>
      <sheetName val="C17"/>
      <sheetName val="C18"/>
      <sheetName val="C19"/>
      <sheetName val="C20"/>
      <sheetName val="C21"/>
      <sheetName val="C22"/>
      <sheetName val="C23"/>
      <sheetName val="Data 1"/>
    </sheetNames>
    <sheetDataSet>
      <sheetData sheetId="0"/>
      <sheetData sheetId="1"/>
      <sheetData sheetId="2">
        <row r="11">
          <cell r="G11">
            <v>21651.391999999996</v>
          </cell>
          <cell r="I11">
            <v>18701.651710000002</v>
          </cell>
          <cell r="J11">
            <v>1141.0070000000001</v>
          </cell>
          <cell r="K11">
            <v>1237.077</v>
          </cell>
        </row>
        <row r="12">
          <cell r="G12">
            <v>28.85</v>
          </cell>
          <cell r="I12">
            <v>236</v>
          </cell>
          <cell r="J12">
            <v>581.68799999999999</v>
          </cell>
          <cell r="K12">
            <v>30</v>
          </cell>
        </row>
        <row r="13">
          <cell r="G13">
            <v>88.14</v>
          </cell>
          <cell r="I13">
            <v>555.75300000000004</v>
          </cell>
          <cell r="J13">
            <v>206.17</v>
          </cell>
          <cell r="K13">
            <v>311.18200000000002</v>
          </cell>
        </row>
        <row r="14">
          <cell r="G14">
            <v>84790</v>
          </cell>
          <cell r="I14">
            <v>1363</v>
          </cell>
          <cell r="J14">
            <v>3838</v>
          </cell>
          <cell r="K14">
            <v>3880</v>
          </cell>
        </row>
      </sheetData>
      <sheetData sheetId="3"/>
      <sheetData sheetId="4"/>
      <sheetData sheetId="5"/>
      <sheetData sheetId="6"/>
      <sheetData sheetId="7"/>
      <sheetData sheetId="8"/>
      <sheetData sheetId="9"/>
      <sheetData sheetId="10">
        <row r="10">
          <cell r="E10">
            <v>2017</v>
          </cell>
          <cell r="F10">
            <v>60.152999999999999</v>
          </cell>
          <cell r="G10">
            <v>33.07</v>
          </cell>
          <cell r="H10">
            <v>46.91</v>
          </cell>
          <cell r="J10">
            <v>0.13</v>
          </cell>
          <cell r="K10">
            <v>2.88</v>
          </cell>
          <cell r="L10">
            <v>2.75</v>
          </cell>
        </row>
        <row r="11">
          <cell r="E11">
            <v>2018</v>
          </cell>
          <cell r="F11">
            <v>250.13</v>
          </cell>
          <cell r="G11">
            <v>37.659999999999997</v>
          </cell>
          <cell r="H11">
            <v>63.4</v>
          </cell>
          <cell r="J11">
            <v>0.52</v>
          </cell>
          <cell r="K11">
            <v>3.27</v>
          </cell>
          <cell r="L11">
            <v>3.77</v>
          </cell>
        </row>
        <row r="12">
          <cell r="E12">
            <v>2019</v>
          </cell>
          <cell r="F12">
            <v>47.48</v>
          </cell>
          <cell r="G12">
            <v>1.04</v>
          </cell>
          <cell r="H12">
            <v>2625.95</v>
          </cell>
          <cell r="J12">
            <v>0.10199999999999999</v>
          </cell>
          <cell r="K12">
            <v>0.09</v>
          </cell>
          <cell r="L12">
            <v>155.52000000000001</v>
          </cell>
        </row>
        <row r="13">
          <cell r="E13">
            <v>2020</v>
          </cell>
          <cell r="F13">
            <v>95.14</v>
          </cell>
          <cell r="G13">
            <v>4.43</v>
          </cell>
          <cell r="H13">
            <v>64.62</v>
          </cell>
          <cell r="J13">
            <v>0.21</v>
          </cell>
          <cell r="K13">
            <v>0.47</v>
          </cell>
          <cell r="L13">
            <v>4.29</v>
          </cell>
        </row>
        <row r="14">
          <cell r="F14">
            <v>187.85</v>
          </cell>
          <cell r="G14">
            <v>0.74</v>
          </cell>
          <cell r="H14">
            <v>32.54</v>
          </cell>
          <cell r="J14">
            <v>0.41</v>
          </cell>
          <cell r="K14">
            <v>7.0000000000000007E-2</v>
          </cell>
          <cell r="L14">
            <v>2.33</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72">
          <cell r="C72">
            <v>2017</v>
          </cell>
          <cell r="D72">
            <v>0.76</v>
          </cell>
          <cell r="E72">
            <v>0.82</v>
          </cell>
          <cell r="F72">
            <v>0.12</v>
          </cell>
          <cell r="G72">
            <v>0.01</v>
          </cell>
          <cell r="H72">
            <v>0</v>
          </cell>
          <cell r="I72">
            <v>0.45</v>
          </cell>
          <cell r="J72">
            <v>1.71</v>
          </cell>
        </row>
        <row r="73">
          <cell r="C73">
            <v>2018</v>
          </cell>
          <cell r="D73">
            <v>0.74</v>
          </cell>
          <cell r="E73">
            <v>0.99</v>
          </cell>
          <cell r="F73">
            <v>0.12</v>
          </cell>
          <cell r="G73">
            <v>0.01</v>
          </cell>
          <cell r="H73">
            <v>0</v>
          </cell>
          <cell r="I73">
            <v>0.22</v>
          </cell>
          <cell r="J73">
            <v>1.86</v>
          </cell>
        </row>
        <row r="74">
          <cell r="C74">
            <v>2019</v>
          </cell>
          <cell r="D74">
            <v>0.69</v>
          </cell>
          <cell r="E74">
            <v>0.9</v>
          </cell>
          <cell r="F74">
            <v>0.16</v>
          </cell>
          <cell r="G74">
            <v>0.01</v>
          </cell>
          <cell r="H74">
            <v>0</v>
          </cell>
          <cell r="I74">
            <v>0.32</v>
          </cell>
          <cell r="J74">
            <v>1.76</v>
          </cell>
        </row>
        <row r="75">
          <cell r="C75">
            <v>2020</v>
          </cell>
          <cell r="D75">
            <v>0.64</v>
          </cell>
          <cell r="E75">
            <v>0.68</v>
          </cell>
          <cell r="F75">
            <v>0.1</v>
          </cell>
          <cell r="G75">
            <v>0.01</v>
          </cell>
          <cell r="H75">
            <v>0</v>
          </cell>
          <cell r="I75">
            <v>0.54</v>
          </cell>
          <cell r="J75">
            <v>1.43</v>
          </cell>
        </row>
        <row r="76">
          <cell r="C76" t="str">
            <v>2021 (1)</v>
          </cell>
          <cell r="D76">
            <v>0.81</v>
          </cell>
          <cell r="E76">
            <v>0.54</v>
          </cell>
          <cell r="F76">
            <v>0.14000000000000001</v>
          </cell>
          <cell r="G76">
            <v>0.01</v>
          </cell>
          <cell r="H76">
            <v>0</v>
          </cell>
          <cell r="I76">
            <v>0.66</v>
          </cell>
          <cell r="J76">
            <v>1.5</v>
          </cell>
        </row>
        <row r="82">
          <cell r="C82">
            <v>2017</v>
          </cell>
          <cell r="D82">
            <v>0.8</v>
          </cell>
          <cell r="E82">
            <v>1.29</v>
          </cell>
          <cell r="F82">
            <v>0.06</v>
          </cell>
          <cell r="G82">
            <v>0</v>
          </cell>
          <cell r="H82">
            <v>0</v>
          </cell>
          <cell r="I82">
            <v>0</v>
          </cell>
          <cell r="J82">
            <v>2.15</v>
          </cell>
        </row>
        <row r="83">
          <cell r="C83">
            <v>2018</v>
          </cell>
          <cell r="D83">
            <v>0.88</v>
          </cell>
          <cell r="E83">
            <v>1.72</v>
          </cell>
          <cell r="F83">
            <v>0.56999999999999995</v>
          </cell>
          <cell r="G83">
            <v>0.01</v>
          </cell>
          <cell r="H83">
            <v>0</v>
          </cell>
          <cell r="I83">
            <v>0.02</v>
          </cell>
          <cell r="J83">
            <v>3.18</v>
          </cell>
        </row>
        <row r="84">
          <cell r="C84">
            <v>2019</v>
          </cell>
          <cell r="D84">
            <v>0.79</v>
          </cell>
          <cell r="E84">
            <v>1.6</v>
          </cell>
          <cell r="F84">
            <v>0.26</v>
          </cell>
          <cell r="G84">
            <v>0</v>
          </cell>
          <cell r="H84">
            <v>0</v>
          </cell>
          <cell r="I84">
            <v>0</v>
          </cell>
          <cell r="J84">
            <v>2.65</v>
          </cell>
        </row>
        <row r="85">
          <cell r="C85">
            <v>2020</v>
          </cell>
          <cell r="D85">
            <v>0.33</v>
          </cell>
          <cell r="E85">
            <v>0.99</v>
          </cell>
          <cell r="F85">
            <v>0.02</v>
          </cell>
          <cell r="G85">
            <v>0</v>
          </cell>
          <cell r="H85">
            <v>0</v>
          </cell>
          <cell r="I85">
            <v>0.04</v>
          </cell>
          <cell r="J85">
            <v>1.34</v>
          </cell>
        </row>
        <row r="86">
          <cell r="C86" t="str">
            <v>2021 (1)</v>
          </cell>
          <cell r="D86">
            <v>0.75</v>
          </cell>
          <cell r="E86">
            <v>0.61</v>
          </cell>
          <cell r="F86">
            <v>0.03</v>
          </cell>
          <cell r="G86">
            <v>0</v>
          </cell>
          <cell r="H86">
            <v>0</v>
          </cell>
          <cell r="I86">
            <v>0.02</v>
          </cell>
          <cell r="J86">
            <v>1.39</v>
          </cell>
        </row>
        <row r="92">
          <cell r="C92">
            <v>2017</v>
          </cell>
          <cell r="D92">
            <v>0.78</v>
          </cell>
          <cell r="E92">
            <v>1.03</v>
          </cell>
          <cell r="F92">
            <v>7.0000000000000007E-2</v>
          </cell>
          <cell r="G92">
            <v>0</v>
          </cell>
          <cell r="H92">
            <v>0</v>
          </cell>
          <cell r="I92">
            <v>0.01</v>
          </cell>
          <cell r="J92">
            <v>1.88</v>
          </cell>
        </row>
        <row r="93">
          <cell r="C93">
            <v>2018</v>
          </cell>
          <cell r="D93">
            <v>0.36</v>
          </cell>
          <cell r="E93">
            <v>0.77</v>
          </cell>
          <cell r="F93">
            <v>0.08</v>
          </cell>
          <cell r="G93">
            <v>0</v>
          </cell>
          <cell r="H93">
            <v>0</v>
          </cell>
          <cell r="I93">
            <v>0.13</v>
          </cell>
          <cell r="J93">
            <v>1.21</v>
          </cell>
        </row>
        <row r="94">
          <cell r="C94">
            <v>2019</v>
          </cell>
          <cell r="D94">
            <v>0.6</v>
          </cell>
          <cell r="E94">
            <v>0.45</v>
          </cell>
          <cell r="F94">
            <v>0.03</v>
          </cell>
          <cell r="G94">
            <v>0.02</v>
          </cell>
          <cell r="H94">
            <v>0.02</v>
          </cell>
          <cell r="I94">
            <v>0</v>
          </cell>
          <cell r="J94">
            <v>1.1000000000000001</v>
          </cell>
        </row>
        <row r="95">
          <cell r="C95">
            <v>2020</v>
          </cell>
          <cell r="D95">
            <v>0.6</v>
          </cell>
          <cell r="E95">
            <v>0.28000000000000003</v>
          </cell>
          <cell r="F95">
            <v>0.05</v>
          </cell>
          <cell r="G95">
            <v>0</v>
          </cell>
          <cell r="H95">
            <v>0</v>
          </cell>
          <cell r="I95">
            <v>0.01</v>
          </cell>
          <cell r="J95">
            <v>0.93</v>
          </cell>
        </row>
        <row r="96">
          <cell r="C96" t="str">
            <v>2021 (1)</v>
          </cell>
          <cell r="D96">
            <v>0.55000000000000004</v>
          </cell>
          <cell r="E96">
            <v>0.19</v>
          </cell>
          <cell r="F96">
            <v>0.05</v>
          </cell>
          <cell r="G96">
            <v>0.01</v>
          </cell>
          <cell r="H96">
            <v>0</v>
          </cell>
          <cell r="I96">
            <v>0.01</v>
          </cell>
          <cell r="J96">
            <v>0.8</v>
          </cell>
        </row>
        <row r="156">
          <cell r="C156">
            <v>1982</v>
          </cell>
          <cell r="D156">
            <v>8975</v>
          </cell>
          <cell r="E156">
            <v>14466</v>
          </cell>
        </row>
        <row r="157">
          <cell r="C157">
            <v>1983</v>
          </cell>
          <cell r="D157">
            <v>9563</v>
          </cell>
          <cell r="E157">
            <v>14491</v>
          </cell>
        </row>
        <row r="158">
          <cell r="C158">
            <v>1984</v>
          </cell>
          <cell r="D158">
            <v>9998</v>
          </cell>
          <cell r="E158">
            <v>14598.3</v>
          </cell>
        </row>
        <row r="159">
          <cell r="C159">
            <v>1985</v>
          </cell>
          <cell r="D159">
            <v>10781</v>
          </cell>
          <cell r="E159">
            <v>14652.3</v>
          </cell>
        </row>
        <row r="160">
          <cell r="C160">
            <v>1986</v>
          </cell>
          <cell r="D160">
            <v>10978</v>
          </cell>
          <cell r="E160">
            <v>14746.3</v>
          </cell>
        </row>
        <row r="161">
          <cell r="C161">
            <v>1987</v>
          </cell>
          <cell r="D161">
            <v>11147</v>
          </cell>
          <cell r="E161">
            <v>14849.3</v>
          </cell>
        </row>
        <row r="162">
          <cell r="C162">
            <v>1988</v>
          </cell>
          <cell r="D162">
            <v>12194</v>
          </cell>
          <cell r="E162">
            <v>14938.3</v>
          </cell>
        </row>
        <row r="163">
          <cell r="C163">
            <v>1989</v>
          </cell>
          <cell r="D163">
            <v>12533</v>
          </cell>
          <cell r="E163">
            <v>14964.3</v>
          </cell>
        </row>
        <row r="164">
          <cell r="C164">
            <v>1990</v>
          </cell>
          <cell r="D164">
            <v>12686</v>
          </cell>
          <cell r="E164">
            <v>15034.5</v>
          </cell>
        </row>
        <row r="165">
          <cell r="C165">
            <v>1991</v>
          </cell>
          <cell r="D165">
            <v>12883</v>
          </cell>
          <cell r="E165">
            <v>15108.94</v>
          </cell>
        </row>
        <row r="166">
          <cell r="C166">
            <v>1992</v>
          </cell>
          <cell r="D166">
            <v>13222</v>
          </cell>
          <cell r="E166">
            <v>15356.14</v>
          </cell>
        </row>
        <row r="167">
          <cell r="C167">
            <v>1993</v>
          </cell>
          <cell r="D167">
            <v>13611.17</v>
          </cell>
          <cell r="E167">
            <v>15441.94</v>
          </cell>
        </row>
        <row r="168">
          <cell r="C168">
            <v>1994</v>
          </cell>
          <cell r="D168">
            <v>13737.17</v>
          </cell>
          <cell r="E168">
            <v>15585.94</v>
          </cell>
        </row>
        <row r="169">
          <cell r="C169">
            <v>1995</v>
          </cell>
          <cell r="D169">
            <v>13969.73</v>
          </cell>
          <cell r="E169">
            <v>15628.94</v>
          </cell>
        </row>
        <row r="170">
          <cell r="C170">
            <v>1996</v>
          </cell>
          <cell r="D170">
            <v>14083.63</v>
          </cell>
          <cell r="E170">
            <v>15733.539999999999</v>
          </cell>
        </row>
        <row r="171">
          <cell r="C171">
            <v>1997</v>
          </cell>
          <cell r="D171">
            <v>14243.65</v>
          </cell>
          <cell r="E171">
            <v>15776.14</v>
          </cell>
        </row>
        <row r="172">
          <cell r="C172">
            <v>1998</v>
          </cell>
          <cell r="D172">
            <v>14538.47</v>
          </cell>
          <cell r="E172">
            <v>15875.92</v>
          </cell>
        </row>
        <row r="173">
          <cell r="C173">
            <v>1999</v>
          </cell>
          <cell r="D173">
            <v>14538.47</v>
          </cell>
          <cell r="E173">
            <v>15974.92</v>
          </cell>
        </row>
        <row r="174">
          <cell r="C174">
            <v>2000</v>
          </cell>
          <cell r="D174">
            <v>14918</v>
          </cell>
          <cell r="E174">
            <v>16077.74</v>
          </cell>
        </row>
        <row r="175">
          <cell r="C175">
            <v>2001</v>
          </cell>
          <cell r="D175">
            <v>15365.737999999998</v>
          </cell>
          <cell r="E175">
            <v>16216.089</v>
          </cell>
        </row>
        <row r="176">
          <cell r="C176">
            <v>2002</v>
          </cell>
          <cell r="D176">
            <v>16068.212</v>
          </cell>
          <cell r="E176">
            <v>16398.353999999999</v>
          </cell>
        </row>
        <row r="177">
          <cell r="C177">
            <v>2003</v>
          </cell>
          <cell r="D177">
            <v>16598.936000000002</v>
          </cell>
          <cell r="E177">
            <v>16457.772000000001</v>
          </cell>
        </row>
        <row r="178">
          <cell r="C178">
            <v>2004</v>
          </cell>
          <cell r="D178">
            <v>16847.116000000002</v>
          </cell>
          <cell r="E178">
            <v>16570.460999999999</v>
          </cell>
        </row>
        <row r="179">
          <cell r="C179">
            <v>2005</v>
          </cell>
          <cell r="D179">
            <v>16853.11</v>
          </cell>
          <cell r="E179">
            <v>16679.125</v>
          </cell>
        </row>
        <row r="180">
          <cell r="C180">
            <v>2006</v>
          </cell>
          <cell r="D180">
            <v>17058.811399999999</v>
          </cell>
          <cell r="E180">
            <v>16816.645</v>
          </cell>
        </row>
        <row r="181">
          <cell r="C181">
            <v>2007</v>
          </cell>
          <cell r="D181">
            <v>17197.474399999999</v>
          </cell>
          <cell r="E181">
            <v>16876.537</v>
          </cell>
        </row>
        <row r="182">
          <cell r="C182">
            <v>2008</v>
          </cell>
          <cell r="D182">
            <v>17771.504999999997</v>
          </cell>
          <cell r="E182">
            <v>17199.370999999999</v>
          </cell>
        </row>
        <row r="183">
          <cell r="C183">
            <v>2009</v>
          </cell>
          <cell r="D183">
            <v>18062.905000000002</v>
          </cell>
          <cell r="E183">
            <v>17331.695</v>
          </cell>
        </row>
        <row r="184">
          <cell r="C184">
            <v>2010</v>
          </cell>
          <cell r="D184">
            <v>18799.34</v>
          </cell>
          <cell r="E184">
            <v>17481.268000000004</v>
          </cell>
        </row>
        <row r="185">
          <cell r="C185">
            <v>2011</v>
          </cell>
          <cell r="D185">
            <v>19678.271000000001</v>
          </cell>
          <cell r="E185">
            <v>18081.532000000003</v>
          </cell>
        </row>
        <row r="186">
          <cell r="C186">
            <v>2012</v>
          </cell>
          <cell r="D186">
            <v>20115.767</v>
          </cell>
          <cell r="E186">
            <v>18450.405000000006</v>
          </cell>
        </row>
        <row r="187">
          <cell r="C187">
            <v>2013</v>
          </cell>
          <cell r="D187">
            <v>20646.399000000001</v>
          </cell>
          <cell r="E187">
            <v>18723.705000000005</v>
          </cell>
        </row>
        <row r="188">
          <cell r="C188">
            <v>2014</v>
          </cell>
          <cell r="D188">
            <v>21100.433000000001</v>
          </cell>
          <cell r="E188">
            <v>18862.822000000004</v>
          </cell>
        </row>
        <row r="189">
          <cell r="C189">
            <v>2015</v>
          </cell>
          <cell r="D189">
            <v>21190.746999999999</v>
          </cell>
          <cell r="E189">
            <v>19003.125000000007</v>
          </cell>
        </row>
        <row r="190">
          <cell r="C190">
            <v>2016</v>
          </cell>
          <cell r="D190">
            <v>21625.888999999999</v>
          </cell>
          <cell r="E190">
            <v>19091.102000000006</v>
          </cell>
        </row>
        <row r="191">
          <cell r="C191">
            <v>2017</v>
          </cell>
          <cell r="D191">
            <v>21734.85</v>
          </cell>
          <cell r="E191">
            <v>19116.264710000007</v>
          </cell>
        </row>
        <row r="192">
          <cell r="C192">
            <v>2018</v>
          </cell>
          <cell r="D192">
            <v>21736.609999999997</v>
          </cell>
          <cell r="E192">
            <v>19191.767710000004</v>
          </cell>
        </row>
        <row r="193">
          <cell r="C193">
            <v>2019</v>
          </cell>
          <cell r="D193">
            <v>21748.015999999996</v>
          </cell>
          <cell r="E193">
            <v>19275.902710000009</v>
          </cell>
        </row>
        <row r="194">
          <cell r="C194">
            <v>2020</v>
          </cell>
          <cell r="D194">
            <v>21763.901999999995</v>
          </cell>
          <cell r="E194">
            <v>19309.409710000007</v>
          </cell>
        </row>
        <row r="195">
          <cell r="C195" t="str">
            <v>2021 (1)</v>
          </cell>
          <cell r="D195">
            <v>21768.381999999994</v>
          </cell>
          <cell r="E195">
            <v>19493.404710000006</v>
          </cell>
        </row>
        <row r="198">
          <cell r="F198">
            <v>2017</v>
          </cell>
          <cell r="G198">
            <v>2018</v>
          </cell>
          <cell r="H198">
            <v>2019</v>
          </cell>
          <cell r="I198">
            <v>2020</v>
          </cell>
          <cell r="J198" t="str">
            <v>2021 (1)</v>
          </cell>
        </row>
        <row r="201">
          <cell r="F201">
            <v>21734.85</v>
          </cell>
          <cell r="G201">
            <v>21736.609999999997</v>
          </cell>
          <cell r="H201">
            <v>21748.015999999996</v>
          </cell>
          <cell r="I201">
            <v>21763.901999999995</v>
          </cell>
          <cell r="J201">
            <v>21768.381999999994</v>
          </cell>
        </row>
        <row r="205">
          <cell r="F205">
            <v>19116.264710000007</v>
          </cell>
          <cell r="G205">
            <v>19191.767710000004</v>
          </cell>
          <cell r="H205">
            <v>19275.902710000009</v>
          </cell>
          <cell r="I205">
            <v>19309.409710000007</v>
          </cell>
          <cell r="J205">
            <v>19493.404710000006</v>
          </cell>
        </row>
        <row r="209">
          <cell r="F209">
            <v>1809.2189999999998</v>
          </cell>
          <cell r="G209">
            <v>1853.9419999999998</v>
          </cell>
          <cell r="H209">
            <v>1873.3209999999999</v>
          </cell>
          <cell r="I209">
            <v>1928.78</v>
          </cell>
          <cell r="J209">
            <v>1928.78</v>
          </cell>
        </row>
        <row r="213">
          <cell r="F213">
            <v>1355.0969999999998</v>
          </cell>
          <cell r="G213">
            <v>1481.8359999999998</v>
          </cell>
          <cell r="H213">
            <v>1549.192</v>
          </cell>
          <cell r="I213">
            <v>1560.9869999999999</v>
          </cell>
          <cell r="J213">
            <v>1578.259</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1"/>
      <sheetName val="C2"/>
      <sheetName val="C3"/>
      <sheetName val="C4"/>
      <sheetName val="C7_TOTAL"/>
      <sheetName val="C5"/>
      <sheetName val="C6"/>
      <sheetName val="C7"/>
      <sheetName val="C8"/>
      <sheetName val="C9"/>
      <sheetName val="C10"/>
      <sheetName val="C11"/>
      <sheetName val="C12"/>
      <sheetName val="C13"/>
      <sheetName val="Data 1"/>
    </sheetNames>
    <sheetDataSet>
      <sheetData sheetId="0"/>
      <sheetData sheetId="1"/>
      <sheetData sheetId="2"/>
      <sheetData sheetId="3">
        <row r="8">
          <cell r="G8" t="str">
            <v>-</v>
          </cell>
          <cell r="H8" t="str">
            <v>-</v>
          </cell>
        </row>
        <row r="9">
          <cell r="G9">
            <v>505.29287675</v>
          </cell>
          <cell r="H9">
            <v>4.0163624779374185</v>
          </cell>
        </row>
        <row r="10">
          <cell r="G10">
            <v>62.710614999999997</v>
          </cell>
          <cell r="H10">
            <v>2.7071701000888515</v>
          </cell>
        </row>
        <row r="11">
          <cell r="G11">
            <v>84.383729000000002</v>
          </cell>
          <cell r="H11">
            <v>3.9901604614156705</v>
          </cell>
        </row>
        <row r="12">
          <cell r="G12">
            <v>10.219037999999999</v>
          </cell>
          <cell r="H12">
            <v>-8.3371529781658626</v>
          </cell>
        </row>
        <row r="13">
          <cell r="G13">
            <v>38.410881000000003</v>
          </cell>
          <cell r="H13">
            <v>5.2225628050744044</v>
          </cell>
        </row>
        <row r="14">
          <cell r="G14" t="str">
            <v>-</v>
          </cell>
          <cell r="H14" t="str">
            <v>-</v>
          </cell>
        </row>
        <row r="15">
          <cell r="G15">
            <v>18.152757999999999</v>
          </cell>
          <cell r="H15">
            <v>7.2012212586404889</v>
          </cell>
        </row>
        <row r="16">
          <cell r="G16">
            <v>36.292794000000001</v>
          </cell>
          <cell r="H16">
            <v>6.4382593590124104</v>
          </cell>
        </row>
        <row r="17">
          <cell r="G17">
            <v>29.558505</v>
          </cell>
          <cell r="H17">
            <v>5.4860743309744331</v>
          </cell>
        </row>
        <row r="18">
          <cell r="G18">
            <v>13.892746000000001</v>
          </cell>
          <cell r="H18">
            <v>3.5516641540413119</v>
          </cell>
        </row>
        <row r="19">
          <cell r="G19">
            <v>243.918926</v>
          </cell>
          <cell r="H19">
            <v>2.518175127258826</v>
          </cell>
        </row>
        <row r="20">
          <cell r="G20">
            <v>8.4255139999999997</v>
          </cell>
          <cell r="H20">
            <v>5.9692849943314474</v>
          </cell>
        </row>
        <row r="21">
          <cell r="G21">
            <v>84.706967000000006</v>
          </cell>
          <cell r="H21">
            <v>8.1087889798242543</v>
          </cell>
        </row>
        <row r="22">
          <cell r="G22">
            <v>465.76458600000001</v>
          </cell>
          <cell r="H22">
            <v>4.8028804271436742</v>
          </cell>
        </row>
        <row r="23">
          <cell r="G23">
            <v>51.155833000000001</v>
          </cell>
          <cell r="H23">
            <v>4.6849898739308893</v>
          </cell>
        </row>
        <row r="24">
          <cell r="G24">
            <v>106.36449875</v>
          </cell>
          <cell r="H24">
            <v>-1.6482323040402314</v>
          </cell>
        </row>
        <row r="25">
          <cell r="G25">
            <v>44.527117250000003</v>
          </cell>
          <cell r="H25">
            <v>3.813211341687639</v>
          </cell>
        </row>
        <row r="26">
          <cell r="G26">
            <v>30.330372000000001</v>
          </cell>
          <cell r="H26">
            <v>4.7387866383125976</v>
          </cell>
        </row>
        <row r="27">
          <cell r="G27" t="str">
            <v>-</v>
          </cell>
          <cell r="H27" t="str">
            <v>-</v>
          </cell>
        </row>
        <row r="28">
          <cell r="G28">
            <v>289.282623</v>
          </cell>
          <cell r="H28">
            <v>5.8876107347863194</v>
          </cell>
        </row>
        <row r="29">
          <cell r="G29">
            <v>7.3081399999999999</v>
          </cell>
          <cell r="H29">
            <v>3.5576060740162063</v>
          </cell>
        </row>
        <row r="30">
          <cell r="G30">
            <v>12.374134</v>
          </cell>
          <cell r="H30">
            <v>4.4892923701012277</v>
          </cell>
        </row>
        <row r="31">
          <cell r="G31">
            <v>3.9328297499999998</v>
          </cell>
          <cell r="H31">
            <v>8.186448558699766</v>
          </cell>
        </row>
        <row r="32">
          <cell r="G32" t="str">
            <v>-</v>
          </cell>
          <cell r="H32" t="str">
            <v>-</v>
          </cell>
        </row>
        <row r="33">
          <cell r="G33">
            <v>3.268402</v>
          </cell>
          <cell r="H33">
            <v>3.2006582811183737</v>
          </cell>
        </row>
        <row r="34">
          <cell r="G34">
            <v>138.90934899999999</v>
          </cell>
          <cell r="H34">
            <v>4.5515552336879095</v>
          </cell>
        </row>
        <row r="35">
          <cell r="G35">
            <v>174.63436400000001</v>
          </cell>
          <cell r="H35">
            <v>5.6571462818973517</v>
          </cell>
        </row>
        <row r="36">
          <cell r="G36">
            <v>49.514637</v>
          </cell>
          <cell r="H36">
            <v>1.4455674210872571</v>
          </cell>
        </row>
        <row r="37">
          <cell r="G37">
            <v>66.639887000000002</v>
          </cell>
          <cell r="H37">
            <v>3.6550119546442605</v>
          </cell>
        </row>
        <row r="38">
          <cell r="G38">
            <v>59.180633</v>
          </cell>
          <cell r="H38">
            <v>1.9259966621401503</v>
          </cell>
        </row>
        <row r="39">
          <cell r="G39">
            <v>34.677579000000001</v>
          </cell>
          <cell r="H39">
            <v>-11.104148939554559</v>
          </cell>
        </row>
        <row r="40">
          <cell r="G40">
            <v>139.41807700000001</v>
          </cell>
          <cell r="H40">
            <v>4.878326712198966</v>
          </cell>
        </row>
        <row r="41">
          <cell r="G41">
            <v>63.526209000000001</v>
          </cell>
          <cell r="H41">
            <v>1.7742588487729583</v>
          </cell>
        </row>
        <row r="42">
          <cell r="H42">
            <v>3.922590020464467</v>
          </cell>
        </row>
      </sheetData>
      <sheetData sheetId="4"/>
      <sheetData sheetId="5"/>
      <sheetData sheetId="6"/>
      <sheetData sheetId="7">
        <row r="8">
          <cell r="G8" t="str">
            <v>-</v>
          </cell>
          <cell r="H8" t="str">
            <v>-</v>
          </cell>
        </row>
        <row r="9">
          <cell r="G9">
            <v>6076.5160047862892</v>
          </cell>
          <cell r="H9">
            <v>4.030972671681976</v>
          </cell>
        </row>
        <row r="10">
          <cell r="G10">
            <v>7020.3709666007808</v>
          </cell>
          <cell r="H10">
            <v>2.343835424659102</v>
          </cell>
        </row>
        <row r="11">
          <cell r="G11">
            <v>7295.8179034641153</v>
          </cell>
          <cell r="H11">
            <v>3.598144300805628</v>
          </cell>
        </row>
        <row r="12">
          <cell r="G12" t="str">
            <v>-</v>
          </cell>
          <cell r="H12" t="str">
            <v>-</v>
          </cell>
        </row>
        <row r="13">
          <cell r="G13">
            <v>5553.4756644499539</v>
          </cell>
          <cell r="H13">
            <v>5.754019394262011</v>
          </cell>
        </row>
        <row r="14">
          <cell r="G14" t="str">
            <v>-</v>
          </cell>
          <cell r="H14" t="str">
            <v>-</v>
          </cell>
        </row>
        <row r="15">
          <cell r="G15">
            <v>4497.3145325423548</v>
          </cell>
          <cell r="H15">
            <v>7.7804712591114322</v>
          </cell>
        </row>
        <row r="16">
          <cell r="G16">
            <v>6214.4716350644558</v>
          </cell>
          <cell r="H16">
            <v>6.1232847315493499</v>
          </cell>
        </row>
        <row r="17">
          <cell r="G17">
            <v>5413.8627538357305</v>
          </cell>
          <cell r="H17">
            <v>5.4492106857433331</v>
          </cell>
        </row>
        <row r="18">
          <cell r="G18">
            <v>6587.4336230314511</v>
          </cell>
          <cell r="H18">
            <v>2.9076629975353763</v>
          </cell>
        </row>
        <row r="19">
          <cell r="G19">
            <v>5146.5961579325822</v>
          </cell>
          <cell r="H19">
            <v>2.3849090485763114</v>
          </cell>
        </row>
        <row r="20">
          <cell r="G20">
            <v>6334.6490555370092</v>
          </cell>
          <cell r="H20">
            <v>5.87535161121997</v>
          </cell>
        </row>
        <row r="21">
          <cell r="G21">
            <v>15307.216406540685</v>
          </cell>
          <cell r="H21">
            <v>7.9427125083845862</v>
          </cell>
        </row>
        <row r="22">
          <cell r="G22">
            <v>6906.3961367860447</v>
          </cell>
          <cell r="H22">
            <v>4.6173561586195788</v>
          </cell>
        </row>
        <row r="23">
          <cell r="G23">
            <v>4788.7299723558435</v>
          </cell>
          <cell r="H23">
            <v>5.0379528859615386</v>
          </cell>
        </row>
        <row r="24">
          <cell r="G24">
            <v>6086.522051121533</v>
          </cell>
          <cell r="H24">
            <v>-2.029980056686842</v>
          </cell>
        </row>
        <row r="25">
          <cell r="G25">
            <v>4575.9079803740133</v>
          </cell>
          <cell r="H25">
            <v>4.2266602635548267</v>
          </cell>
        </row>
        <row r="26">
          <cell r="G26">
            <v>6057.7062845385381</v>
          </cell>
          <cell r="H26">
            <v>3.8504254100794499</v>
          </cell>
        </row>
        <row r="27">
          <cell r="G27" t="str">
            <v>-</v>
          </cell>
          <cell r="H27" t="str">
            <v>-</v>
          </cell>
        </row>
        <row r="28">
          <cell r="G28">
            <v>4881.7837539935408</v>
          </cell>
          <cell r="H28">
            <v>6.5736426802853964</v>
          </cell>
        </row>
        <row r="29">
          <cell r="G29">
            <v>3860.1580479425825</v>
          </cell>
          <cell r="H29">
            <v>4.3481175578623743</v>
          </cell>
        </row>
        <row r="30">
          <cell r="G30">
            <v>4426.1625078692841</v>
          </cell>
          <cell r="H30">
            <v>4.429865692202295</v>
          </cell>
        </row>
        <row r="31">
          <cell r="G31">
            <v>6196.0672254344363</v>
          </cell>
          <cell r="H31">
            <v>6.7168732125319375</v>
          </cell>
        </row>
        <row r="32">
          <cell r="G32" t="str">
            <v>-</v>
          </cell>
          <cell r="H32" t="str">
            <v>-</v>
          </cell>
        </row>
        <row r="33">
          <cell r="G33">
            <v>5265.3401832332111</v>
          </cell>
          <cell r="H33">
            <v>3.3891908954551297</v>
          </cell>
        </row>
        <row r="34">
          <cell r="G34">
            <v>25765.134792294866</v>
          </cell>
          <cell r="H34">
            <v>4.0902295578800762</v>
          </cell>
        </row>
        <row r="35">
          <cell r="G35">
            <v>4615.0729224346478</v>
          </cell>
          <cell r="H35">
            <v>5.9870093358202148</v>
          </cell>
        </row>
        <row r="36">
          <cell r="G36">
            <v>4808.0622808608687</v>
          </cell>
          <cell r="H36">
            <v>1.4224870998378103</v>
          </cell>
        </row>
        <row r="37">
          <cell r="G37">
            <v>6226.9926760761318</v>
          </cell>
          <cell r="H37">
            <v>3.5790948444577531</v>
          </cell>
        </row>
        <row r="38">
          <cell r="G38">
            <v>3084.5414889586532</v>
          </cell>
          <cell r="H38">
            <v>2.6837505492123048</v>
          </cell>
        </row>
        <row r="39">
          <cell r="G39">
            <v>5046.54614164758</v>
          </cell>
          <cell r="H39">
            <v>-10.390580749918065</v>
          </cell>
        </row>
        <row r="40">
          <cell r="G40">
            <v>13432.326280349485</v>
          </cell>
          <cell r="H40">
            <v>4.3558597468626115</v>
          </cell>
        </row>
        <row r="41">
          <cell r="G41">
            <v>7329.590861428891</v>
          </cell>
          <cell r="H41">
            <v>1.0573136217241652</v>
          </cell>
        </row>
        <row r="42">
          <cell r="G42">
            <v>6158.1886165863862</v>
          </cell>
          <cell r="H42">
            <v>3.9878198518539021</v>
          </cell>
        </row>
      </sheetData>
      <sheetData sheetId="8"/>
      <sheetData sheetId="9"/>
      <sheetData sheetId="10"/>
      <sheetData sheetId="11"/>
      <sheetData sheetId="12"/>
      <sheetData sheetId="13"/>
      <sheetData sheetId="14"/>
      <sheetData sheetId="1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1"/>
      <sheetName val="C2"/>
      <sheetName val="C3"/>
      <sheetName val="C4"/>
      <sheetName val="C5"/>
      <sheetName val="C6"/>
      <sheetName val="Data 1"/>
    </sheetNames>
    <sheetDataSet>
      <sheetData sheetId="0"/>
      <sheetData sheetId="1"/>
      <sheetData sheetId="2"/>
      <sheetData sheetId="3"/>
      <sheetData sheetId="4"/>
      <sheetData sheetId="5"/>
      <sheetData sheetId="6"/>
      <sheetData sheetId="7">
        <row r="26">
          <cell r="D26">
            <v>113.47</v>
          </cell>
          <cell r="E26">
            <v>19.289999999999992</v>
          </cell>
          <cell r="F26">
            <v>132.77000000000001</v>
          </cell>
        </row>
        <row r="27">
          <cell r="D27">
            <v>1126</v>
          </cell>
          <cell r="E27">
            <v>30.180000000000064</v>
          </cell>
          <cell r="F27">
            <v>1156.18</v>
          </cell>
        </row>
        <row r="51">
          <cell r="D51">
            <v>0.23799999999999999</v>
          </cell>
          <cell r="E51">
            <v>4.0000000000000036E-2</v>
          </cell>
          <cell r="F51">
            <v>0.27800000000000002</v>
          </cell>
        </row>
        <row r="52">
          <cell r="D52">
            <v>2.4039999999999999</v>
          </cell>
          <cell r="E52">
            <v>6.4000000000000057E-2</v>
          </cell>
          <cell r="F52">
            <v>2.468</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1"/>
      <sheetName val="C2"/>
      <sheetName val="C3"/>
      <sheetName val="C4"/>
      <sheetName val="C5"/>
      <sheetName val="C1 CON PIB Y CORREGIDA"/>
      <sheetName val="C6"/>
      <sheetName val="C7"/>
      <sheetName val="C8"/>
      <sheetName val="C9"/>
      <sheetName val="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Data 1"/>
      <sheetName val="Data 2"/>
      <sheetName val="Datos_map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1">
          <cell r="E31">
            <v>2.9736766501475609</v>
          </cell>
          <cell r="F31">
            <v>1.3721099999999999</v>
          </cell>
          <cell r="G31">
            <v>1.1320558128335323</v>
          </cell>
          <cell r="H31">
            <v>252506.40568934203</v>
          </cell>
        </row>
        <row r="32">
          <cell r="E32">
            <v>2.2887301214341571</v>
          </cell>
          <cell r="F32">
            <v>0.52</v>
          </cell>
          <cell r="G32">
            <v>0.41979702628023308</v>
          </cell>
          <cell r="H32">
            <v>253566.42007159299</v>
          </cell>
        </row>
        <row r="33">
          <cell r="E33">
            <v>2.0852534657954669</v>
          </cell>
          <cell r="F33">
            <v>-2.6720000000000002</v>
          </cell>
          <cell r="G33">
            <v>-1.6996437610974469</v>
          </cell>
          <cell r="H33">
            <v>249256.69423260802</v>
          </cell>
        </row>
        <row r="34">
          <cell r="E34">
            <v>-10.822943244600669</v>
          </cell>
          <cell r="F34">
            <v>-4.9849999999999994</v>
          </cell>
          <cell r="G34">
            <v>-5.0155828981669703</v>
          </cell>
          <cell r="H34">
            <v>236755.018104141</v>
          </cell>
        </row>
        <row r="35">
          <cell r="E35">
            <v>5.1294456758014917</v>
          </cell>
          <cell r="F35">
            <v>2.3879999999999999</v>
          </cell>
          <cell r="G35">
            <v>2.42299629046836</v>
          </cell>
          <cell r="H35">
            <v>242491.583410302</v>
          </cell>
        </row>
      </sheetData>
      <sheetData sheetId="30"/>
      <sheetData sheetId="3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autoPageBreaks="0" fitToPage="1"/>
  </sheetPr>
  <dimension ref="A1:F48"/>
  <sheetViews>
    <sheetView showGridLines="0" showRowColHeaders="0" showOutlineSymbols="0" zoomScaleNormal="100" workbookViewId="0">
      <selection activeCell="B2" sqref="B2"/>
    </sheetView>
  </sheetViews>
  <sheetFormatPr baseColWidth="10" defaultColWidth="11.42578125" defaultRowHeight="12.75"/>
  <cols>
    <col min="1" max="1" width="0.140625" style="29" customWidth="1"/>
    <col min="2" max="2" width="2.7109375" style="29" customWidth="1"/>
    <col min="3" max="3" width="16.42578125" style="29" customWidth="1"/>
    <col min="4" max="4" width="4.7109375" style="29" customWidth="1"/>
    <col min="5" max="5" width="73" style="29" bestFit="1" customWidth="1"/>
    <col min="6" max="16384" width="11.42578125" style="29"/>
  </cols>
  <sheetData>
    <row r="1" spans="1:5" ht="0.75" customHeight="1">
      <c r="A1" s="28"/>
    </row>
    <row r="2" spans="1:5" ht="21" customHeight="1">
      <c r="C2" s="30"/>
      <c r="D2" s="30"/>
      <c r="E2" s="31" t="s">
        <v>33</v>
      </c>
    </row>
    <row r="3" spans="1:5" ht="15" customHeight="1">
      <c r="C3" s="30"/>
      <c r="D3" s="30"/>
      <c r="E3" s="31" t="s">
        <v>366</v>
      </c>
    </row>
    <row r="4" spans="1:5" s="32" customFormat="1" ht="20.25" customHeight="1">
      <c r="B4" s="33"/>
      <c r="C4" s="82" t="s">
        <v>367</v>
      </c>
    </row>
    <row r="5" spans="1:5" s="32" customFormat="1" ht="8.25" customHeight="1">
      <c r="B5" s="33"/>
      <c r="C5" s="34"/>
      <c r="E5" s="617"/>
    </row>
    <row r="6" spans="1:5" s="32" customFormat="1" ht="3" customHeight="1">
      <c r="B6" s="33"/>
      <c r="C6" s="34"/>
    </row>
    <row r="7" spans="1:5" s="32" customFormat="1" ht="7.5" customHeight="1">
      <c r="B7" s="33"/>
      <c r="C7" s="35"/>
      <c r="D7" s="423"/>
      <c r="E7" s="423"/>
    </row>
    <row r="8" spans="1:5" s="32" customFormat="1" ht="12.75" customHeight="1">
      <c r="B8" s="33"/>
      <c r="C8" s="36"/>
      <c r="D8" s="424" t="s">
        <v>30</v>
      </c>
      <c r="E8" s="425" t="str">
        <f>MID('C1'!$C$7,1,28)</f>
        <v>Balance de energía eléctrica</v>
      </c>
    </row>
    <row r="9" spans="1:5" s="32" customFormat="1" ht="12.75" customHeight="1">
      <c r="B9" s="33"/>
      <c r="C9" s="36"/>
      <c r="D9" s="424" t="s">
        <v>30</v>
      </c>
      <c r="E9" s="425" t="str">
        <f>'C2'!$C$7</f>
        <v xml:space="preserve">Estructura de la producción por tipo de central
</v>
      </c>
    </row>
    <row r="10" spans="1:5" s="32" customFormat="1" ht="12.75" customHeight="1">
      <c r="B10" s="33"/>
      <c r="C10" s="36"/>
      <c r="D10" s="424" t="s">
        <v>30</v>
      </c>
      <c r="E10" s="425" t="str">
        <f>'C3'!$C$7</f>
        <v xml:space="preserve">Estructura de la potencia instalada por tipo de central
</v>
      </c>
    </row>
    <row r="11" spans="1:5" s="32" customFormat="1" ht="12.75" customHeight="1">
      <c r="B11" s="33"/>
      <c r="C11" s="36"/>
      <c r="D11" s="424" t="s">
        <v>30</v>
      </c>
      <c r="E11" s="425" t="str">
        <f>'C4'!$C$7</f>
        <v>Potencia instalada a 31.12.2021. 
Sistema eléctrico peninsular</v>
      </c>
    </row>
    <row r="12" spans="1:5" s="32" customFormat="1" ht="12.75" customHeight="1">
      <c r="B12" s="33"/>
      <c r="C12" s="36"/>
      <c r="D12" s="424" t="s">
        <v>30</v>
      </c>
      <c r="E12" s="425" t="str">
        <f>'C5'!$C$7</f>
        <v>Cobertura de la demanda de energía eléctrica 2021. 
Sistema eléctrico peninsular</v>
      </c>
    </row>
    <row r="13" spans="1:5" s="32" customFormat="1" ht="12.75" customHeight="1">
      <c r="B13" s="33"/>
      <c r="C13" s="36"/>
      <c r="D13" s="424" t="s">
        <v>30</v>
      </c>
      <c r="E13" s="425" t="str">
        <f>'C6'!$C$7</f>
        <v>Máximos horarios y diarios de demanda eléctrica. 
Sistema eléctrico peninsular</v>
      </c>
    </row>
    <row r="14" spans="1:5" s="32" customFormat="1" ht="12.75" customHeight="1">
      <c r="B14" s="33"/>
      <c r="C14" s="36"/>
      <c r="D14" s="424" t="s">
        <v>30</v>
      </c>
      <c r="E14" s="425" t="str">
        <f>'C7'!$C$7</f>
        <v xml:space="preserve">Cobertura de la máxima demanda horaria 2021. 
Sistema eléctrico peninsular </v>
      </c>
    </row>
    <row r="15" spans="1:5" s="32" customFormat="1" ht="12.75" customHeight="1">
      <c r="B15" s="33"/>
      <c r="C15" s="36"/>
      <c r="D15" s="424" t="s">
        <v>30</v>
      </c>
      <c r="E15" s="425" t="str">
        <f>'C8'!$C$7</f>
        <v>Máximos instantáneos de demanda eléctrica (1). 
Sistema eléctrico peninsular</v>
      </c>
    </row>
    <row r="16" spans="1:5" s="32" customFormat="1" ht="12.75" customHeight="1">
      <c r="B16" s="33"/>
      <c r="C16" s="36"/>
      <c r="D16" s="424" t="s">
        <v>30</v>
      </c>
      <c r="E16" s="425" t="str">
        <f>'C9'!$C$7</f>
        <v xml:space="preserve">Evolución de la demanda de energía eléctrica en b.c.
</v>
      </c>
    </row>
    <row r="17" spans="2:5" s="32" customFormat="1" ht="12.75" customHeight="1">
      <c r="B17" s="33"/>
      <c r="C17" s="36"/>
      <c r="D17" s="424" t="s">
        <v>30</v>
      </c>
      <c r="E17" s="425" t="str">
        <f>'C10'!$C$7</f>
        <v>Evolución anual del PIB y la demanda de energía eléctrica peninsular</v>
      </c>
    </row>
    <row r="18" spans="2:5" s="32" customFormat="1" ht="12.75" customHeight="1">
      <c r="B18" s="33"/>
      <c r="C18" s="36"/>
      <c r="D18" s="424" t="s">
        <v>30</v>
      </c>
      <c r="E18" s="425" t="str">
        <f>'C11'!$C$7</f>
        <v>Evolución anual de la demanda eléctrica. 
Sistemas no peninsulares</v>
      </c>
    </row>
    <row r="19" spans="2:5" s="32" customFormat="1" ht="12.75" customHeight="1">
      <c r="B19" s="33"/>
      <c r="C19" s="36"/>
      <c r="D19" s="424" t="s">
        <v>30</v>
      </c>
      <c r="E19" s="425" t="str">
        <f>'C12'!$C$7</f>
        <v xml:space="preserve">Evolución anual de la estructura de la producción. 
Sistema eléctrico peninsular
</v>
      </c>
    </row>
    <row r="20" spans="2:5" s="32" customFormat="1" ht="12.75" customHeight="1">
      <c r="B20" s="33"/>
      <c r="C20" s="36"/>
      <c r="D20" s="424" t="s">
        <v>30</v>
      </c>
      <c r="E20" s="425" t="str">
        <f>'C13'!$C$7</f>
        <v xml:space="preserve">Evolución anual de la potencia instalada. 
Sistema eléctrico peninsular
</v>
      </c>
    </row>
    <row r="21" spans="2:5" s="32" customFormat="1" ht="12.75" customHeight="1">
      <c r="B21" s="33"/>
      <c r="C21" s="36"/>
      <c r="D21" s="424" t="s">
        <v>30</v>
      </c>
      <c r="E21" s="426" t="str">
        <f>'C14'!$C$7</f>
        <v>Evolución de la energía mensual y precio final medio en el mercado eléctrico peninsular</v>
      </c>
    </row>
    <row r="22" spans="2:5" s="32" customFormat="1" ht="12.75" customHeight="1">
      <c r="B22" s="33"/>
      <c r="C22" s="36"/>
      <c r="D22" s="424" t="s">
        <v>30</v>
      </c>
      <c r="E22" s="427" t="str">
        <f>'C15'!$C$7</f>
        <v>Evolución de los componentes del precio medio final en el mercado eléctrico peninsular</v>
      </c>
    </row>
    <row r="23" spans="2:5" s="32" customFormat="1" ht="12.75" customHeight="1">
      <c r="B23" s="33"/>
      <c r="C23" s="36"/>
      <c r="D23" s="424" t="s">
        <v>30</v>
      </c>
      <c r="E23" s="667" t="str">
        <f>'C16'!$C$7</f>
        <v xml:space="preserve">Necesidades de energías cubiertas en los servicios de ajuste
</v>
      </c>
    </row>
    <row r="24" spans="2:5" s="32" customFormat="1" ht="24" customHeight="1">
      <c r="B24" s="33"/>
      <c r="C24" s="36"/>
      <c r="D24" s="424" t="s">
        <v>30</v>
      </c>
      <c r="E24" s="668" t="str">
        <f>'C17'!$C$7</f>
        <v xml:space="preserve">Precios medios ponderados de energías de los servicios de ajuste del sistema eléctrico peninsular
</v>
      </c>
    </row>
    <row r="25" spans="2:5" s="32" customFormat="1" ht="12.75" customHeight="1">
      <c r="B25" s="33"/>
      <c r="C25" s="36"/>
      <c r="D25" s="424" t="s">
        <v>30</v>
      </c>
      <c r="E25" s="425" t="str">
        <f>'C18'!$C$7</f>
        <v xml:space="preserve">Mapa de intercambios internacionales físicos de energía eléctrica
</v>
      </c>
    </row>
    <row r="26" spans="2:5" s="32" customFormat="1" ht="12.75" customHeight="1">
      <c r="B26" s="33"/>
      <c r="C26" s="36"/>
      <c r="D26" s="424" t="s">
        <v>30</v>
      </c>
      <c r="E26" s="425" t="str">
        <f>'C19'!$C$7</f>
        <v xml:space="preserve">Intercambios internacionales físicos de energía eléctrica por interconexión
</v>
      </c>
    </row>
    <row r="27" spans="2:5" s="32" customFormat="1" ht="12.75" customHeight="1">
      <c r="B27" s="33"/>
      <c r="C27" s="36"/>
      <c r="D27" s="424" t="s">
        <v>30</v>
      </c>
      <c r="E27" s="425" t="str">
        <f>'C20'!$C$7</f>
        <v xml:space="preserve">Evolución de los saldos de los intercambios internacionales físicos de energía eléctrica
</v>
      </c>
    </row>
    <row r="28" spans="2:5" s="32" customFormat="1" ht="12.75" customHeight="1">
      <c r="B28" s="33"/>
      <c r="C28" s="36"/>
      <c r="D28" s="424" t="s">
        <v>30</v>
      </c>
      <c r="E28" s="425" t="str">
        <f>'C21'!$C$7</f>
        <v xml:space="preserve">Evolución de la red de transporte de energía eléctrica en España
</v>
      </c>
    </row>
    <row r="29" spans="2:5" s="32" customFormat="1" ht="12.75" customHeight="1">
      <c r="B29" s="33"/>
      <c r="C29" s="36"/>
      <c r="D29" s="424" t="s">
        <v>30</v>
      </c>
      <c r="E29" s="425" t="str">
        <f>'C22'!$C$7</f>
        <v>Instalaciones de la red de transporte de energía eléctrica en España 2021 (1)</v>
      </c>
    </row>
    <row r="30" spans="2:5" s="32" customFormat="1" ht="12.75" customHeight="1">
      <c r="B30" s="33"/>
      <c r="C30" s="36"/>
      <c r="D30" s="424" t="s">
        <v>30</v>
      </c>
      <c r="E30" s="425" t="str">
        <f>'C23'!$C$7</f>
        <v xml:space="preserve">Evolución de la red de transporte de 400 y  ≤ 220 kV
Sistema eléctrico peninsular
</v>
      </c>
    </row>
    <row r="31" spans="2:5" s="32" customFormat="1" ht="22.5" customHeight="1">
      <c r="B31" s="33"/>
      <c r="C31" s="36"/>
      <c r="D31" s="424" t="s">
        <v>30</v>
      </c>
      <c r="E31" s="427" t="str">
        <f>'C24'!$C$7</f>
        <v>Energía No Suministrada (ENS) y Tiempo de Interrupción Medio (TIM) de la red de transporte de energía eléctrica</v>
      </c>
    </row>
    <row r="32" spans="2:5" s="32" customFormat="1" ht="22.5" customHeight="1">
      <c r="B32" s="33"/>
      <c r="C32" s="36"/>
      <c r="D32" s="424" t="s">
        <v>30</v>
      </c>
      <c r="E32" s="427" t="str">
        <f>'C25'!$C$7</f>
        <v>Evolución anual del índice de indisponibilidad de la red de transporte de energía eléctrica
Sistema eléctrico peninsular</v>
      </c>
    </row>
    <row r="33" spans="2:6" s="32" customFormat="1" ht="22.5" customHeight="1">
      <c r="B33" s="33"/>
      <c r="C33" s="36"/>
      <c r="D33" s="424" t="s">
        <v>30</v>
      </c>
      <c r="E33" s="427" t="str">
        <f>'C26'!$C$7</f>
        <v>Evolución anual del índice de indisponibilidad de la red de transporte  de energía eléctrica
Sistema eléctrico de Baleares</v>
      </c>
    </row>
    <row r="34" spans="2:6" s="32" customFormat="1" ht="22.5" customHeight="1">
      <c r="B34" s="33"/>
      <c r="C34" s="36"/>
      <c r="D34" s="424" t="s">
        <v>30</v>
      </c>
      <c r="E34" s="427" t="str">
        <f>'C27'!$C$7</f>
        <v>Evolución anual del índice de indisponibilidad de la red de transporte  de energía eléctrica
Sistema eléctrico de Canarias</v>
      </c>
    </row>
    <row r="35" spans="2:6" s="32" customFormat="1" ht="12.75" customHeight="1">
      <c r="B35" s="33"/>
      <c r="C35" s="36"/>
      <c r="D35" s="424" t="s">
        <v>30</v>
      </c>
      <c r="E35" s="665" t="str">
        <f>'C28'!$C$7</f>
        <v>Demanda de energía eléctrica y consumo per cápita de los países miembros de ENTSO-E</v>
      </c>
    </row>
    <row r="36" spans="2:6" s="32" customFormat="1" ht="7.5" customHeight="1">
      <c r="B36" s="33"/>
      <c r="C36" s="37"/>
      <c r="D36" s="423"/>
      <c r="E36" s="423"/>
    </row>
    <row r="37" spans="2:6">
      <c r="F37" s="14"/>
    </row>
    <row r="38" spans="2:6">
      <c r="E38" s="386"/>
      <c r="F38" s="15"/>
    </row>
    <row r="39" spans="2:6">
      <c r="F39" s="14"/>
    </row>
    <row r="40" spans="2:6">
      <c r="F40" s="14"/>
    </row>
    <row r="41" spans="2:6">
      <c r="F41" s="14"/>
    </row>
    <row r="42" spans="2:6">
      <c r="F42" s="14"/>
    </row>
    <row r="43" spans="2:6">
      <c r="F43" s="14"/>
    </row>
    <row r="44" spans="2:6">
      <c r="F44" s="14"/>
    </row>
    <row r="45" spans="2:6">
      <c r="F45" s="14"/>
    </row>
    <row r="46" spans="2:6">
      <c r="F46" s="14"/>
    </row>
    <row r="47" spans="2:6">
      <c r="F47" s="14"/>
    </row>
    <row r="48" spans="2:6">
      <c r="F48" s="14"/>
    </row>
  </sheetData>
  <customSheetViews>
    <customSheetView guid="{93154E83-DC5B-11D6-846E-0008C7298EBA}" showGridLines="0" showRowCol="0" outlineSymbols="0" showRuler="0"/>
    <customSheetView guid="{93154E82-DC5B-11D6-846E-0008C7298EBA}" showGridLines="0" showRowCol="0" outlineSymbols="0" showRuler="0"/>
    <customSheetView guid="{93154E81-DC5B-11D6-846E-0008C7298EBA}" showGridLines="0" showRowCol="0" outlineSymbols="0" showRuler="0"/>
    <customSheetView guid="{93154E80-DC5B-11D6-846E-0008C7298EBA}" showGridLines="0" showRowCol="0" outlineSymbols="0" showRuler="0"/>
    <customSheetView guid="{93154E7F-DC5B-11D6-846E-0008C7298EBA}" showGridLines="0" showRowCol="0" outlineSymbols="0" showRuler="0"/>
    <customSheetView guid="{93154E7E-DC5B-11D6-846E-0008C7298EBA}" showGridLines="0" showRowCol="0" outlineSymbols="0" showRuler="0"/>
  </customSheetViews>
  <phoneticPr fontId="3" type="noConversion"/>
  <hyperlinks>
    <hyperlink ref="E17" location="'C10'!A1" display="Evolución anual de la demanda peninsular y PIB" xr:uid="{00000000-0004-0000-0000-000000000000}"/>
    <hyperlink ref="E13" location="'C6'!A1" display="Máxima demanda de potencia media horaria y de energía diaria" xr:uid="{00000000-0004-0000-0000-000001000000}"/>
    <hyperlink ref="E14" location="'C7'!A1" display="Cobertura de la demanda máxima anual de potencia peninsular" xr:uid="{00000000-0004-0000-0000-000002000000}"/>
    <hyperlink ref="E8" location="'C1'!A1" display="'C1'!A1" xr:uid="{00000000-0004-0000-0000-000003000000}"/>
    <hyperlink ref="E21" location="'C14'!A1" display="Evolución de la energía mensual y precios en el mercado eléctrico" xr:uid="{00000000-0004-0000-0000-000004000000}"/>
    <hyperlink ref="E9" location="'C2'!A1" display="Estructura de la potencia instalada del régimen ordinario" xr:uid="{00000000-0004-0000-0000-000005000000}"/>
    <hyperlink ref="E11" location="'C4'!A1" display="Potencia instalada a 31.12.2007. Sistema eléctrico peninsular" xr:uid="{00000000-0004-0000-0000-000006000000}"/>
    <hyperlink ref="E12" location="'C5'!A1" display="Cobertura de la demanda anual de energía eléctrica peninsular" xr:uid="{00000000-0004-0000-0000-000007000000}"/>
    <hyperlink ref="E22" location="'C15'!A1" display="Evolución de los componentes del precio final medio en el " xr:uid="{00000000-0004-0000-0000-000008000000}"/>
    <hyperlink ref="E16" location="'C9'!A1" display="Evolución de la demanda de energía eléctrica en b.c." xr:uid="{00000000-0004-0000-0000-000009000000}"/>
    <hyperlink ref="E24" location="'C17'!A1" display="Precio medio ponderado en los servicios de ajuste del sistema" xr:uid="{00000000-0004-0000-0000-00000A000000}"/>
    <hyperlink ref="E25" location="'C18'!A1" display="Mapa intercambios internacionales físicos de energía eléctrica" xr:uid="{00000000-0004-0000-0000-00000B000000}"/>
    <hyperlink ref="E26" location="'C19'!A1" display="Intercambios internacionales físicos por interconexión" xr:uid="{00000000-0004-0000-0000-00000C000000}"/>
    <hyperlink ref="E27" location="'C20'!A1" display="Evolución de los saldos físicos de los intercambios internacionales " xr:uid="{00000000-0004-0000-0000-00000D000000}"/>
    <hyperlink ref="E28" location="'C21'!A1" display="Evolución de la red de transporte en España" xr:uid="{00000000-0004-0000-0000-00000E000000}"/>
    <hyperlink ref="E31" location="'C24'!A1" display="Calidad de la red de transporte" xr:uid="{00000000-0004-0000-0000-00000F000000}"/>
    <hyperlink ref="E10" location="'C3'!A1" display="Estructura de la potencia instalada del régimen ordinario por" xr:uid="{00000000-0004-0000-0000-000011000000}"/>
    <hyperlink ref="E19" location="'C12'!A1" display="Evolución anual de la estructura de la producción neta peninsular" xr:uid="{00000000-0004-0000-0000-000012000000}"/>
    <hyperlink ref="E20" location="'C13'!A1" display="Evolución anual de la potencia instalada peninsular" xr:uid="{00000000-0004-0000-0000-000013000000}"/>
    <hyperlink ref="E18" location="'C11'!A1" display="Evolución anual de la demanda de energía eléctrica " xr:uid="{00000000-0004-0000-0000-000014000000}"/>
    <hyperlink ref="E15" location="'C8'!A1" display="Potencia instántanea peninsular" xr:uid="{00000000-0004-0000-0000-000015000000}"/>
    <hyperlink ref="E29" location="'C22'!A1" display="Instalaciones de la red de transporte en España" xr:uid="{00000000-0004-0000-0000-000016000000}"/>
    <hyperlink ref="E34" location="'C27'!A1" display="Evolución anual de la tasa de indisponibilidad de la red de transporte" xr:uid="{00000000-0004-0000-0000-000017000000}"/>
    <hyperlink ref="E30" location="'C23'!A1" display="Gráfico de evolución de la red de 400 y ≤ 220 kV peninsular" xr:uid="{00000000-0004-0000-0000-000018000000}"/>
    <hyperlink ref="E32" location="'C27'!A1" display="Evolución anual de la tasa de indisponibilidad de la red de transporte" xr:uid="{00000000-0004-0000-0000-000019000000}"/>
    <hyperlink ref="E33" location="'C27'!A1" display="Evolución anual de la tasa de indisponibilidad de la red de transporte" xr:uid="{00000000-0004-0000-0000-00001A000000}"/>
    <hyperlink ref="E33" location="'C26'!A1" display="Evolución anual de la tasa de indisponibilidad de la red de transporte" xr:uid="{00000000-0004-0000-0000-00001B000000}"/>
    <hyperlink ref="E32" location="'C25'!A1" display="Evolución anual de la tasa de indisponibilidad de la red de transporte " xr:uid="{00000000-0004-0000-0000-00001C000000}"/>
    <hyperlink ref="E35" location="'C28'!A1" display="Demanda de energía eléctrica y consumo per cápita de los países de" xr:uid="{0FBA2A8B-655F-4595-BE62-E4A8B9DC06E3}"/>
    <hyperlink ref="E23" location="'C16'!A1" display="'C16'!A1" xr:uid="{DD7A349D-7953-4B94-B468-9B5640A8A9CD}"/>
  </hyperlinks>
  <printOptions horizontalCentered="1" verticalCentered="1"/>
  <pageMargins left="0.39370078740157483" right="0.39370078740157483" top="0.39370078740157483" bottom="0.39370078740157483" header="0.39370078740157483" footer="0.39370078740157483"/>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X356"/>
  <sheetViews>
    <sheetView showGridLines="0" showRowColHeaders="0" zoomScaleNormal="100" workbookViewId="0">
      <selection activeCell="B2" sqref="B2"/>
    </sheetView>
  </sheetViews>
  <sheetFormatPr baseColWidth="10" defaultColWidth="11.42578125" defaultRowHeight="12.75"/>
  <cols>
    <col min="1" max="1" width="0.140625" style="95" customWidth="1"/>
    <col min="2" max="2" width="2.7109375" style="95" customWidth="1"/>
    <col min="3" max="3" width="18.5703125" style="95" customWidth="1"/>
    <col min="4" max="4" width="1.28515625" style="95" customWidth="1"/>
    <col min="5" max="5" width="58.85546875" style="95" customWidth="1"/>
    <col min="6" max="6" width="9.7109375" style="110" customWidth="1"/>
    <col min="7" max="7" width="9.7109375" style="106" customWidth="1"/>
    <col min="8" max="16384" width="11.42578125" style="106"/>
  </cols>
  <sheetData>
    <row r="1" spans="2:24" s="95" customFormat="1" ht="0.75" customHeight="1"/>
    <row r="2" spans="2:24" s="95" customFormat="1" ht="21" customHeight="1">
      <c r="E2" s="31" t="s">
        <v>33</v>
      </c>
    </row>
    <row r="3" spans="2:24" s="95" customFormat="1" ht="15" customHeight="1">
      <c r="E3" s="618" t="s">
        <v>366</v>
      </c>
    </row>
    <row r="4" spans="2:24" s="97" customFormat="1" ht="20.25" customHeight="1">
      <c r="B4" s="96"/>
      <c r="C4" s="82" t="s">
        <v>367</v>
      </c>
    </row>
    <row r="5" spans="2:24" s="97" customFormat="1" ht="12.75" customHeight="1">
      <c r="B5" s="96"/>
      <c r="C5" s="98"/>
    </row>
    <row r="6" spans="2:24" s="97" customFormat="1" ht="13.5" customHeight="1">
      <c r="B6" s="96"/>
      <c r="C6" s="99"/>
      <c r="D6" s="100"/>
      <c r="E6" s="100"/>
    </row>
    <row r="7" spans="2:24" s="97" customFormat="1" ht="12.75" customHeight="1">
      <c r="B7" s="96"/>
      <c r="C7" s="697" t="s">
        <v>284</v>
      </c>
      <c r="D7" s="100"/>
      <c r="E7" s="480"/>
    </row>
    <row r="8" spans="2:24" s="97" customFormat="1" ht="12.75" customHeight="1">
      <c r="B8" s="96"/>
      <c r="C8" s="697"/>
      <c r="D8" s="100"/>
      <c r="E8" s="480"/>
    </row>
    <row r="9" spans="2:24" s="97" customFormat="1" ht="12.75" customHeight="1">
      <c r="B9" s="96"/>
      <c r="C9" s="697"/>
      <c r="D9" s="100"/>
      <c r="E9" s="480"/>
    </row>
    <row r="10" spans="2:24" s="97" customFormat="1" ht="12.75" customHeight="1">
      <c r="B10" s="96"/>
      <c r="C10" s="697"/>
      <c r="D10" s="100"/>
      <c r="E10" s="480"/>
      <c r="H10" s="102"/>
      <c r="I10" s="102"/>
      <c r="J10" s="102"/>
      <c r="K10" s="102"/>
      <c r="L10" s="102"/>
      <c r="M10" s="102"/>
      <c r="N10" s="102"/>
      <c r="O10" s="102"/>
      <c r="P10" s="102"/>
      <c r="Q10" s="102"/>
      <c r="R10" s="102"/>
      <c r="S10" s="102"/>
      <c r="T10" s="102"/>
      <c r="U10" s="102"/>
      <c r="V10" s="102"/>
      <c r="W10" s="102"/>
      <c r="X10" s="102"/>
    </row>
    <row r="11" spans="2:24" s="97" customFormat="1" ht="12.75" customHeight="1">
      <c r="B11" s="96"/>
      <c r="C11" s="697"/>
      <c r="D11" s="100"/>
      <c r="E11" s="481"/>
      <c r="H11" s="102"/>
      <c r="I11" s="102"/>
      <c r="J11" s="102"/>
      <c r="K11" s="102"/>
      <c r="L11" s="102"/>
      <c r="M11" s="102"/>
      <c r="N11" s="102"/>
      <c r="O11" s="102"/>
      <c r="P11" s="102"/>
      <c r="Q11" s="102"/>
      <c r="R11" s="102"/>
      <c r="S11" s="102"/>
      <c r="T11" s="102"/>
      <c r="U11" s="102"/>
      <c r="V11" s="102"/>
      <c r="W11" s="102"/>
      <c r="X11" s="102"/>
    </row>
    <row r="12" spans="2:24" s="97" customFormat="1" ht="12.75" customHeight="1">
      <c r="B12" s="96"/>
      <c r="C12" s="103"/>
      <c r="D12" s="100"/>
      <c r="E12" s="481"/>
      <c r="H12" s="102"/>
      <c r="I12" s="102"/>
      <c r="J12" s="102"/>
      <c r="K12" s="102"/>
      <c r="L12" s="102"/>
      <c r="M12" s="102"/>
      <c r="N12" s="102"/>
      <c r="O12" s="102"/>
      <c r="P12" s="102"/>
      <c r="Q12" s="102"/>
      <c r="R12" s="102"/>
      <c r="S12" s="102"/>
      <c r="T12" s="102"/>
      <c r="U12" s="102"/>
      <c r="V12" s="102"/>
      <c r="W12" s="102"/>
      <c r="X12" s="102"/>
    </row>
    <row r="13" spans="2:24" s="97" customFormat="1" ht="12.75" customHeight="1">
      <c r="B13" s="96"/>
      <c r="C13" s="104"/>
      <c r="D13" s="100"/>
      <c r="E13" s="481"/>
      <c r="H13" s="102"/>
      <c r="I13" s="102"/>
      <c r="J13" s="102"/>
      <c r="K13" s="102"/>
      <c r="L13" s="102"/>
      <c r="M13" s="102"/>
      <c r="N13" s="102"/>
      <c r="O13" s="102"/>
      <c r="P13" s="102"/>
      <c r="Q13" s="102"/>
      <c r="R13" s="102"/>
      <c r="S13" s="102"/>
      <c r="T13" s="102"/>
      <c r="U13" s="102"/>
      <c r="V13" s="102"/>
      <c r="W13" s="102"/>
      <c r="X13" s="102"/>
    </row>
    <row r="14" spans="2:24" s="97" customFormat="1" ht="12.75" customHeight="1">
      <c r="B14" s="96"/>
      <c r="C14" s="99"/>
      <c r="D14" s="100"/>
      <c r="E14" s="481"/>
      <c r="H14" s="102"/>
      <c r="I14" s="102"/>
      <c r="J14" s="102"/>
      <c r="K14" s="102"/>
      <c r="L14" s="102"/>
      <c r="M14" s="102"/>
      <c r="N14" s="102"/>
      <c r="O14" s="102"/>
      <c r="P14" s="102"/>
      <c r="Q14" s="102"/>
      <c r="R14" s="102"/>
      <c r="S14" s="102"/>
      <c r="T14" s="102"/>
      <c r="U14" s="102"/>
      <c r="V14" s="102"/>
      <c r="W14" s="102"/>
      <c r="X14" s="102"/>
    </row>
    <row r="15" spans="2:24" s="97" customFormat="1" ht="12.75" customHeight="1">
      <c r="B15" s="96"/>
      <c r="C15" s="99"/>
      <c r="D15" s="100"/>
      <c r="E15" s="481"/>
      <c r="H15" s="102"/>
      <c r="I15" s="102"/>
      <c r="J15" s="102"/>
      <c r="K15" s="102"/>
      <c r="L15" s="102"/>
      <c r="M15" s="102"/>
      <c r="N15" s="102"/>
      <c r="O15" s="102"/>
      <c r="P15" s="102"/>
      <c r="Q15" s="102"/>
      <c r="R15" s="102"/>
      <c r="S15" s="102"/>
      <c r="T15" s="102"/>
      <c r="U15" s="102"/>
      <c r="V15" s="102"/>
      <c r="W15" s="102"/>
      <c r="X15" s="102"/>
    </row>
    <row r="16" spans="2:24" s="97" customFormat="1" ht="12.75" customHeight="1">
      <c r="B16" s="96"/>
      <c r="C16" s="99"/>
      <c r="D16" s="100"/>
      <c r="E16" s="481"/>
    </row>
    <row r="17" spans="1:24" s="97" customFormat="1" ht="12.75" customHeight="1">
      <c r="B17" s="96"/>
      <c r="C17" s="99"/>
      <c r="D17" s="100"/>
      <c r="E17" s="481"/>
    </row>
    <row r="18" spans="1:24" s="97" customFormat="1" ht="12.75" customHeight="1">
      <c r="B18" s="96"/>
      <c r="C18" s="99"/>
      <c r="D18" s="100"/>
      <c r="E18" s="481"/>
    </row>
    <row r="19" spans="1:24" s="97" customFormat="1" ht="12.75" customHeight="1">
      <c r="B19" s="96"/>
      <c r="C19" s="99"/>
      <c r="D19" s="100"/>
      <c r="E19" s="481"/>
    </row>
    <row r="20" spans="1:24" s="97" customFormat="1" ht="12.75" customHeight="1">
      <c r="B20" s="96"/>
      <c r="C20" s="99"/>
      <c r="D20" s="100"/>
      <c r="E20" s="481"/>
    </row>
    <row r="21" spans="1:24" s="97" customFormat="1" ht="12.75" customHeight="1">
      <c r="B21" s="96"/>
      <c r="C21" s="99"/>
      <c r="D21" s="100"/>
      <c r="E21" s="481"/>
    </row>
    <row r="22" spans="1:24" ht="12.75" customHeight="1">
      <c r="A22" s="97"/>
      <c r="B22" s="96"/>
      <c r="C22" s="101"/>
      <c r="D22" s="100"/>
      <c r="E22" s="111"/>
      <c r="F22" s="105"/>
      <c r="G22" s="95"/>
    </row>
    <row r="23" spans="1:24" ht="12.75" customHeight="1">
      <c r="A23" s="97"/>
      <c r="B23" s="96"/>
      <c r="C23" s="101"/>
      <c r="D23" s="100"/>
      <c r="E23" s="101"/>
      <c r="F23" s="105"/>
      <c r="G23" s="95"/>
    </row>
    <row r="24" spans="1:24" ht="12.75" customHeight="1">
      <c r="A24" s="107"/>
      <c r="B24" s="107"/>
      <c r="C24" s="107"/>
      <c r="D24" s="107"/>
      <c r="E24" s="107"/>
      <c r="F24" s="107"/>
      <c r="G24" s="107"/>
    </row>
    <row r="25" spans="1:24" ht="12.75" customHeight="1">
      <c r="A25" s="107"/>
      <c r="B25" s="107"/>
      <c r="C25" s="107"/>
      <c r="D25" s="107"/>
      <c r="E25" s="107"/>
      <c r="F25" s="107"/>
      <c r="G25" s="107"/>
      <c r="H25" s="107"/>
      <c r="I25" s="107"/>
      <c r="J25" s="107"/>
      <c r="K25" s="107"/>
      <c r="L25" s="107"/>
      <c r="M25" s="107"/>
      <c r="N25" s="107"/>
      <c r="O25" s="107"/>
      <c r="P25" s="107"/>
      <c r="Q25" s="107"/>
      <c r="R25" s="107"/>
      <c r="S25" s="107"/>
      <c r="T25" s="107"/>
      <c r="U25" s="107"/>
      <c r="V25" s="107"/>
      <c r="W25" s="107"/>
      <c r="X25" s="107"/>
    </row>
    <row r="26" spans="1:24" ht="12.75" customHeight="1">
      <c r="A26" s="107"/>
      <c r="B26" s="107"/>
      <c r="C26" s="107"/>
      <c r="D26" s="107"/>
      <c r="E26" s="107"/>
      <c r="F26" s="108"/>
      <c r="G26" s="109"/>
      <c r="H26" s="108"/>
      <c r="I26" s="108"/>
      <c r="J26" s="108"/>
      <c r="K26" s="108"/>
      <c r="L26" s="108"/>
      <c r="M26" s="108"/>
      <c r="N26" s="108"/>
      <c r="O26" s="108"/>
      <c r="P26" s="108"/>
      <c r="Q26" s="108"/>
      <c r="R26" s="108"/>
      <c r="S26" s="108"/>
      <c r="T26" s="108"/>
      <c r="U26" s="108"/>
      <c r="V26" s="108"/>
      <c r="W26" s="108"/>
      <c r="X26" s="108"/>
    </row>
    <row r="27" spans="1:24">
      <c r="A27" s="107"/>
      <c r="B27" s="107"/>
      <c r="C27" s="107"/>
      <c r="D27" s="107"/>
      <c r="E27" s="107"/>
      <c r="F27" s="108"/>
      <c r="G27" s="109"/>
      <c r="H27" s="108"/>
      <c r="I27" s="108"/>
      <c r="J27" s="108"/>
      <c r="K27" s="108"/>
      <c r="L27" s="108"/>
      <c r="M27" s="108"/>
      <c r="N27" s="108"/>
      <c r="O27" s="108"/>
      <c r="P27" s="108"/>
      <c r="Q27" s="108"/>
      <c r="R27" s="108"/>
      <c r="S27" s="108"/>
      <c r="T27" s="108"/>
      <c r="U27" s="108"/>
      <c r="V27" s="108"/>
      <c r="W27" s="108"/>
      <c r="X27" s="108"/>
    </row>
    <row r="28" spans="1:24">
      <c r="A28" s="107"/>
      <c r="B28" s="107"/>
      <c r="C28" s="107"/>
      <c r="D28" s="107"/>
      <c r="E28" s="107"/>
      <c r="F28" s="108"/>
      <c r="G28" s="109"/>
      <c r="H28" s="108"/>
      <c r="I28" s="108"/>
      <c r="J28" s="108"/>
      <c r="K28" s="108"/>
      <c r="L28" s="108"/>
      <c r="M28" s="108"/>
      <c r="N28" s="108"/>
      <c r="O28" s="108"/>
      <c r="P28" s="108"/>
      <c r="Q28" s="108"/>
      <c r="R28" s="108"/>
      <c r="S28" s="108"/>
      <c r="T28" s="108"/>
      <c r="U28" s="108"/>
      <c r="V28" s="108"/>
      <c r="W28" s="108"/>
      <c r="X28" s="108"/>
    </row>
    <row r="29" spans="1:24">
      <c r="A29" s="107"/>
      <c r="B29" s="107"/>
      <c r="C29" s="107"/>
      <c r="D29" s="107"/>
      <c r="E29" s="107"/>
      <c r="F29" s="108"/>
      <c r="G29" s="109"/>
      <c r="H29" s="108"/>
      <c r="I29" s="108"/>
      <c r="J29" s="108"/>
      <c r="K29" s="108"/>
      <c r="L29" s="108"/>
      <c r="M29" s="108"/>
      <c r="N29" s="108"/>
      <c r="O29" s="108"/>
      <c r="P29" s="108"/>
      <c r="Q29" s="108"/>
      <c r="R29" s="108"/>
      <c r="S29" s="108"/>
      <c r="T29" s="108"/>
      <c r="U29" s="108"/>
      <c r="V29" s="108"/>
      <c r="W29" s="108"/>
      <c r="X29" s="108"/>
    </row>
    <row r="30" spans="1:24">
      <c r="A30" s="107"/>
      <c r="B30" s="107"/>
      <c r="C30" s="107"/>
      <c r="D30" s="107"/>
      <c r="E30" s="107"/>
      <c r="F30" s="108"/>
      <c r="G30" s="109"/>
      <c r="H30" s="108"/>
      <c r="I30" s="108"/>
      <c r="J30" s="108"/>
      <c r="K30" s="108"/>
      <c r="L30" s="108"/>
      <c r="M30" s="108"/>
      <c r="N30" s="108"/>
      <c r="O30" s="108"/>
      <c r="P30" s="108"/>
      <c r="Q30" s="108"/>
      <c r="R30" s="108"/>
      <c r="S30" s="108"/>
      <c r="T30" s="108"/>
      <c r="U30" s="108"/>
      <c r="V30" s="108"/>
      <c r="W30" s="108"/>
      <c r="X30" s="108"/>
    </row>
    <row r="31" spans="1:24">
      <c r="A31" s="107"/>
      <c r="B31" s="107"/>
      <c r="C31" s="107"/>
      <c r="D31" s="107"/>
      <c r="E31" s="107"/>
      <c r="F31" s="107"/>
      <c r="G31" s="107"/>
    </row>
    <row r="32" spans="1:24">
      <c r="A32" s="107"/>
      <c r="B32" s="107"/>
      <c r="C32" s="107"/>
      <c r="D32" s="107"/>
      <c r="E32" s="107"/>
      <c r="F32" s="107"/>
      <c r="G32" s="107"/>
    </row>
    <row r="33" spans="1:7">
      <c r="A33" s="107"/>
      <c r="B33" s="107"/>
      <c r="C33" s="107"/>
      <c r="D33" s="107"/>
      <c r="E33" s="107"/>
      <c r="F33" s="107"/>
      <c r="G33" s="107"/>
    </row>
    <row r="34" spans="1:7">
      <c r="A34" s="107"/>
      <c r="B34" s="107"/>
      <c r="C34" s="107"/>
      <c r="D34" s="107"/>
      <c r="E34" s="107"/>
      <c r="F34" s="107"/>
      <c r="G34" s="107"/>
    </row>
    <row r="35" spans="1:7">
      <c r="A35" s="107"/>
      <c r="B35" s="107"/>
      <c r="C35" s="107"/>
      <c r="D35" s="107"/>
      <c r="E35" s="107"/>
      <c r="F35" s="107"/>
      <c r="G35" s="107"/>
    </row>
    <row r="36" spans="1:7">
      <c r="A36" s="107"/>
      <c r="B36" s="107"/>
      <c r="C36" s="107"/>
      <c r="D36" s="107"/>
      <c r="E36" s="107"/>
      <c r="F36" s="107"/>
      <c r="G36" s="107"/>
    </row>
    <row r="37" spans="1:7">
      <c r="A37" s="107"/>
      <c r="B37" s="107"/>
      <c r="C37" s="107"/>
      <c r="D37" s="107"/>
      <c r="E37" s="107"/>
      <c r="F37" s="107"/>
      <c r="G37" s="107"/>
    </row>
    <row r="38" spans="1:7">
      <c r="A38" s="107"/>
      <c r="B38" s="107"/>
      <c r="C38" s="107"/>
      <c r="D38" s="107"/>
      <c r="E38" s="107"/>
      <c r="F38" s="107"/>
      <c r="G38" s="107"/>
    </row>
    <row r="39" spans="1:7">
      <c r="A39" s="107"/>
      <c r="B39" s="107"/>
      <c r="C39" s="107"/>
      <c r="D39" s="107"/>
      <c r="E39" s="107"/>
      <c r="F39" s="107"/>
      <c r="G39" s="107"/>
    </row>
    <row r="40" spans="1:7">
      <c r="A40" s="107"/>
      <c r="B40" s="107"/>
      <c r="C40" s="107"/>
      <c r="D40" s="107"/>
      <c r="E40" s="107"/>
      <c r="F40" s="107"/>
      <c r="G40" s="107"/>
    </row>
    <row r="41" spans="1:7">
      <c r="A41" s="107"/>
      <c r="B41" s="107"/>
      <c r="C41" s="107"/>
      <c r="D41" s="107"/>
      <c r="E41" s="107"/>
      <c r="F41" s="107"/>
      <c r="G41" s="107"/>
    </row>
    <row r="42" spans="1:7">
      <c r="A42" s="107"/>
      <c r="B42" s="107"/>
      <c r="C42" s="107"/>
      <c r="D42" s="107"/>
      <c r="E42" s="107"/>
      <c r="F42" s="107"/>
      <c r="G42" s="107"/>
    </row>
    <row r="43" spans="1:7">
      <c r="A43" s="107"/>
      <c r="B43" s="107"/>
      <c r="C43" s="107"/>
      <c r="D43" s="107"/>
      <c r="E43" s="107"/>
      <c r="F43" s="107"/>
      <c r="G43" s="107"/>
    </row>
    <row r="44" spans="1:7">
      <c r="A44" s="107"/>
      <c r="B44" s="107"/>
      <c r="C44" s="107"/>
      <c r="D44" s="107"/>
      <c r="E44" s="107"/>
      <c r="F44" s="107"/>
      <c r="G44" s="107"/>
    </row>
    <row r="45" spans="1:7">
      <c r="A45" s="107"/>
      <c r="B45" s="107"/>
      <c r="C45" s="107"/>
      <c r="D45" s="107"/>
      <c r="E45" s="107"/>
      <c r="F45" s="107"/>
      <c r="G45" s="107"/>
    </row>
    <row r="46" spans="1:7">
      <c r="A46" s="107"/>
      <c r="B46" s="107"/>
      <c r="C46" s="107"/>
      <c r="D46" s="107"/>
      <c r="E46" s="107"/>
      <c r="F46" s="107"/>
      <c r="G46" s="107"/>
    </row>
    <row r="47" spans="1:7">
      <c r="A47" s="107"/>
      <c r="B47" s="107"/>
      <c r="C47" s="107"/>
      <c r="D47" s="107"/>
      <c r="E47" s="107"/>
      <c r="F47" s="107"/>
      <c r="G47" s="107"/>
    </row>
    <row r="48" spans="1:7">
      <c r="A48" s="107"/>
      <c r="B48" s="107"/>
      <c r="C48" s="107"/>
      <c r="D48" s="107"/>
      <c r="E48" s="107"/>
      <c r="F48" s="107"/>
      <c r="G48" s="107"/>
    </row>
    <row r="49" spans="1:7">
      <c r="A49" s="107"/>
      <c r="B49" s="107"/>
      <c r="C49" s="107"/>
      <c r="D49" s="107"/>
      <c r="E49" s="107"/>
      <c r="F49" s="107"/>
      <c r="G49" s="107"/>
    </row>
    <row r="50" spans="1:7">
      <c r="A50" s="107"/>
      <c r="B50" s="107"/>
      <c r="C50" s="107"/>
      <c r="D50" s="107"/>
      <c r="E50" s="107"/>
      <c r="F50" s="107"/>
      <c r="G50" s="107"/>
    </row>
    <row r="51" spans="1:7">
      <c r="A51" s="107"/>
      <c r="B51" s="107"/>
      <c r="C51" s="107"/>
      <c r="D51" s="107"/>
      <c r="E51" s="107"/>
      <c r="F51" s="107"/>
      <c r="G51" s="107"/>
    </row>
    <row r="52" spans="1:7">
      <c r="A52" s="107"/>
      <c r="B52" s="107"/>
      <c r="C52" s="107"/>
      <c r="D52" s="107"/>
      <c r="E52" s="107"/>
      <c r="F52" s="107"/>
      <c r="G52" s="107"/>
    </row>
    <row r="53" spans="1:7">
      <c r="A53" s="107"/>
      <c r="B53" s="107"/>
      <c r="C53" s="107"/>
      <c r="D53" s="107"/>
      <c r="E53" s="107"/>
      <c r="F53" s="107"/>
      <c r="G53" s="107"/>
    </row>
    <row r="54" spans="1:7">
      <c r="A54" s="107"/>
      <c r="B54" s="107"/>
      <c r="C54" s="107"/>
      <c r="D54" s="107"/>
      <c r="E54" s="107"/>
      <c r="F54" s="107"/>
      <c r="G54" s="107"/>
    </row>
    <row r="55" spans="1:7">
      <c r="A55" s="107"/>
      <c r="B55" s="107"/>
      <c r="C55" s="107"/>
      <c r="D55" s="107"/>
      <c r="E55" s="107"/>
      <c r="F55" s="107"/>
      <c r="G55" s="107"/>
    </row>
    <row r="56" spans="1:7">
      <c r="A56" s="107"/>
      <c r="B56" s="107"/>
      <c r="C56" s="107"/>
      <c r="D56" s="107"/>
      <c r="E56" s="107"/>
      <c r="F56" s="107"/>
      <c r="G56" s="107"/>
    </row>
    <row r="57" spans="1:7">
      <c r="A57" s="107"/>
      <c r="B57" s="107"/>
      <c r="C57" s="107"/>
      <c r="D57" s="107"/>
      <c r="E57" s="107"/>
      <c r="F57" s="107"/>
      <c r="G57" s="107"/>
    </row>
    <row r="58" spans="1:7">
      <c r="A58" s="107"/>
      <c r="B58" s="107"/>
      <c r="C58" s="107"/>
      <c r="D58" s="107"/>
      <c r="E58" s="107"/>
      <c r="F58" s="107"/>
      <c r="G58" s="107"/>
    </row>
    <row r="59" spans="1:7">
      <c r="A59" s="107"/>
      <c r="B59" s="107"/>
      <c r="C59" s="107"/>
      <c r="D59" s="107"/>
      <c r="E59" s="107"/>
      <c r="F59" s="107"/>
      <c r="G59" s="107"/>
    </row>
    <row r="60" spans="1:7">
      <c r="A60" s="107"/>
      <c r="B60" s="107"/>
      <c r="C60" s="107"/>
      <c r="D60" s="107"/>
      <c r="E60" s="107"/>
      <c r="F60" s="107"/>
      <c r="G60" s="107"/>
    </row>
    <row r="61" spans="1:7">
      <c r="A61" s="107"/>
      <c r="B61" s="107"/>
      <c r="C61" s="107"/>
      <c r="D61" s="107"/>
      <c r="E61" s="107"/>
      <c r="F61" s="107"/>
      <c r="G61" s="107"/>
    </row>
    <row r="62" spans="1:7">
      <c r="A62" s="107"/>
      <c r="B62" s="107"/>
      <c r="C62" s="107"/>
      <c r="D62" s="107"/>
      <c r="E62" s="107"/>
      <c r="F62" s="107"/>
      <c r="G62" s="107"/>
    </row>
    <row r="63" spans="1:7">
      <c r="A63" s="107"/>
      <c r="B63" s="107"/>
      <c r="C63" s="107"/>
      <c r="D63" s="107"/>
      <c r="E63" s="107"/>
      <c r="F63" s="107"/>
      <c r="G63" s="107"/>
    </row>
    <row r="64" spans="1:7">
      <c r="A64" s="107"/>
      <c r="B64" s="107"/>
      <c r="C64" s="107"/>
      <c r="D64" s="107"/>
      <c r="E64" s="107"/>
      <c r="F64" s="107"/>
      <c r="G64" s="107"/>
    </row>
    <row r="65" spans="1:7">
      <c r="A65" s="107"/>
      <c r="B65" s="107"/>
      <c r="C65" s="107"/>
      <c r="D65" s="107"/>
      <c r="E65" s="107"/>
      <c r="F65" s="107"/>
      <c r="G65" s="107"/>
    </row>
    <row r="66" spans="1:7">
      <c r="A66" s="107"/>
      <c r="B66" s="107"/>
      <c r="C66" s="107"/>
      <c r="D66" s="107"/>
      <c r="E66" s="107"/>
      <c r="F66" s="107"/>
      <c r="G66" s="107"/>
    </row>
    <row r="67" spans="1:7">
      <c r="A67" s="107"/>
      <c r="B67" s="107"/>
      <c r="C67" s="107"/>
      <c r="D67" s="107"/>
      <c r="E67" s="107"/>
      <c r="F67" s="107"/>
      <c r="G67" s="107"/>
    </row>
    <row r="68" spans="1:7">
      <c r="A68" s="107"/>
      <c r="B68" s="107"/>
      <c r="C68" s="107"/>
      <c r="D68" s="107"/>
      <c r="E68" s="107"/>
      <c r="F68" s="107"/>
      <c r="G68" s="107"/>
    </row>
    <row r="69" spans="1:7">
      <c r="A69" s="107"/>
      <c r="B69" s="107"/>
      <c r="C69" s="107"/>
      <c r="D69" s="107"/>
      <c r="E69" s="107"/>
      <c r="F69" s="107"/>
      <c r="G69" s="107"/>
    </row>
    <row r="70" spans="1:7">
      <c r="A70" s="107"/>
      <c r="B70" s="107"/>
      <c r="C70" s="107"/>
      <c r="D70" s="107"/>
      <c r="E70" s="107"/>
      <c r="F70" s="107"/>
      <c r="G70" s="107"/>
    </row>
    <row r="71" spans="1:7">
      <c r="A71" s="107"/>
      <c r="B71" s="107"/>
      <c r="C71" s="107"/>
      <c r="D71" s="107"/>
      <c r="E71" s="107"/>
      <c r="F71" s="107"/>
      <c r="G71" s="107"/>
    </row>
    <row r="72" spans="1:7">
      <c r="A72" s="107"/>
      <c r="B72" s="107"/>
      <c r="C72" s="107"/>
      <c r="D72" s="107"/>
      <c r="E72" s="107"/>
      <c r="F72" s="107"/>
      <c r="G72" s="107"/>
    </row>
    <row r="73" spans="1:7">
      <c r="A73" s="107"/>
      <c r="B73" s="107"/>
      <c r="C73" s="107"/>
      <c r="D73" s="107"/>
      <c r="E73" s="107"/>
      <c r="F73" s="107"/>
      <c r="G73" s="107"/>
    </row>
    <row r="74" spans="1:7">
      <c r="A74" s="107"/>
      <c r="B74" s="107"/>
      <c r="C74" s="107"/>
      <c r="D74" s="107"/>
      <c r="E74" s="107"/>
      <c r="F74" s="107"/>
      <c r="G74" s="107"/>
    </row>
    <row r="75" spans="1:7">
      <c r="A75" s="107"/>
      <c r="B75" s="107"/>
      <c r="C75" s="107"/>
      <c r="D75" s="107"/>
      <c r="E75" s="107"/>
      <c r="F75" s="107"/>
      <c r="G75" s="107"/>
    </row>
    <row r="76" spans="1:7">
      <c r="A76" s="107"/>
      <c r="B76" s="107"/>
      <c r="C76" s="107"/>
      <c r="D76" s="107"/>
      <c r="E76" s="107"/>
      <c r="F76" s="107"/>
      <c r="G76" s="107"/>
    </row>
    <row r="77" spans="1:7">
      <c r="A77" s="107"/>
      <c r="B77" s="107"/>
      <c r="C77" s="107"/>
      <c r="D77" s="107"/>
      <c r="E77" s="107"/>
      <c r="F77" s="107"/>
      <c r="G77" s="107"/>
    </row>
    <row r="78" spans="1:7">
      <c r="A78" s="107"/>
      <c r="B78" s="107"/>
      <c r="C78" s="107"/>
      <c r="D78" s="107"/>
      <c r="E78" s="107"/>
      <c r="F78" s="107"/>
      <c r="G78" s="107"/>
    </row>
    <row r="79" spans="1:7">
      <c r="A79" s="107"/>
      <c r="B79" s="107"/>
      <c r="C79" s="107"/>
      <c r="D79" s="107"/>
      <c r="E79" s="107"/>
      <c r="F79" s="107"/>
      <c r="G79" s="107"/>
    </row>
    <row r="80" spans="1:7">
      <c r="A80" s="107"/>
      <c r="B80" s="107"/>
      <c r="C80" s="107"/>
      <c r="D80" s="107"/>
      <c r="E80" s="107"/>
      <c r="F80" s="107"/>
      <c r="G80" s="107"/>
    </row>
    <row r="81" spans="1:7">
      <c r="A81" s="107"/>
      <c r="B81" s="107"/>
      <c r="C81" s="107"/>
      <c r="D81" s="107"/>
      <c r="E81" s="107"/>
      <c r="F81" s="107"/>
      <c r="G81" s="107"/>
    </row>
    <row r="82" spans="1:7">
      <c r="A82" s="107"/>
      <c r="B82" s="107"/>
      <c r="C82" s="107"/>
      <c r="D82" s="107"/>
      <c r="E82" s="107"/>
      <c r="F82" s="107"/>
      <c r="G82" s="107"/>
    </row>
    <row r="83" spans="1:7">
      <c r="A83" s="107"/>
      <c r="B83" s="107"/>
      <c r="C83" s="107"/>
      <c r="D83" s="107"/>
      <c r="E83" s="107"/>
      <c r="F83" s="107"/>
      <c r="G83" s="107"/>
    </row>
    <row r="84" spans="1:7">
      <c r="A84" s="107"/>
      <c r="B84" s="107"/>
      <c r="C84" s="107"/>
      <c r="D84" s="107"/>
      <c r="E84" s="107"/>
      <c r="F84" s="107"/>
      <c r="G84" s="107"/>
    </row>
    <row r="85" spans="1:7">
      <c r="A85" s="107"/>
      <c r="B85" s="107"/>
      <c r="C85" s="107"/>
      <c r="D85" s="107"/>
      <c r="E85" s="107"/>
      <c r="F85" s="107"/>
      <c r="G85" s="107"/>
    </row>
    <row r="86" spans="1:7">
      <c r="A86" s="107"/>
      <c r="B86" s="107"/>
      <c r="C86" s="107"/>
      <c r="D86" s="107"/>
      <c r="E86" s="107"/>
      <c r="F86" s="107"/>
      <c r="G86" s="107"/>
    </row>
    <row r="87" spans="1:7">
      <c r="A87" s="107"/>
      <c r="B87" s="107"/>
      <c r="C87" s="107"/>
      <c r="D87" s="107"/>
      <c r="E87" s="107"/>
      <c r="F87" s="107"/>
      <c r="G87" s="107"/>
    </row>
    <row r="88" spans="1:7">
      <c r="A88" s="107"/>
      <c r="B88" s="107"/>
      <c r="C88" s="107"/>
      <c r="D88" s="107"/>
      <c r="E88" s="107"/>
      <c r="F88" s="107"/>
      <c r="G88" s="107"/>
    </row>
    <row r="89" spans="1:7">
      <c r="A89" s="107"/>
      <c r="B89" s="107"/>
      <c r="C89" s="107"/>
      <c r="D89" s="107"/>
      <c r="E89" s="107"/>
      <c r="F89" s="107"/>
      <c r="G89" s="107"/>
    </row>
    <row r="90" spans="1:7">
      <c r="A90" s="107"/>
      <c r="B90" s="107"/>
      <c r="C90" s="107"/>
      <c r="D90" s="107"/>
      <c r="E90" s="107"/>
      <c r="F90" s="107"/>
      <c r="G90" s="107"/>
    </row>
    <row r="91" spans="1:7">
      <c r="A91" s="107"/>
      <c r="B91" s="107"/>
      <c r="C91" s="107"/>
      <c r="D91" s="107"/>
      <c r="E91" s="107"/>
      <c r="F91" s="107"/>
      <c r="G91" s="107"/>
    </row>
    <row r="92" spans="1:7">
      <c r="A92" s="107"/>
      <c r="B92" s="107"/>
      <c r="C92" s="107"/>
      <c r="D92" s="107"/>
      <c r="E92" s="107"/>
      <c r="F92" s="107"/>
      <c r="G92" s="107"/>
    </row>
    <row r="93" spans="1:7">
      <c r="A93" s="107"/>
      <c r="B93" s="107"/>
      <c r="C93" s="107"/>
      <c r="D93" s="107"/>
      <c r="E93" s="107"/>
      <c r="F93" s="107"/>
      <c r="G93" s="107"/>
    </row>
    <row r="94" spans="1:7">
      <c r="A94" s="107"/>
      <c r="B94" s="107"/>
      <c r="C94" s="107"/>
      <c r="D94" s="107"/>
      <c r="E94" s="107"/>
      <c r="F94" s="107"/>
      <c r="G94" s="107"/>
    </row>
    <row r="95" spans="1:7">
      <c r="A95" s="107"/>
      <c r="B95" s="107"/>
      <c r="C95" s="107"/>
      <c r="D95" s="107"/>
      <c r="E95" s="107"/>
      <c r="F95" s="107"/>
      <c r="G95" s="107"/>
    </row>
    <row r="96" spans="1:7">
      <c r="A96" s="107"/>
      <c r="B96" s="107"/>
      <c r="C96" s="107"/>
      <c r="D96" s="107"/>
      <c r="E96" s="107"/>
      <c r="F96" s="107"/>
      <c r="G96" s="107"/>
    </row>
    <row r="97" spans="1:7">
      <c r="A97" s="107"/>
      <c r="B97" s="107"/>
      <c r="C97" s="107"/>
      <c r="D97" s="107"/>
      <c r="E97" s="107"/>
      <c r="F97" s="107"/>
      <c r="G97" s="107"/>
    </row>
    <row r="98" spans="1:7">
      <c r="A98" s="107"/>
      <c r="B98" s="107"/>
      <c r="C98" s="107"/>
      <c r="D98" s="107"/>
      <c r="E98" s="107"/>
      <c r="F98" s="107"/>
      <c r="G98" s="107"/>
    </row>
    <row r="99" spans="1:7">
      <c r="A99" s="107"/>
      <c r="B99" s="107"/>
      <c r="C99" s="107"/>
      <c r="D99" s="107"/>
      <c r="E99" s="107"/>
      <c r="F99" s="107"/>
      <c r="G99" s="107"/>
    </row>
    <row r="100" spans="1:7">
      <c r="A100" s="107"/>
      <c r="B100" s="107"/>
      <c r="C100" s="107"/>
      <c r="D100" s="107"/>
      <c r="E100" s="107"/>
      <c r="F100" s="107"/>
      <c r="G100" s="107"/>
    </row>
    <row r="101" spans="1:7">
      <c r="A101" s="107"/>
      <c r="B101" s="107"/>
      <c r="C101" s="107"/>
      <c r="D101" s="107"/>
      <c r="E101" s="107"/>
      <c r="F101" s="107"/>
      <c r="G101" s="107"/>
    </row>
    <row r="102" spans="1:7">
      <c r="A102" s="107"/>
      <c r="B102" s="107"/>
      <c r="C102" s="107"/>
      <c r="D102" s="107"/>
      <c r="E102" s="107"/>
      <c r="F102" s="107"/>
      <c r="G102" s="107"/>
    </row>
    <row r="103" spans="1:7">
      <c r="A103" s="107"/>
      <c r="B103" s="107"/>
      <c r="C103" s="107"/>
      <c r="D103" s="107"/>
      <c r="E103" s="107"/>
      <c r="F103" s="107"/>
      <c r="G103" s="107"/>
    </row>
    <row r="104" spans="1:7">
      <c r="A104" s="107"/>
      <c r="B104" s="107"/>
      <c r="C104" s="107"/>
      <c r="D104" s="107"/>
      <c r="E104" s="107"/>
      <c r="F104" s="107"/>
      <c r="G104" s="107"/>
    </row>
    <row r="105" spans="1:7">
      <c r="A105" s="107"/>
      <c r="B105" s="107"/>
      <c r="C105" s="107"/>
      <c r="D105" s="107"/>
      <c r="E105" s="107"/>
      <c r="F105" s="107"/>
      <c r="G105" s="107"/>
    </row>
    <row r="106" spans="1:7">
      <c r="A106" s="107"/>
      <c r="B106" s="107"/>
      <c r="C106" s="107"/>
      <c r="D106" s="107"/>
      <c r="E106" s="107"/>
      <c r="F106" s="107"/>
      <c r="G106" s="107"/>
    </row>
    <row r="107" spans="1:7">
      <c r="A107" s="107"/>
      <c r="B107" s="107"/>
      <c r="C107" s="107"/>
      <c r="D107" s="107"/>
      <c r="E107" s="107"/>
      <c r="F107" s="107"/>
      <c r="G107" s="107"/>
    </row>
    <row r="108" spans="1:7">
      <c r="A108" s="107"/>
      <c r="B108" s="107"/>
      <c r="C108" s="107"/>
      <c r="D108" s="107"/>
      <c r="E108" s="107"/>
      <c r="F108" s="107"/>
      <c r="G108" s="107"/>
    </row>
    <row r="109" spans="1:7">
      <c r="A109" s="107"/>
      <c r="B109" s="107"/>
      <c r="C109" s="107"/>
      <c r="D109" s="107"/>
      <c r="E109" s="107"/>
      <c r="F109" s="107"/>
      <c r="G109" s="107"/>
    </row>
    <row r="110" spans="1:7">
      <c r="A110" s="107"/>
      <c r="B110" s="107"/>
      <c r="C110" s="107"/>
      <c r="D110" s="107"/>
      <c r="E110" s="107"/>
      <c r="F110" s="107"/>
      <c r="G110" s="107"/>
    </row>
    <row r="111" spans="1:7">
      <c r="A111" s="107"/>
      <c r="B111" s="107"/>
      <c r="C111" s="107"/>
      <c r="D111" s="107"/>
      <c r="E111" s="107"/>
      <c r="F111" s="107"/>
      <c r="G111" s="107"/>
    </row>
    <row r="112" spans="1:7">
      <c r="A112" s="107"/>
      <c r="B112" s="107"/>
      <c r="C112" s="107"/>
      <c r="D112" s="107"/>
      <c r="E112" s="107"/>
      <c r="F112" s="107"/>
      <c r="G112" s="107"/>
    </row>
    <row r="113" spans="1:7">
      <c r="A113" s="107"/>
      <c r="B113" s="107"/>
      <c r="C113" s="107"/>
      <c r="D113" s="107"/>
      <c r="E113" s="107"/>
      <c r="F113" s="107"/>
      <c r="G113" s="107"/>
    </row>
    <row r="114" spans="1:7">
      <c r="A114" s="107"/>
      <c r="B114" s="107"/>
      <c r="C114" s="107"/>
      <c r="D114" s="107"/>
      <c r="E114" s="107"/>
      <c r="F114" s="107"/>
      <c r="G114" s="107"/>
    </row>
    <row r="115" spans="1:7">
      <c r="A115" s="107"/>
      <c r="B115" s="107"/>
      <c r="C115" s="107"/>
      <c r="D115" s="107"/>
      <c r="E115" s="107"/>
      <c r="F115" s="107"/>
      <c r="G115" s="107"/>
    </row>
    <row r="116" spans="1:7">
      <c r="A116" s="107"/>
      <c r="B116" s="107"/>
      <c r="C116" s="107"/>
      <c r="D116" s="107"/>
      <c r="E116" s="107"/>
      <c r="F116" s="107"/>
      <c r="G116" s="107"/>
    </row>
    <row r="117" spans="1:7">
      <c r="A117" s="107"/>
      <c r="B117" s="107"/>
      <c r="C117" s="107"/>
      <c r="D117" s="107"/>
      <c r="E117" s="107"/>
      <c r="F117" s="107"/>
      <c r="G117" s="107"/>
    </row>
    <row r="118" spans="1:7">
      <c r="A118" s="107"/>
      <c r="B118" s="107"/>
      <c r="C118" s="107"/>
      <c r="D118" s="107"/>
      <c r="E118" s="107"/>
      <c r="F118" s="107"/>
      <c r="G118" s="107"/>
    </row>
    <row r="119" spans="1:7">
      <c r="A119" s="107"/>
      <c r="B119" s="107"/>
      <c r="C119" s="107"/>
      <c r="D119" s="107"/>
      <c r="E119" s="107"/>
      <c r="F119" s="107"/>
      <c r="G119" s="107"/>
    </row>
    <row r="120" spans="1:7">
      <c r="A120" s="107"/>
      <c r="B120" s="107"/>
      <c r="C120" s="107"/>
      <c r="D120" s="107"/>
      <c r="E120" s="107"/>
      <c r="F120" s="107"/>
      <c r="G120" s="107"/>
    </row>
    <row r="121" spans="1:7">
      <c r="A121" s="107"/>
      <c r="B121" s="107"/>
      <c r="C121" s="107"/>
      <c r="D121" s="107"/>
      <c r="E121" s="107"/>
      <c r="F121" s="107"/>
      <c r="G121" s="107"/>
    </row>
    <row r="122" spans="1:7">
      <c r="A122" s="107"/>
      <c r="B122" s="107"/>
      <c r="C122" s="107"/>
      <c r="D122" s="107"/>
      <c r="E122" s="107"/>
      <c r="F122" s="107"/>
      <c r="G122" s="107"/>
    </row>
    <row r="123" spans="1:7">
      <c r="A123" s="107"/>
      <c r="B123" s="107"/>
      <c r="C123" s="107"/>
      <c r="D123" s="107"/>
      <c r="E123" s="107"/>
      <c r="F123" s="107"/>
      <c r="G123" s="107"/>
    </row>
    <row r="124" spans="1:7">
      <c r="A124" s="107"/>
      <c r="B124" s="107"/>
      <c r="C124" s="107"/>
      <c r="D124" s="107"/>
      <c r="E124" s="107"/>
      <c r="F124" s="107"/>
      <c r="G124" s="107"/>
    </row>
    <row r="125" spans="1:7">
      <c r="A125" s="107"/>
      <c r="B125" s="107"/>
      <c r="C125" s="107"/>
      <c r="D125" s="107"/>
      <c r="E125" s="107"/>
      <c r="F125" s="107"/>
      <c r="G125" s="107"/>
    </row>
    <row r="126" spans="1:7">
      <c r="A126" s="107"/>
      <c r="B126" s="107"/>
      <c r="C126" s="107"/>
      <c r="D126" s="107"/>
      <c r="E126" s="107"/>
      <c r="F126" s="107"/>
      <c r="G126" s="107"/>
    </row>
    <row r="127" spans="1:7">
      <c r="A127" s="107"/>
      <c r="B127" s="107"/>
      <c r="C127" s="107"/>
      <c r="D127" s="107"/>
      <c r="E127" s="107"/>
      <c r="F127" s="107"/>
      <c r="G127" s="107"/>
    </row>
    <row r="128" spans="1:7">
      <c r="A128" s="107"/>
      <c r="B128" s="107"/>
      <c r="C128" s="107"/>
      <c r="D128" s="107"/>
      <c r="E128" s="107"/>
      <c r="F128" s="107"/>
      <c r="G128" s="107"/>
    </row>
    <row r="129" spans="1:7">
      <c r="A129" s="107"/>
      <c r="B129" s="107"/>
      <c r="C129" s="107"/>
      <c r="D129" s="107"/>
      <c r="E129" s="107"/>
      <c r="F129" s="107"/>
      <c r="G129" s="107"/>
    </row>
    <row r="130" spans="1:7">
      <c r="A130" s="107"/>
      <c r="B130" s="107"/>
      <c r="C130" s="107"/>
      <c r="D130" s="107"/>
      <c r="E130" s="107"/>
      <c r="F130" s="107"/>
      <c r="G130" s="107"/>
    </row>
    <row r="131" spans="1:7">
      <c r="A131" s="107"/>
      <c r="B131" s="107"/>
      <c r="C131" s="107"/>
      <c r="D131" s="107"/>
      <c r="E131" s="107"/>
      <c r="F131" s="107"/>
      <c r="G131" s="107"/>
    </row>
    <row r="132" spans="1:7">
      <c r="A132" s="107"/>
      <c r="B132" s="107"/>
      <c r="C132" s="107"/>
      <c r="D132" s="107"/>
      <c r="E132" s="107"/>
      <c r="F132" s="107"/>
      <c r="G132" s="107"/>
    </row>
    <row r="133" spans="1:7">
      <c r="A133" s="107"/>
      <c r="B133" s="107"/>
      <c r="C133" s="107"/>
      <c r="D133" s="107"/>
      <c r="E133" s="107"/>
      <c r="F133" s="107"/>
      <c r="G133" s="107"/>
    </row>
    <row r="134" spans="1:7">
      <c r="A134" s="107"/>
      <c r="B134" s="107"/>
      <c r="C134" s="107"/>
      <c r="D134" s="107"/>
      <c r="E134" s="107"/>
      <c r="F134" s="107"/>
      <c r="G134" s="107"/>
    </row>
    <row r="135" spans="1:7">
      <c r="A135" s="107"/>
      <c r="B135" s="107"/>
      <c r="C135" s="107"/>
      <c r="D135" s="107"/>
      <c r="E135" s="107"/>
      <c r="F135" s="107"/>
      <c r="G135" s="107"/>
    </row>
    <row r="136" spans="1:7">
      <c r="A136" s="107"/>
      <c r="B136" s="107"/>
      <c r="C136" s="107"/>
      <c r="D136" s="107"/>
      <c r="E136" s="107"/>
      <c r="F136" s="107"/>
      <c r="G136" s="107"/>
    </row>
    <row r="137" spans="1:7">
      <c r="A137" s="107"/>
      <c r="B137" s="107"/>
      <c r="C137" s="107"/>
      <c r="D137" s="107"/>
      <c r="E137" s="107"/>
      <c r="F137" s="107"/>
      <c r="G137" s="107"/>
    </row>
    <row r="138" spans="1:7">
      <c r="A138" s="107"/>
      <c r="B138" s="107"/>
      <c r="C138" s="107"/>
      <c r="D138" s="107"/>
      <c r="E138" s="107"/>
      <c r="F138" s="107"/>
      <c r="G138" s="107"/>
    </row>
    <row r="139" spans="1:7">
      <c r="A139" s="107"/>
      <c r="B139" s="107"/>
      <c r="C139" s="107"/>
      <c r="D139" s="107"/>
      <c r="E139" s="107"/>
      <c r="F139" s="107"/>
      <c r="G139" s="107"/>
    </row>
    <row r="140" spans="1:7">
      <c r="A140" s="107"/>
      <c r="B140" s="107"/>
      <c r="C140" s="107"/>
      <c r="D140" s="107"/>
      <c r="E140" s="107"/>
      <c r="F140" s="107"/>
      <c r="G140" s="107"/>
    </row>
    <row r="141" spans="1:7">
      <c r="A141" s="107"/>
      <c r="B141" s="107"/>
      <c r="C141" s="107"/>
      <c r="D141" s="107"/>
      <c r="E141" s="107"/>
      <c r="F141" s="107"/>
      <c r="G141" s="107"/>
    </row>
    <row r="142" spans="1:7">
      <c r="A142" s="107"/>
      <c r="B142" s="107"/>
      <c r="C142" s="107"/>
      <c r="D142" s="107"/>
      <c r="E142" s="107"/>
      <c r="F142" s="107"/>
      <c r="G142" s="107"/>
    </row>
    <row r="143" spans="1:7">
      <c r="A143" s="107"/>
      <c r="B143" s="107"/>
      <c r="C143" s="107"/>
      <c r="D143" s="107"/>
      <c r="E143" s="107"/>
      <c r="F143" s="107"/>
      <c r="G143" s="107"/>
    </row>
    <row r="144" spans="1:7">
      <c r="A144" s="107"/>
      <c r="B144" s="107"/>
      <c r="C144" s="107"/>
      <c r="D144" s="107"/>
      <c r="E144" s="107"/>
      <c r="F144" s="107"/>
      <c r="G144" s="107"/>
    </row>
    <row r="145" spans="1:7">
      <c r="A145" s="107"/>
      <c r="B145" s="107"/>
      <c r="C145" s="107"/>
      <c r="D145" s="107"/>
      <c r="E145" s="107"/>
      <c r="F145" s="107"/>
      <c r="G145" s="107"/>
    </row>
    <row r="146" spans="1:7">
      <c r="A146" s="107"/>
      <c r="B146" s="107"/>
      <c r="C146" s="107"/>
      <c r="D146" s="107"/>
      <c r="E146" s="107"/>
      <c r="F146" s="107"/>
      <c r="G146" s="107"/>
    </row>
    <row r="147" spans="1:7">
      <c r="A147" s="107"/>
      <c r="B147" s="107"/>
      <c r="C147" s="107"/>
      <c r="D147" s="107"/>
      <c r="E147" s="107"/>
      <c r="F147" s="107"/>
      <c r="G147" s="107"/>
    </row>
    <row r="148" spans="1:7">
      <c r="A148" s="107"/>
      <c r="B148" s="107"/>
      <c r="C148" s="107"/>
      <c r="D148" s="107"/>
      <c r="E148" s="107"/>
      <c r="F148" s="107"/>
      <c r="G148" s="107"/>
    </row>
    <row r="149" spans="1:7">
      <c r="A149" s="107"/>
      <c r="B149" s="107"/>
      <c r="C149" s="107"/>
      <c r="D149" s="107"/>
      <c r="E149" s="107"/>
      <c r="F149" s="107"/>
      <c r="G149" s="107"/>
    </row>
    <row r="150" spans="1:7">
      <c r="A150" s="107"/>
      <c r="B150" s="107"/>
      <c r="C150" s="107"/>
      <c r="D150" s="107"/>
      <c r="E150" s="107"/>
      <c r="F150" s="107"/>
      <c r="G150" s="107"/>
    </row>
    <row r="151" spans="1:7">
      <c r="A151" s="107"/>
      <c r="B151" s="107"/>
      <c r="C151" s="107"/>
      <c r="D151" s="107"/>
      <c r="E151" s="107"/>
      <c r="F151" s="107"/>
      <c r="G151" s="107"/>
    </row>
    <row r="152" spans="1:7">
      <c r="A152" s="107"/>
      <c r="B152" s="107"/>
      <c r="C152" s="107"/>
      <c r="D152" s="107"/>
      <c r="E152" s="107"/>
      <c r="F152" s="107"/>
      <c r="G152" s="107"/>
    </row>
    <row r="153" spans="1:7">
      <c r="A153" s="107"/>
      <c r="B153" s="107"/>
      <c r="C153" s="107"/>
      <c r="D153" s="107"/>
      <c r="E153" s="107"/>
      <c r="F153" s="107"/>
      <c r="G153" s="107"/>
    </row>
    <row r="154" spans="1:7">
      <c r="A154" s="107"/>
      <c r="B154" s="107"/>
      <c r="C154" s="107"/>
      <c r="D154" s="107"/>
      <c r="E154" s="107"/>
      <c r="F154" s="107"/>
      <c r="G154" s="107"/>
    </row>
    <row r="155" spans="1:7">
      <c r="A155" s="107"/>
      <c r="B155" s="107"/>
      <c r="C155" s="107"/>
      <c r="D155" s="107"/>
      <c r="E155" s="107"/>
      <c r="F155" s="107"/>
      <c r="G155" s="107"/>
    </row>
    <row r="156" spans="1:7">
      <c r="A156" s="107"/>
      <c r="B156" s="107"/>
      <c r="C156" s="107"/>
      <c r="D156" s="107"/>
      <c r="E156" s="107"/>
      <c r="F156" s="107"/>
      <c r="G156" s="107"/>
    </row>
    <row r="157" spans="1:7">
      <c r="A157" s="107"/>
      <c r="B157" s="107"/>
      <c r="C157" s="107"/>
      <c r="D157" s="107"/>
      <c r="E157" s="107"/>
      <c r="F157" s="107"/>
      <c r="G157" s="107"/>
    </row>
    <row r="158" spans="1:7">
      <c r="A158" s="107"/>
      <c r="B158" s="107"/>
      <c r="C158" s="107"/>
      <c r="D158" s="107"/>
      <c r="E158" s="107"/>
      <c r="F158" s="107"/>
      <c r="G158" s="107"/>
    </row>
    <row r="159" spans="1:7">
      <c r="A159" s="107"/>
      <c r="B159" s="107"/>
      <c r="C159" s="107"/>
      <c r="D159" s="107"/>
      <c r="E159" s="107"/>
      <c r="F159" s="107"/>
      <c r="G159" s="107"/>
    </row>
    <row r="160" spans="1:7">
      <c r="A160" s="107"/>
      <c r="B160" s="107"/>
      <c r="C160" s="107"/>
      <c r="D160" s="107"/>
      <c r="E160" s="107"/>
      <c r="F160" s="107"/>
      <c r="G160" s="107"/>
    </row>
    <row r="161" spans="1:7">
      <c r="A161" s="107"/>
      <c r="B161" s="107"/>
      <c r="C161" s="107"/>
      <c r="D161" s="107"/>
      <c r="E161" s="107"/>
      <c r="F161" s="107"/>
      <c r="G161" s="107"/>
    </row>
    <row r="162" spans="1:7">
      <c r="A162" s="107"/>
      <c r="B162" s="107"/>
      <c r="C162" s="107"/>
      <c r="D162" s="107"/>
      <c r="E162" s="107"/>
      <c r="F162" s="107"/>
      <c r="G162" s="107"/>
    </row>
    <row r="163" spans="1:7">
      <c r="A163" s="107"/>
      <c r="B163" s="107"/>
      <c r="C163" s="107"/>
      <c r="D163" s="107"/>
      <c r="E163" s="107"/>
      <c r="F163" s="107"/>
      <c r="G163" s="107"/>
    </row>
    <row r="164" spans="1:7">
      <c r="A164" s="107"/>
      <c r="B164" s="107"/>
      <c r="C164" s="107"/>
      <c r="D164" s="107"/>
      <c r="E164" s="107"/>
      <c r="F164" s="107"/>
      <c r="G164" s="107"/>
    </row>
    <row r="165" spans="1:7">
      <c r="A165" s="107"/>
      <c r="B165" s="107"/>
      <c r="C165" s="107"/>
      <c r="D165" s="107"/>
      <c r="E165" s="107"/>
      <c r="F165" s="107"/>
      <c r="G165" s="107"/>
    </row>
    <row r="166" spans="1:7">
      <c r="A166" s="107"/>
      <c r="B166" s="107"/>
      <c r="C166" s="107"/>
      <c r="D166" s="107"/>
      <c r="E166" s="107"/>
      <c r="F166" s="107"/>
      <c r="G166" s="107"/>
    </row>
    <row r="167" spans="1:7">
      <c r="A167" s="107"/>
      <c r="B167" s="107"/>
      <c r="C167" s="107"/>
      <c r="D167" s="107"/>
      <c r="E167" s="107"/>
      <c r="F167" s="107"/>
      <c r="G167" s="107"/>
    </row>
    <row r="168" spans="1:7">
      <c r="A168" s="107"/>
      <c r="B168" s="107"/>
      <c r="C168" s="107"/>
      <c r="D168" s="107"/>
      <c r="E168" s="107"/>
      <c r="F168" s="107"/>
      <c r="G168" s="107"/>
    </row>
    <row r="169" spans="1:7">
      <c r="A169" s="107"/>
      <c r="B169" s="107"/>
      <c r="C169" s="107"/>
      <c r="D169" s="107"/>
      <c r="E169" s="107"/>
      <c r="F169" s="107"/>
      <c r="G169" s="107"/>
    </row>
    <row r="170" spans="1:7">
      <c r="A170" s="107"/>
      <c r="B170" s="107"/>
      <c r="C170" s="107"/>
      <c r="D170" s="107"/>
      <c r="E170" s="107"/>
      <c r="F170" s="107"/>
      <c r="G170" s="107"/>
    </row>
    <row r="171" spans="1:7">
      <c r="A171" s="107"/>
      <c r="B171" s="107"/>
      <c r="C171" s="107"/>
      <c r="D171" s="107"/>
      <c r="E171" s="107"/>
      <c r="F171" s="107"/>
      <c r="G171" s="107"/>
    </row>
    <row r="172" spans="1:7">
      <c r="A172" s="107"/>
      <c r="B172" s="107"/>
      <c r="C172" s="107"/>
      <c r="D172" s="107"/>
      <c r="E172" s="107"/>
      <c r="F172" s="107"/>
      <c r="G172" s="107"/>
    </row>
    <row r="173" spans="1:7">
      <c r="A173" s="107"/>
      <c r="B173" s="107"/>
      <c r="C173" s="107"/>
      <c r="D173" s="107"/>
      <c r="E173" s="107"/>
      <c r="F173" s="107"/>
      <c r="G173" s="107"/>
    </row>
    <row r="174" spans="1:7">
      <c r="A174" s="107"/>
      <c r="B174" s="107"/>
      <c r="C174" s="107"/>
      <c r="D174" s="107"/>
      <c r="E174" s="107"/>
      <c r="F174" s="107"/>
      <c r="G174" s="107"/>
    </row>
    <row r="175" spans="1:7">
      <c r="A175" s="107"/>
      <c r="B175" s="107"/>
      <c r="C175" s="107"/>
      <c r="D175" s="107"/>
      <c r="E175" s="107"/>
      <c r="F175" s="107"/>
      <c r="G175" s="107"/>
    </row>
    <row r="176" spans="1:7">
      <c r="A176" s="107"/>
      <c r="B176" s="107"/>
      <c r="C176" s="107"/>
      <c r="D176" s="107"/>
      <c r="E176" s="107"/>
      <c r="F176" s="107"/>
      <c r="G176" s="107"/>
    </row>
    <row r="177" spans="1:7">
      <c r="A177" s="107"/>
      <c r="B177" s="107"/>
      <c r="C177" s="107"/>
      <c r="D177" s="107"/>
      <c r="E177" s="107"/>
      <c r="F177" s="107"/>
      <c r="G177" s="107"/>
    </row>
    <row r="178" spans="1:7">
      <c r="A178" s="107"/>
      <c r="B178" s="107"/>
      <c r="C178" s="107"/>
      <c r="D178" s="107"/>
      <c r="E178" s="107"/>
      <c r="F178" s="107"/>
      <c r="G178" s="107"/>
    </row>
    <row r="179" spans="1:7">
      <c r="A179" s="107"/>
      <c r="B179" s="107"/>
      <c r="C179" s="107"/>
      <c r="D179" s="107"/>
      <c r="E179" s="107"/>
      <c r="F179" s="107"/>
      <c r="G179" s="107"/>
    </row>
    <row r="180" spans="1:7">
      <c r="A180" s="107"/>
      <c r="B180" s="107"/>
      <c r="C180" s="107"/>
      <c r="D180" s="107"/>
      <c r="E180" s="107"/>
      <c r="F180" s="107"/>
      <c r="G180" s="107"/>
    </row>
    <row r="181" spans="1:7">
      <c r="A181" s="107"/>
      <c r="B181" s="107"/>
      <c r="C181" s="107"/>
      <c r="D181" s="107"/>
      <c r="E181" s="107"/>
      <c r="F181" s="107"/>
      <c r="G181" s="107"/>
    </row>
    <row r="182" spans="1:7">
      <c r="A182" s="107"/>
      <c r="B182" s="107"/>
      <c r="C182" s="107"/>
      <c r="D182" s="107"/>
      <c r="E182" s="107"/>
      <c r="F182" s="107"/>
      <c r="G182" s="107"/>
    </row>
    <row r="183" spans="1:7">
      <c r="A183" s="107"/>
      <c r="B183" s="107"/>
      <c r="C183" s="107"/>
      <c r="D183" s="107"/>
      <c r="E183" s="107"/>
      <c r="F183" s="107"/>
      <c r="G183" s="107"/>
    </row>
    <row r="184" spans="1:7">
      <c r="A184" s="107"/>
      <c r="B184" s="107"/>
      <c r="C184" s="107"/>
      <c r="D184" s="107"/>
      <c r="E184" s="107"/>
      <c r="F184" s="107"/>
      <c r="G184" s="107"/>
    </row>
    <row r="185" spans="1:7">
      <c r="A185" s="107"/>
      <c r="B185" s="107"/>
      <c r="C185" s="107"/>
      <c r="D185" s="107"/>
      <c r="E185" s="107"/>
      <c r="F185" s="107"/>
      <c r="G185" s="107"/>
    </row>
    <row r="186" spans="1:7">
      <c r="A186" s="107"/>
      <c r="B186" s="107"/>
      <c r="C186" s="107"/>
      <c r="D186" s="107"/>
      <c r="E186" s="107"/>
      <c r="F186" s="107"/>
      <c r="G186" s="107"/>
    </row>
    <row r="187" spans="1:7">
      <c r="A187" s="107"/>
      <c r="B187" s="107"/>
      <c r="C187" s="107"/>
      <c r="D187" s="107"/>
      <c r="E187" s="107"/>
      <c r="F187" s="107"/>
      <c r="G187" s="107"/>
    </row>
    <row r="188" spans="1:7">
      <c r="A188" s="107"/>
      <c r="B188" s="107"/>
      <c r="C188" s="107"/>
      <c r="D188" s="107"/>
      <c r="E188" s="107"/>
      <c r="F188" s="107"/>
      <c r="G188" s="107"/>
    </row>
    <row r="189" spans="1:7">
      <c r="A189" s="107"/>
      <c r="B189" s="107"/>
      <c r="C189" s="107"/>
      <c r="D189" s="107"/>
      <c r="E189" s="107"/>
      <c r="F189" s="107"/>
      <c r="G189" s="107"/>
    </row>
    <row r="190" spans="1:7">
      <c r="A190" s="107"/>
      <c r="B190" s="107"/>
      <c r="C190" s="107"/>
      <c r="D190" s="107"/>
      <c r="E190" s="107"/>
      <c r="F190" s="107"/>
      <c r="G190" s="107"/>
    </row>
    <row r="191" spans="1:7">
      <c r="A191" s="107"/>
      <c r="B191" s="107"/>
      <c r="C191" s="107"/>
      <c r="D191" s="107"/>
      <c r="E191" s="107"/>
      <c r="F191" s="107"/>
      <c r="G191" s="107"/>
    </row>
    <row r="192" spans="1:7">
      <c r="A192" s="107"/>
      <c r="B192" s="107"/>
      <c r="C192" s="107"/>
      <c r="D192" s="107"/>
      <c r="E192" s="107"/>
      <c r="F192" s="107"/>
      <c r="G192" s="107"/>
    </row>
    <row r="193" spans="1:7">
      <c r="A193" s="107"/>
      <c r="B193" s="107"/>
      <c r="C193" s="107"/>
      <c r="D193" s="107"/>
      <c r="E193" s="107"/>
      <c r="F193" s="107"/>
      <c r="G193" s="107"/>
    </row>
    <row r="194" spans="1:7">
      <c r="A194" s="107"/>
      <c r="B194" s="107"/>
      <c r="C194" s="107"/>
      <c r="D194" s="107"/>
      <c r="E194" s="107"/>
      <c r="F194" s="107"/>
      <c r="G194" s="107"/>
    </row>
    <row r="195" spans="1:7">
      <c r="A195" s="107"/>
      <c r="B195" s="107"/>
      <c r="C195" s="107"/>
      <c r="D195" s="107"/>
      <c r="E195" s="107"/>
      <c r="F195" s="107"/>
      <c r="G195" s="107"/>
    </row>
    <row r="196" spans="1:7">
      <c r="A196" s="107"/>
      <c r="B196" s="107"/>
      <c r="C196" s="107"/>
      <c r="D196" s="107"/>
      <c r="E196" s="107"/>
      <c r="F196" s="107"/>
      <c r="G196" s="107"/>
    </row>
    <row r="197" spans="1:7">
      <c r="A197" s="107"/>
      <c r="B197" s="107"/>
      <c r="C197" s="107"/>
      <c r="D197" s="107"/>
      <c r="E197" s="107"/>
      <c r="F197" s="107"/>
      <c r="G197" s="107"/>
    </row>
    <row r="198" spans="1:7">
      <c r="A198" s="107"/>
      <c r="B198" s="107"/>
      <c r="C198" s="107"/>
      <c r="D198" s="107"/>
      <c r="E198" s="107"/>
      <c r="F198" s="107"/>
      <c r="G198" s="107"/>
    </row>
    <row r="199" spans="1:7">
      <c r="A199" s="107"/>
      <c r="B199" s="107"/>
      <c r="C199" s="107"/>
      <c r="D199" s="107"/>
      <c r="E199" s="107"/>
      <c r="F199" s="107"/>
      <c r="G199" s="107"/>
    </row>
    <row r="200" spans="1:7">
      <c r="A200" s="107"/>
      <c r="B200" s="107"/>
      <c r="C200" s="107"/>
      <c r="D200" s="107"/>
      <c r="E200" s="107"/>
      <c r="F200" s="107"/>
      <c r="G200" s="107"/>
    </row>
    <row r="201" spans="1:7">
      <c r="A201" s="107"/>
      <c r="B201" s="107"/>
      <c r="C201" s="107"/>
      <c r="D201" s="107"/>
      <c r="E201" s="107"/>
      <c r="F201" s="107"/>
      <c r="G201" s="107"/>
    </row>
    <row r="202" spans="1:7">
      <c r="A202" s="107"/>
      <c r="B202" s="107"/>
      <c r="C202" s="107"/>
      <c r="D202" s="107"/>
      <c r="E202" s="107"/>
      <c r="F202" s="107"/>
      <c r="G202" s="107"/>
    </row>
    <row r="203" spans="1:7">
      <c r="A203" s="107"/>
      <c r="B203" s="107"/>
      <c r="C203" s="107"/>
      <c r="D203" s="107"/>
      <c r="E203" s="107"/>
      <c r="F203" s="107"/>
      <c r="G203" s="107"/>
    </row>
    <row r="204" spans="1:7">
      <c r="A204" s="107"/>
      <c r="B204" s="107"/>
      <c r="C204" s="107"/>
      <c r="D204" s="107"/>
      <c r="E204" s="107"/>
      <c r="F204" s="107"/>
      <c r="G204" s="107"/>
    </row>
    <row r="205" spans="1:7">
      <c r="A205" s="107"/>
      <c r="B205" s="107"/>
      <c r="C205" s="107"/>
      <c r="D205" s="107"/>
      <c r="E205" s="107"/>
      <c r="F205" s="107"/>
      <c r="G205" s="107"/>
    </row>
    <row r="206" spans="1:7">
      <c r="A206" s="107"/>
      <c r="B206" s="107"/>
      <c r="C206" s="107"/>
      <c r="D206" s="107"/>
      <c r="E206" s="107"/>
      <c r="F206" s="107"/>
      <c r="G206" s="107"/>
    </row>
    <row r="207" spans="1:7">
      <c r="A207" s="107"/>
      <c r="B207" s="107"/>
      <c r="C207" s="107"/>
      <c r="D207" s="107"/>
      <c r="E207" s="107"/>
      <c r="F207" s="107"/>
      <c r="G207" s="107"/>
    </row>
    <row r="208" spans="1:7">
      <c r="A208" s="107"/>
      <c r="B208" s="107"/>
      <c r="C208" s="107"/>
      <c r="D208" s="107"/>
      <c r="E208" s="107"/>
      <c r="F208" s="107"/>
      <c r="G208" s="107"/>
    </row>
    <row r="209" spans="1:7">
      <c r="A209" s="107"/>
      <c r="B209" s="107"/>
      <c r="C209" s="107"/>
      <c r="D209" s="107"/>
      <c r="E209" s="107"/>
      <c r="F209" s="107"/>
      <c r="G209" s="107"/>
    </row>
    <row r="210" spans="1:7">
      <c r="A210" s="107"/>
      <c r="B210" s="107"/>
      <c r="C210" s="107"/>
      <c r="D210" s="107"/>
      <c r="E210" s="107"/>
      <c r="F210" s="107"/>
      <c r="G210" s="107"/>
    </row>
    <row r="211" spans="1:7">
      <c r="A211" s="107"/>
      <c r="B211" s="107"/>
      <c r="C211" s="107"/>
      <c r="D211" s="107"/>
      <c r="E211" s="107"/>
      <c r="F211" s="107"/>
      <c r="G211" s="107"/>
    </row>
    <row r="212" spans="1:7">
      <c r="A212" s="107"/>
      <c r="B212" s="107"/>
      <c r="C212" s="107"/>
      <c r="D212" s="107"/>
      <c r="E212" s="107"/>
      <c r="F212" s="107"/>
      <c r="G212" s="107"/>
    </row>
    <row r="213" spans="1:7">
      <c r="A213" s="107"/>
      <c r="B213" s="107"/>
      <c r="C213" s="107"/>
      <c r="D213" s="107"/>
      <c r="E213" s="107"/>
      <c r="F213" s="107"/>
      <c r="G213" s="107"/>
    </row>
    <row r="214" spans="1:7">
      <c r="A214" s="107"/>
      <c r="B214" s="107"/>
      <c r="C214" s="107"/>
      <c r="D214" s="107"/>
      <c r="E214" s="107"/>
      <c r="F214" s="107"/>
      <c r="G214" s="107"/>
    </row>
    <row r="215" spans="1:7">
      <c r="A215" s="107"/>
      <c r="B215" s="107"/>
      <c r="C215" s="107"/>
      <c r="D215" s="107"/>
      <c r="E215" s="107"/>
      <c r="F215" s="107"/>
      <c r="G215" s="107"/>
    </row>
    <row r="216" spans="1:7">
      <c r="A216" s="107"/>
      <c r="B216" s="107"/>
      <c r="C216" s="107"/>
      <c r="D216" s="107"/>
      <c r="E216" s="107"/>
      <c r="F216" s="107"/>
      <c r="G216" s="107"/>
    </row>
    <row r="217" spans="1:7">
      <c r="A217" s="107"/>
      <c r="B217" s="107"/>
      <c r="C217" s="107"/>
      <c r="D217" s="107"/>
      <c r="E217" s="107"/>
      <c r="F217" s="107"/>
      <c r="G217" s="107"/>
    </row>
    <row r="218" spans="1:7">
      <c r="A218" s="107"/>
      <c r="B218" s="107"/>
      <c r="C218" s="107"/>
      <c r="D218" s="107"/>
      <c r="E218" s="107"/>
      <c r="F218" s="107"/>
      <c r="G218" s="107"/>
    </row>
    <row r="219" spans="1:7">
      <c r="A219" s="107"/>
      <c r="B219" s="107"/>
      <c r="C219" s="107"/>
      <c r="D219" s="107"/>
      <c r="E219" s="107"/>
      <c r="F219" s="107"/>
      <c r="G219" s="107"/>
    </row>
    <row r="220" spans="1:7">
      <c r="A220" s="107"/>
      <c r="B220" s="107"/>
      <c r="C220" s="107"/>
      <c r="D220" s="107"/>
      <c r="E220" s="107"/>
      <c r="F220" s="107"/>
      <c r="G220" s="107"/>
    </row>
    <row r="221" spans="1:7">
      <c r="A221" s="107"/>
      <c r="B221" s="107"/>
      <c r="C221" s="107"/>
      <c r="D221" s="107"/>
      <c r="E221" s="107"/>
      <c r="F221" s="107"/>
      <c r="G221" s="107"/>
    </row>
    <row r="222" spans="1:7">
      <c r="A222" s="107"/>
      <c r="B222" s="107"/>
      <c r="C222" s="107"/>
      <c r="D222" s="107"/>
      <c r="E222" s="107"/>
      <c r="F222" s="107"/>
      <c r="G222" s="107"/>
    </row>
    <row r="223" spans="1:7">
      <c r="A223" s="107"/>
      <c r="B223" s="107"/>
      <c r="C223" s="107"/>
      <c r="D223" s="107"/>
      <c r="E223" s="107"/>
      <c r="F223" s="107"/>
      <c r="G223" s="107"/>
    </row>
    <row r="224" spans="1:7">
      <c r="A224" s="107"/>
      <c r="B224" s="107"/>
      <c r="C224" s="107"/>
      <c r="D224" s="107"/>
      <c r="E224" s="107"/>
      <c r="F224" s="107"/>
      <c r="G224" s="107"/>
    </row>
    <row r="225" spans="1:7">
      <c r="A225" s="107"/>
      <c r="B225" s="107"/>
      <c r="C225" s="107"/>
      <c r="D225" s="107"/>
      <c r="E225" s="107"/>
      <c r="F225" s="107"/>
      <c r="G225" s="107"/>
    </row>
    <row r="226" spans="1:7">
      <c r="A226" s="107"/>
      <c r="B226" s="107"/>
      <c r="C226" s="107"/>
      <c r="D226" s="107"/>
      <c r="E226" s="107"/>
      <c r="F226" s="107"/>
      <c r="G226" s="107"/>
    </row>
    <row r="227" spans="1:7">
      <c r="A227" s="107"/>
      <c r="B227" s="107"/>
      <c r="C227" s="107"/>
      <c r="D227" s="107"/>
      <c r="E227" s="107"/>
      <c r="F227" s="107"/>
      <c r="G227" s="107"/>
    </row>
    <row r="228" spans="1:7">
      <c r="A228" s="107"/>
      <c r="B228" s="107"/>
      <c r="C228" s="107"/>
      <c r="D228" s="107"/>
      <c r="E228" s="107"/>
      <c r="F228" s="107"/>
      <c r="G228" s="107"/>
    </row>
    <row r="229" spans="1:7">
      <c r="A229" s="107"/>
      <c r="B229" s="107"/>
      <c r="C229" s="107"/>
      <c r="D229" s="107"/>
      <c r="E229" s="107"/>
      <c r="F229" s="107"/>
      <c r="G229" s="107"/>
    </row>
    <row r="230" spans="1:7">
      <c r="A230" s="107"/>
      <c r="B230" s="107"/>
      <c r="C230" s="107"/>
      <c r="D230" s="107"/>
      <c r="E230" s="107"/>
      <c r="F230" s="107"/>
      <c r="G230" s="107"/>
    </row>
    <row r="231" spans="1:7">
      <c r="A231" s="107"/>
      <c r="B231" s="107"/>
      <c r="C231" s="107"/>
      <c r="D231" s="107"/>
      <c r="E231" s="107"/>
      <c r="F231" s="107"/>
      <c r="G231" s="107"/>
    </row>
    <row r="232" spans="1:7">
      <c r="A232" s="107"/>
      <c r="B232" s="107"/>
      <c r="C232" s="107"/>
      <c r="D232" s="107"/>
      <c r="E232" s="107"/>
      <c r="F232" s="107"/>
      <c r="G232" s="107"/>
    </row>
    <row r="233" spans="1:7">
      <c r="A233" s="107"/>
      <c r="B233" s="107"/>
      <c r="C233" s="107"/>
      <c r="D233" s="107"/>
      <c r="E233" s="107"/>
      <c r="F233" s="107"/>
      <c r="G233" s="107"/>
    </row>
    <row r="234" spans="1:7">
      <c r="A234" s="107"/>
      <c r="B234" s="107"/>
      <c r="C234" s="107"/>
      <c r="D234" s="107"/>
      <c r="E234" s="107"/>
      <c r="F234" s="107"/>
      <c r="G234" s="107"/>
    </row>
    <row r="235" spans="1:7">
      <c r="A235" s="107"/>
      <c r="B235" s="107"/>
      <c r="C235" s="107"/>
      <c r="D235" s="107"/>
      <c r="E235" s="107"/>
      <c r="F235" s="107"/>
      <c r="G235" s="107"/>
    </row>
    <row r="236" spans="1:7">
      <c r="A236" s="107"/>
      <c r="B236" s="107"/>
      <c r="C236" s="107"/>
      <c r="D236" s="107"/>
      <c r="E236" s="107"/>
      <c r="F236" s="107"/>
      <c r="G236" s="107"/>
    </row>
    <row r="237" spans="1:7">
      <c r="A237" s="107"/>
      <c r="B237" s="107"/>
      <c r="C237" s="107"/>
      <c r="D237" s="107"/>
      <c r="E237" s="107"/>
      <c r="F237" s="107"/>
      <c r="G237" s="107"/>
    </row>
    <row r="238" spans="1:7">
      <c r="A238" s="107"/>
      <c r="B238" s="107"/>
      <c r="C238" s="107"/>
      <c r="D238" s="107"/>
      <c r="E238" s="107"/>
      <c r="F238" s="107"/>
      <c r="G238" s="107"/>
    </row>
    <row r="239" spans="1:7">
      <c r="A239" s="107"/>
      <c r="B239" s="107"/>
      <c r="C239" s="107"/>
      <c r="D239" s="107"/>
      <c r="E239" s="107"/>
      <c r="F239" s="107"/>
      <c r="G239" s="107"/>
    </row>
    <row r="240" spans="1:7">
      <c r="A240" s="107"/>
      <c r="B240" s="107"/>
      <c r="C240" s="107"/>
      <c r="D240" s="107"/>
      <c r="E240" s="107"/>
      <c r="F240" s="107"/>
      <c r="G240" s="107"/>
    </row>
    <row r="241" spans="1:7">
      <c r="A241" s="107"/>
      <c r="B241" s="107"/>
      <c r="C241" s="107"/>
      <c r="D241" s="107"/>
      <c r="E241" s="107"/>
      <c r="F241" s="107"/>
      <c r="G241" s="107"/>
    </row>
    <row r="242" spans="1:7">
      <c r="A242" s="107"/>
      <c r="B242" s="107"/>
      <c r="C242" s="107"/>
      <c r="D242" s="107"/>
      <c r="E242" s="107"/>
      <c r="F242" s="107"/>
      <c r="G242" s="107"/>
    </row>
    <row r="243" spans="1:7">
      <c r="A243" s="107"/>
      <c r="B243" s="107"/>
      <c r="C243" s="107"/>
      <c r="D243" s="107"/>
      <c r="E243" s="107"/>
      <c r="F243" s="107"/>
      <c r="G243" s="107"/>
    </row>
    <row r="244" spans="1:7">
      <c r="A244" s="107"/>
      <c r="B244" s="107"/>
      <c r="C244" s="107"/>
      <c r="D244" s="107"/>
      <c r="E244" s="107"/>
      <c r="F244" s="107"/>
      <c r="G244" s="107"/>
    </row>
    <row r="245" spans="1:7">
      <c r="A245" s="107"/>
      <c r="B245" s="107"/>
      <c r="C245" s="107"/>
      <c r="D245" s="107"/>
      <c r="E245" s="107"/>
      <c r="F245" s="107"/>
      <c r="G245" s="107"/>
    </row>
    <row r="246" spans="1:7">
      <c r="A246" s="107"/>
      <c r="B246" s="107"/>
      <c r="C246" s="107"/>
      <c r="D246" s="107"/>
      <c r="E246" s="107"/>
      <c r="F246" s="107"/>
      <c r="G246" s="107"/>
    </row>
    <row r="247" spans="1:7">
      <c r="A247" s="107"/>
      <c r="B247" s="107"/>
      <c r="C247" s="107"/>
      <c r="D247" s="107"/>
      <c r="E247" s="107"/>
      <c r="F247" s="107"/>
      <c r="G247" s="107"/>
    </row>
    <row r="248" spans="1:7">
      <c r="A248" s="107"/>
      <c r="B248" s="107"/>
      <c r="C248" s="107"/>
      <c r="D248" s="107"/>
      <c r="E248" s="107"/>
      <c r="F248" s="107"/>
      <c r="G248" s="107"/>
    </row>
    <row r="249" spans="1:7">
      <c r="A249" s="107"/>
      <c r="B249" s="107"/>
      <c r="C249" s="107"/>
      <c r="D249" s="107"/>
      <c r="E249" s="107"/>
      <c r="F249" s="107"/>
      <c r="G249" s="107"/>
    </row>
    <row r="250" spans="1:7">
      <c r="A250" s="107"/>
      <c r="B250" s="107"/>
      <c r="C250" s="107"/>
      <c r="D250" s="107"/>
      <c r="E250" s="107"/>
      <c r="F250" s="107"/>
      <c r="G250" s="107"/>
    </row>
    <row r="251" spans="1:7">
      <c r="A251" s="107"/>
      <c r="B251" s="107"/>
      <c r="C251" s="107"/>
      <c r="D251" s="107"/>
      <c r="E251" s="107"/>
      <c r="F251" s="107"/>
      <c r="G251" s="107"/>
    </row>
    <row r="252" spans="1:7">
      <c r="A252" s="107"/>
      <c r="B252" s="107"/>
      <c r="C252" s="107"/>
      <c r="D252" s="107"/>
      <c r="E252" s="107"/>
      <c r="F252" s="107"/>
      <c r="G252" s="107"/>
    </row>
    <row r="253" spans="1:7">
      <c r="A253" s="107"/>
      <c r="B253" s="107"/>
      <c r="C253" s="107"/>
      <c r="D253" s="107"/>
      <c r="E253" s="107"/>
      <c r="F253" s="107"/>
      <c r="G253" s="107"/>
    </row>
    <row r="254" spans="1:7">
      <c r="A254" s="107"/>
      <c r="B254" s="107"/>
      <c r="C254" s="107"/>
      <c r="D254" s="107"/>
      <c r="E254" s="107"/>
      <c r="F254" s="107"/>
      <c r="G254" s="107"/>
    </row>
    <row r="255" spans="1:7">
      <c r="A255" s="107"/>
      <c r="B255" s="107"/>
      <c r="C255" s="107"/>
      <c r="D255" s="107"/>
      <c r="E255" s="107"/>
      <c r="F255" s="107"/>
      <c r="G255" s="107"/>
    </row>
    <row r="256" spans="1:7">
      <c r="A256" s="107"/>
      <c r="B256" s="107"/>
      <c r="C256" s="107"/>
      <c r="D256" s="107"/>
      <c r="E256" s="107"/>
      <c r="F256" s="107"/>
      <c r="G256" s="107"/>
    </row>
    <row r="257" spans="1:7">
      <c r="A257" s="107"/>
      <c r="B257" s="107"/>
      <c r="C257" s="107"/>
      <c r="D257" s="107"/>
      <c r="E257" s="107"/>
      <c r="F257" s="107"/>
      <c r="G257" s="107"/>
    </row>
    <row r="258" spans="1:7">
      <c r="A258" s="107"/>
      <c r="B258" s="107"/>
      <c r="C258" s="107"/>
      <c r="D258" s="107"/>
      <c r="E258" s="107"/>
      <c r="F258" s="107"/>
      <c r="G258" s="107"/>
    </row>
    <row r="259" spans="1:7">
      <c r="A259" s="107"/>
      <c r="B259" s="107"/>
      <c r="C259" s="107"/>
      <c r="D259" s="107"/>
      <c r="E259" s="107"/>
      <c r="F259" s="107"/>
      <c r="G259" s="107"/>
    </row>
    <row r="260" spans="1:7">
      <c r="A260" s="107"/>
      <c r="B260" s="107"/>
      <c r="C260" s="107"/>
      <c r="D260" s="107"/>
      <c r="E260" s="107"/>
      <c r="F260" s="107"/>
      <c r="G260" s="107"/>
    </row>
    <row r="261" spans="1:7">
      <c r="A261" s="107"/>
      <c r="B261" s="107"/>
      <c r="C261" s="107"/>
      <c r="D261" s="107"/>
      <c r="E261" s="107"/>
      <c r="F261" s="107"/>
      <c r="G261" s="107"/>
    </row>
    <row r="262" spans="1:7">
      <c r="A262" s="107"/>
      <c r="B262" s="107"/>
      <c r="C262" s="107"/>
      <c r="D262" s="107"/>
      <c r="E262" s="107"/>
      <c r="F262" s="107"/>
      <c r="G262" s="107"/>
    </row>
    <row r="263" spans="1:7">
      <c r="A263" s="107"/>
      <c r="B263" s="107"/>
      <c r="C263" s="107"/>
      <c r="D263" s="107"/>
      <c r="E263" s="107"/>
      <c r="F263" s="107"/>
      <c r="G263" s="107"/>
    </row>
    <row r="264" spans="1:7">
      <c r="A264" s="107"/>
      <c r="B264" s="107"/>
      <c r="C264" s="107"/>
      <c r="D264" s="107"/>
      <c r="E264" s="107"/>
      <c r="F264" s="107"/>
      <c r="G264" s="107"/>
    </row>
    <row r="265" spans="1:7">
      <c r="A265" s="107"/>
      <c r="B265" s="107"/>
      <c r="C265" s="107"/>
      <c r="D265" s="107"/>
      <c r="E265" s="107"/>
      <c r="F265" s="107"/>
      <c r="G265" s="107"/>
    </row>
    <row r="266" spans="1:7">
      <c r="A266" s="107"/>
      <c r="B266" s="107"/>
      <c r="C266" s="107"/>
      <c r="D266" s="107"/>
      <c r="E266" s="107"/>
      <c r="F266" s="107"/>
      <c r="G266" s="107"/>
    </row>
    <row r="267" spans="1:7">
      <c r="A267" s="107"/>
      <c r="B267" s="107"/>
      <c r="C267" s="107"/>
      <c r="D267" s="107"/>
      <c r="E267" s="107"/>
      <c r="F267" s="107"/>
      <c r="G267" s="107"/>
    </row>
    <row r="268" spans="1:7">
      <c r="A268" s="107"/>
      <c r="B268" s="107"/>
      <c r="C268" s="107"/>
      <c r="D268" s="107"/>
      <c r="E268" s="107"/>
      <c r="F268" s="107"/>
      <c r="G268" s="107"/>
    </row>
    <row r="269" spans="1:7">
      <c r="A269" s="107"/>
      <c r="B269" s="107"/>
      <c r="C269" s="107"/>
      <c r="D269" s="107"/>
      <c r="E269" s="107"/>
      <c r="F269" s="107"/>
      <c r="G269" s="107"/>
    </row>
    <row r="270" spans="1:7">
      <c r="A270" s="107"/>
      <c r="B270" s="107"/>
      <c r="C270" s="107"/>
      <c r="D270" s="107"/>
      <c r="E270" s="107"/>
      <c r="F270" s="107"/>
      <c r="G270" s="107"/>
    </row>
    <row r="271" spans="1:7">
      <c r="A271" s="107"/>
      <c r="B271" s="107"/>
      <c r="C271" s="107"/>
      <c r="D271" s="107"/>
      <c r="E271" s="107"/>
      <c r="F271" s="107"/>
      <c r="G271" s="107"/>
    </row>
    <row r="272" spans="1:7">
      <c r="A272" s="107"/>
      <c r="B272" s="107"/>
      <c r="C272" s="107"/>
      <c r="D272" s="107"/>
      <c r="E272" s="107"/>
      <c r="F272" s="107"/>
      <c r="G272" s="107"/>
    </row>
    <row r="273" spans="1:7">
      <c r="A273" s="107"/>
      <c r="B273" s="107"/>
      <c r="C273" s="107"/>
      <c r="D273" s="107"/>
      <c r="E273" s="107"/>
      <c r="F273" s="107"/>
      <c r="G273" s="107"/>
    </row>
    <row r="274" spans="1:7">
      <c r="A274" s="107"/>
      <c r="B274" s="107"/>
      <c r="C274" s="107"/>
      <c r="D274" s="107"/>
      <c r="E274" s="107"/>
      <c r="F274" s="107"/>
      <c r="G274" s="107"/>
    </row>
    <row r="275" spans="1:7">
      <c r="A275" s="107"/>
      <c r="B275" s="107"/>
      <c r="C275" s="107"/>
      <c r="D275" s="107"/>
      <c r="E275" s="107"/>
      <c r="F275" s="107"/>
      <c r="G275" s="107"/>
    </row>
    <row r="276" spans="1:7">
      <c r="A276" s="107"/>
      <c r="B276" s="107"/>
      <c r="C276" s="107"/>
      <c r="D276" s="107"/>
      <c r="E276" s="107"/>
      <c r="F276" s="107"/>
      <c r="G276" s="107"/>
    </row>
    <row r="277" spans="1:7">
      <c r="A277" s="107"/>
      <c r="B277" s="107"/>
      <c r="C277" s="107"/>
      <c r="D277" s="107"/>
      <c r="E277" s="107"/>
      <c r="F277" s="107"/>
      <c r="G277" s="107"/>
    </row>
    <row r="278" spans="1:7">
      <c r="A278" s="107"/>
      <c r="B278" s="107"/>
      <c r="C278" s="107"/>
      <c r="D278" s="107"/>
      <c r="E278" s="107"/>
      <c r="F278" s="107"/>
      <c r="G278" s="107"/>
    </row>
    <row r="279" spans="1:7">
      <c r="A279" s="107"/>
      <c r="B279" s="107"/>
      <c r="C279" s="107"/>
      <c r="D279" s="107"/>
      <c r="E279" s="107"/>
      <c r="F279" s="107"/>
      <c r="G279" s="107"/>
    </row>
    <row r="280" spans="1:7">
      <c r="A280" s="107"/>
      <c r="B280" s="107"/>
      <c r="C280" s="107"/>
      <c r="D280" s="107"/>
      <c r="E280" s="107"/>
      <c r="F280" s="107"/>
      <c r="G280" s="107"/>
    </row>
    <row r="281" spans="1:7">
      <c r="A281" s="107"/>
      <c r="B281" s="107"/>
      <c r="C281" s="107"/>
      <c r="D281" s="107"/>
      <c r="E281" s="107"/>
      <c r="F281" s="107"/>
      <c r="G281" s="107"/>
    </row>
    <row r="282" spans="1:7">
      <c r="A282" s="107"/>
      <c r="B282" s="107"/>
      <c r="C282" s="107"/>
      <c r="D282" s="107"/>
      <c r="E282" s="107"/>
      <c r="F282" s="107"/>
      <c r="G282" s="107"/>
    </row>
    <row r="283" spans="1:7">
      <c r="A283" s="107"/>
      <c r="B283" s="107"/>
      <c r="C283" s="107"/>
      <c r="D283" s="107"/>
      <c r="E283" s="107"/>
      <c r="F283" s="107"/>
      <c r="G283" s="107"/>
    </row>
    <row r="284" spans="1:7">
      <c r="A284" s="107"/>
      <c r="B284" s="107"/>
      <c r="C284" s="107"/>
      <c r="D284" s="107"/>
      <c r="E284" s="107"/>
      <c r="F284" s="107"/>
      <c r="G284" s="107"/>
    </row>
    <row r="285" spans="1:7">
      <c r="A285" s="107"/>
      <c r="B285" s="107"/>
      <c r="C285" s="107"/>
      <c r="D285" s="107"/>
      <c r="E285" s="107"/>
      <c r="F285" s="107"/>
      <c r="G285" s="107"/>
    </row>
    <row r="286" spans="1:7">
      <c r="A286" s="107"/>
      <c r="B286" s="107"/>
      <c r="C286" s="107"/>
      <c r="D286" s="107"/>
      <c r="E286" s="107"/>
      <c r="F286" s="107"/>
      <c r="G286" s="107"/>
    </row>
    <row r="287" spans="1:7">
      <c r="A287" s="107"/>
      <c r="B287" s="107"/>
      <c r="C287" s="107"/>
      <c r="D287" s="107"/>
      <c r="E287" s="107"/>
      <c r="F287" s="107"/>
      <c r="G287" s="107"/>
    </row>
    <row r="288" spans="1:7">
      <c r="A288" s="107"/>
      <c r="B288" s="107"/>
      <c r="C288" s="107"/>
      <c r="D288" s="107"/>
      <c r="E288" s="107"/>
      <c r="F288" s="107"/>
      <c r="G288" s="107"/>
    </row>
    <row r="289" spans="1:7">
      <c r="A289" s="107"/>
      <c r="B289" s="107"/>
      <c r="C289" s="107"/>
      <c r="D289" s="107"/>
      <c r="E289" s="107"/>
      <c r="F289" s="107"/>
      <c r="G289" s="107"/>
    </row>
    <row r="290" spans="1:7">
      <c r="A290" s="107"/>
      <c r="B290" s="107"/>
      <c r="C290" s="107"/>
      <c r="D290" s="107"/>
      <c r="E290" s="107"/>
      <c r="F290" s="107"/>
      <c r="G290" s="107"/>
    </row>
    <row r="291" spans="1:7">
      <c r="A291" s="107"/>
      <c r="B291" s="107"/>
      <c r="C291" s="107"/>
      <c r="D291" s="107"/>
      <c r="E291" s="107"/>
      <c r="F291" s="107"/>
      <c r="G291" s="107"/>
    </row>
    <row r="292" spans="1:7">
      <c r="A292" s="107"/>
      <c r="B292" s="107"/>
      <c r="C292" s="107"/>
      <c r="D292" s="107"/>
      <c r="E292" s="107"/>
      <c r="F292" s="107"/>
      <c r="G292" s="107"/>
    </row>
    <row r="293" spans="1:7">
      <c r="A293" s="107"/>
      <c r="B293" s="107"/>
      <c r="C293" s="107"/>
      <c r="D293" s="107"/>
      <c r="E293" s="107"/>
      <c r="F293" s="107"/>
      <c r="G293" s="107"/>
    </row>
    <row r="294" spans="1:7">
      <c r="A294" s="107"/>
      <c r="B294" s="107"/>
      <c r="C294" s="107"/>
      <c r="D294" s="107"/>
      <c r="E294" s="107"/>
      <c r="F294" s="107"/>
      <c r="G294" s="107"/>
    </row>
    <row r="295" spans="1:7">
      <c r="A295" s="107"/>
      <c r="B295" s="107"/>
      <c r="C295" s="107"/>
      <c r="D295" s="107"/>
      <c r="E295" s="107"/>
      <c r="F295" s="107"/>
      <c r="G295" s="107"/>
    </row>
    <row r="296" spans="1:7">
      <c r="A296" s="107"/>
      <c r="B296" s="107"/>
      <c r="C296" s="107"/>
      <c r="D296" s="107"/>
      <c r="E296" s="107"/>
      <c r="F296" s="107"/>
      <c r="G296" s="107"/>
    </row>
    <row r="297" spans="1:7">
      <c r="A297" s="107"/>
      <c r="B297" s="107"/>
      <c r="C297" s="107"/>
      <c r="D297" s="107"/>
      <c r="E297" s="107"/>
      <c r="F297" s="107"/>
      <c r="G297" s="107"/>
    </row>
    <row r="298" spans="1:7">
      <c r="A298" s="107"/>
      <c r="B298" s="107"/>
      <c r="C298" s="107"/>
      <c r="D298" s="107"/>
      <c r="E298" s="107"/>
      <c r="F298" s="107"/>
      <c r="G298" s="107"/>
    </row>
    <row r="299" spans="1:7">
      <c r="A299" s="107"/>
      <c r="B299" s="107"/>
      <c r="C299" s="107"/>
      <c r="D299" s="107"/>
      <c r="E299" s="107"/>
      <c r="F299" s="107"/>
      <c r="G299" s="107"/>
    </row>
    <row r="300" spans="1:7">
      <c r="A300" s="107"/>
      <c r="B300" s="107"/>
      <c r="C300" s="107"/>
      <c r="D300" s="107"/>
      <c r="E300" s="107"/>
      <c r="F300" s="107"/>
      <c r="G300" s="107"/>
    </row>
    <row r="301" spans="1:7">
      <c r="A301" s="107"/>
      <c r="B301" s="107"/>
      <c r="C301" s="107"/>
      <c r="D301" s="107"/>
      <c r="E301" s="107"/>
      <c r="F301" s="107"/>
      <c r="G301" s="107"/>
    </row>
    <row r="302" spans="1:7">
      <c r="A302" s="107"/>
      <c r="B302" s="107"/>
      <c r="C302" s="107"/>
      <c r="D302" s="107"/>
      <c r="E302" s="107"/>
      <c r="F302" s="107"/>
      <c r="G302" s="107"/>
    </row>
    <row r="303" spans="1:7">
      <c r="A303" s="107"/>
      <c r="B303" s="107"/>
      <c r="C303" s="107"/>
      <c r="D303" s="107"/>
      <c r="E303" s="107"/>
      <c r="F303" s="107"/>
      <c r="G303" s="107"/>
    </row>
    <row r="304" spans="1:7">
      <c r="A304" s="107"/>
      <c r="B304" s="107"/>
      <c r="C304" s="107"/>
      <c r="D304" s="107"/>
      <c r="E304" s="107"/>
      <c r="F304" s="107"/>
      <c r="G304" s="107"/>
    </row>
    <row r="305" spans="1:7">
      <c r="A305" s="107"/>
      <c r="B305" s="107"/>
      <c r="C305" s="107"/>
      <c r="D305" s="107"/>
      <c r="E305" s="107"/>
      <c r="F305" s="107"/>
      <c r="G305" s="107"/>
    </row>
    <row r="306" spans="1:7">
      <c r="A306" s="107"/>
      <c r="B306" s="107"/>
      <c r="C306" s="107"/>
      <c r="D306" s="107"/>
      <c r="E306" s="107"/>
      <c r="F306" s="107"/>
      <c r="G306" s="107"/>
    </row>
    <row r="307" spans="1:7">
      <c r="A307" s="107"/>
      <c r="B307" s="107"/>
      <c r="C307" s="107"/>
      <c r="D307" s="107"/>
      <c r="E307" s="107"/>
      <c r="F307" s="107"/>
      <c r="G307" s="107"/>
    </row>
    <row r="308" spans="1:7">
      <c r="A308" s="107"/>
      <c r="B308" s="107"/>
      <c r="C308" s="107"/>
      <c r="D308" s="107"/>
      <c r="E308" s="107"/>
      <c r="F308" s="107"/>
      <c r="G308" s="107"/>
    </row>
    <row r="309" spans="1:7">
      <c r="A309" s="107"/>
      <c r="B309" s="107"/>
      <c r="C309" s="107"/>
      <c r="D309" s="107"/>
      <c r="E309" s="107"/>
      <c r="F309" s="107"/>
      <c r="G309" s="107"/>
    </row>
    <row r="310" spans="1:7">
      <c r="A310" s="107"/>
      <c r="B310" s="107"/>
      <c r="C310" s="107"/>
      <c r="D310" s="107"/>
      <c r="E310" s="107"/>
      <c r="F310" s="107"/>
      <c r="G310" s="107"/>
    </row>
    <row r="311" spans="1:7">
      <c r="A311" s="107"/>
      <c r="B311" s="107"/>
      <c r="C311" s="107"/>
      <c r="D311" s="107"/>
      <c r="E311" s="107"/>
      <c r="F311" s="107"/>
      <c r="G311" s="107"/>
    </row>
    <row r="312" spans="1:7">
      <c r="A312" s="107"/>
      <c r="B312" s="107"/>
      <c r="C312" s="107"/>
      <c r="D312" s="107"/>
      <c r="E312" s="107"/>
      <c r="F312" s="107"/>
      <c r="G312" s="107"/>
    </row>
    <row r="313" spans="1:7">
      <c r="A313" s="107"/>
      <c r="B313" s="107"/>
      <c r="C313" s="107"/>
      <c r="D313" s="107"/>
      <c r="E313" s="107"/>
      <c r="F313" s="107"/>
      <c r="G313" s="107"/>
    </row>
    <row r="314" spans="1:7">
      <c r="A314" s="107"/>
      <c r="B314" s="107"/>
      <c r="C314" s="107"/>
      <c r="D314" s="107"/>
      <c r="E314" s="107"/>
      <c r="F314" s="107"/>
      <c r="G314" s="107"/>
    </row>
    <row r="315" spans="1:7">
      <c r="A315" s="107"/>
      <c r="B315" s="107"/>
      <c r="C315" s="107"/>
      <c r="D315" s="107"/>
      <c r="E315" s="107"/>
      <c r="F315" s="107"/>
      <c r="G315" s="107"/>
    </row>
    <row r="316" spans="1:7">
      <c r="A316" s="107"/>
      <c r="B316" s="107"/>
      <c r="C316" s="107"/>
      <c r="D316" s="107"/>
      <c r="E316" s="107"/>
      <c r="F316" s="107"/>
      <c r="G316" s="107"/>
    </row>
    <row r="317" spans="1:7">
      <c r="A317" s="107"/>
      <c r="B317" s="107"/>
      <c r="C317" s="107"/>
      <c r="D317" s="107"/>
      <c r="E317" s="107"/>
      <c r="F317" s="107"/>
      <c r="G317" s="107"/>
    </row>
    <row r="318" spans="1:7">
      <c r="A318" s="107"/>
      <c r="B318" s="107"/>
      <c r="C318" s="107"/>
      <c r="D318" s="107"/>
      <c r="E318" s="107"/>
      <c r="F318" s="107"/>
      <c r="G318" s="107"/>
    </row>
    <row r="319" spans="1:7">
      <c r="A319" s="107"/>
      <c r="B319" s="107"/>
      <c r="C319" s="107"/>
      <c r="D319" s="107"/>
      <c r="E319" s="107"/>
      <c r="F319" s="107"/>
      <c r="G319" s="107"/>
    </row>
    <row r="320" spans="1:7">
      <c r="A320" s="107"/>
      <c r="B320" s="107"/>
      <c r="C320" s="107"/>
      <c r="D320" s="107"/>
      <c r="E320" s="107"/>
      <c r="F320" s="107"/>
      <c r="G320" s="107"/>
    </row>
    <row r="321" spans="1:7">
      <c r="A321" s="107"/>
      <c r="B321" s="107"/>
      <c r="C321" s="107"/>
      <c r="D321" s="107"/>
      <c r="E321" s="107"/>
      <c r="F321" s="107"/>
      <c r="G321" s="107"/>
    </row>
    <row r="322" spans="1:7">
      <c r="A322" s="107"/>
      <c r="B322" s="107"/>
      <c r="C322" s="107"/>
      <c r="D322" s="107"/>
      <c r="E322" s="107"/>
      <c r="F322" s="107"/>
      <c r="G322" s="107"/>
    </row>
    <row r="323" spans="1:7">
      <c r="A323" s="107"/>
      <c r="B323" s="107"/>
      <c r="C323" s="107"/>
      <c r="D323" s="107"/>
      <c r="E323" s="107"/>
      <c r="F323" s="107"/>
      <c r="G323" s="107"/>
    </row>
    <row r="324" spans="1:7">
      <c r="A324" s="107"/>
      <c r="B324" s="107"/>
      <c r="C324" s="107"/>
      <c r="D324" s="107"/>
      <c r="E324" s="107"/>
      <c r="F324" s="107"/>
      <c r="G324" s="107"/>
    </row>
    <row r="325" spans="1:7">
      <c r="A325" s="107"/>
      <c r="B325" s="107"/>
      <c r="C325" s="107"/>
      <c r="D325" s="107"/>
      <c r="E325" s="107"/>
      <c r="F325" s="107"/>
      <c r="G325" s="107"/>
    </row>
    <row r="326" spans="1:7">
      <c r="A326" s="107"/>
      <c r="B326" s="107"/>
      <c r="C326" s="107"/>
      <c r="D326" s="107"/>
      <c r="E326" s="107"/>
      <c r="F326" s="107"/>
      <c r="G326" s="107"/>
    </row>
    <row r="327" spans="1:7">
      <c r="A327" s="107"/>
      <c r="B327" s="107"/>
      <c r="C327" s="107"/>
      <c r="D327" s="107"/>
      <c r="E327" s="107"/>
      <c r="F327" s="107"/>
      <c r="G327" s="107"/>
    </row>
    <row r="328" spans="1:7">
      <c r="A328" s="107"/>
      <c r="B328" s="107"/>
      <c r="C328" s="107"/>
      <c r="D328" s="107"/>
      <c r="E328" s="107"/>
      <c r="F328" s="107"/>
      <c r="G328" s="107"/>
    </row>
    <row r="329" spans="1:7">
      <c r="A329" s="107"/>
      <c r="B329" s="107"/>
      <c r="C329" s="107"/>
      <c r="D329" s="107"/>
      <c r="E329" s="107"/>
      <c r="F329" s="107"/>
      <c r="G329" s="107"/>
    </row>
    <row r="330" spans="1:7">
      <c r="A330" s="107"/>
      <c r="B330" s="107"/>
      <c r="C330" s="107"/>
      <c r="D330" s="107"/>
      <c r="E330" s="107"/>
      <c r="F330" s="107"/>
      <c r="G330" s="107"/>
    </row>
    <row r="331" spans="1:7">
      <c r="A331" s="107"/>
      <c r="B331" s="107"/>
      <c r="C331" s="107"/>
      <c r="D331" s="107"/>
      <c r="E331" s="107"/>
      <c r="F331" s="107"/>
      <c r="G331" s="107"/>
    </row>
    <row r="332" spans="1:7">
      <c r="A332" s="107"/>
      <c r="B332" s="107"/>
      <c r="C332" s="107"/>
      <c r="D332" s="107"/>
      <c r="E332" s="107"/>
      <c r="F332" s="107"/>
      <c r="G332" s="107"/>
    </row>
    <row r="333" spans="1:7">
      <c r="A333" s="107"/>
      <c r="B333" s="107"/>
      <c r="C333" s="107"/>
      <c r="D333" s="107"/>
      <c r="E333" s="107"/>
      <c r="F333" s="107"/>
      <c r="G333" s="107"/>
    </row>
    <row r="334" spans="1:7">
      <c r="A334" s="107"/>
      <c r="B334" s="107"/>
      <c r="C334" s="107"/>
      <c r="D334" s="107"/>
      <c r="E334" s="107"/>
      <c r="F334" s="107"/>
      <c r="G334" s="107"/>
    </row>
    <row r="335" spans="1:7">
      <c r="A335" s="107"/>
      <c r="B335" s="107"/>
      <c r="C335" s="107"/>
      <c r="D335" s="107"/>
      <c r="E335" s="107"/>
      <c r="F335" s="107"/>
      <c r="G335" s="107"/>
    </row>
    <row r="336" spans="1:7">
      <c r="A336" s="107"/>
      <c r="B336" s="107"/>
      <c r="C336" s="107"/>
      <c r="D336" s="107"/>
      <c r="E336" s="107"/>
      <c r="F336" s="107"/>
      <c r="G336" s="107"/>
    </row>
    <row r="337" spans="1:7">
      <c r="A337" s="107"/>
      <c r="B337" s="107"/>
      <c r="C337" s="107"/>
      <c r="D337" s="107"/>
      <c r="E337" s="107"/>
      <c r="F337" s="107"/>
      <c r="G337" s="107"/>
    </row>
    <row r="338" spans="1:7">
      <c r="A338" s="107"/>
      <c r="B338" s="107"/>
      <c r="C338" s="107"/>
      <c r="D338" s="107"/>
      <c r="E338" s="107"/>
      <c r="F338" s="107"/>
      <c r="G338" s="107"/>
    </row>
    <row r="339" spans="1:7">
      <c r="A339" s="107"/>
      <c r="B339" s="107"/>
      <c r="C339" s="107"/>
      <c r="D339" s="107"/>
      <c r="E339" s="107"/>
      <c r="F339" s="107"/>
      <c r="G339" s="107"/>
    </row>
    <row r="340" spans="1:7">
      <c r="A340" s="107"/>
      <c r="B340" s="107"/>
      <c r="C340" s="107"/>
      <c r="D340" s="107"/>
      <c r="E340" s="107"/>
      <c r="F340" s="107"/>
      <c r="G340" s="107"/>
    </row>
    <row r="341" spans="1:7">
      <c r="A341" s="107"/>
      <c r="B341" s="107"/>
      <c r="C341" s="107"/>
      <c r="D341" s="107"/>
      <c r="E341" s="107"/>
      <c r="F341" s="107"/>
      <c r="G341" s="107"/>
    </row>
    <row r="342" spans="1:7">
      <c r="A342" s="107"/>
      <c r="B342" s="107"/>
      <c r="C342" s="107"/>
      <c r="D342" s="107"/>
      <c r="E342" s="107"/>
      <c r="F342" s="107"/>
      <c r="G342" s="107"/>
    </row>
    <row r="343" spans="1:7">
      <c r="A343" s="107"/>
      <c r="B343" s="107"/>
      <c r="C343" s="107"/>
      <c r="D343" s="107"/>
      <c r="E343" s="107"/>
      <c r="F343" s="107"/>
      <c r="G343" s="107"/>
    </row>
    <row r="344" spans="1:7">
      <c r="A344" s="107"/>
      <c r="B344" s="107"/>
      <c r="C344" s="107"/>
      <c r="D344" s="107"/>
      <c r="E344" s="107"/>
      <c r="F344" s="107"/>
      <c r="G344" s="107"/>
    </row>
    <row r="345" spans="1:7">
      <c r="A345" s="107"/>
      <c r="B345" s="107"/>
      <c r="C345" s="107"/>
      <c r="D345" s="107"/>
      <c r="E345" s="107"/>
      <c r="F345" s="107"/>
      <c r="G345" s="107"/>
    </row>
    <row r="346" spans="1:7">
      <c r="A346" s="107"/>
      <c r="B346" s="107"/>
      <c r="C346" s="107"/>
      <c r="D346" s="107"/>
      <c r="E346" s="107"/>
      <c r="F346" s="107"/>
      <c r="G346" s="107"/>
    </row>
    <row r="347" spans="1:7">
      <c r="A347" s="107"/>
      <c r="B347" s="107"/>
      <c r="C347" s="107"/>
      <c r="D347" s="107"/>
      <c r="E347" s="107"/>
      <c r="F347" s="107"/>
      <c r="G347" s="107"/>
    </row>
    <row r="348" spans="1:7">
      <c r="A348" s="107"/>
      <c r="B348" s="107"/>
      <c r="C348" s="107"/>
      <c r="D348" s="107"/>
      <c r="E348" s="107"/>
      <c r="F348" s="107"/>
      <c r="G348" s="107"/>
    </row>
    <row r="349" spans="1:7">
      <c r="A349" s="107"/>
      <c r="B349" s="107"/>
      <c r="C349" s="107"/>
      <c r="D349" s="107"/>
      <c r="E349" s="107"/>
      <c r="F349" s="107"/>
      <c r="G349" s="107"/>
    </row>
    <row r="350" spans="1:7">
      <c r="A350" s="107"/>
      <c r="B350" s="107"/>
      <c r="C350" s="107"/>
      <c r="D350" s="107"/>
      <c r="E350" s="107"/>
      <c r="F350" s="107"/>
      <c r="G350" s="107"/>
    </row>
    <row r="351" spans="1:7">
      <c r="A351" s="107"/>
      <c r="B351" s="107"/>
      <c r="C351" s="107"/>
      <c r="D351" s="107"/>
      <c r="E351" s="107"/>
      <c r="F351" s="107"/>
      <c r="G351" s="107"/>
    </row>
    <row r="352" spans="1:7">
      <c r="A352" s="107"/>
      <c r="B352" s="107"/>
      <c r="C352" s="107"/>
      <c r="D352" s="107"/>
      <c r="E352" s="107"/>
      <c r="F352" s="107"/>
      <c r="G352" s="107"/>
    </row>
    <row r="353" spans="1:7">
      <c r="A353" s="107"/>
      <c r="B353" s="107"/>
      <c r="C353" s="107"/>
      <c r="D353" s="107"/>
      <c r="E353" s="107"/>
      <c r="F353" s="107"/>
      <c r="G353" s="107"/>
    </row>
    <row r="354" spans="1:7">
      <c r="A354" s="107"/>
      <c r="B354" s="107"/>
      <c r="C354" s="107"/>
      <c r="D354" s="107"/>
      <c r="E354" s="107"/>
      <c r="F354" s="107"/>
      <c r="G354" s="107"/>
    </row>
    <row r="355" spans="1:7">
      <c r="A355" s="107"/>
      <c r="B355" s="107"/>
      <c r="C355" s="107"/>
      <c r="D355" s="107"/>
      <c r="E355" s="107"/>
      <c r="F355" s="107"/>
      <c r="G355" s="107"/>
    </row>
    <row r="356" spans="1:7">
      <c r="A356" s="107"/>
      <c r="B356" s="107"/>
      <c r="C356" s="107"/>
      <c r="D356" s="107"/>
      <c r="E356" s="107"/>
      <c r="F356" s="107"/>
      <c r="G356" s="107"/>
    </row>
  </sheetData>
  <mergeCells count="1">
    <mergeCell ref="C7:C11"/>
  </mergeCells>
  <phoneticPr fontId="0" type="noConversion"/>
  <printOptions horizontalCentered="1" verticalCentered="1"/>
  <pageMargins left="0.78740157480314965" right="0.78740157480314965" top="0.78740157480314965" bottom="0.98425196850393704" header="0" footer="0"/>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4"/>
  <dimension ref="A1:J28"/>
  <sheetViews>
    <sheetView showGridLines="0" showRowColHeaders="0" workbookViewId="0">
      <selection activeCell="B2" sqref="B2"/>
    </sheetView>
  </sheetViews>
  <sheetFormatPr baseColWidth="10" defaultColWidth="11.42578125" defaultRowHeight="12.75"/>
  <cols>
    <col min="1" max="1" width="0.140625" style="112" customWidth="1"/>
    <col min="2" max="2" width="2.7109375" style="112" customWidth="1"/>
    <col min="3" max="3" width="18.5703125" style="112" customWidth="1"/>
    <col min="4" max="4" width="1.28515625" style="112" customWidth="1"/>
    <col min="5" max="5" width="58.85546875" style="112" customWidth="1"/>
    <col min="6" max="7" width="11.42578125" style="122"/>
    <col min="8" max="8" width="2.140625" style="122" customWidth="1"/>
    <col min="9" max="9" width="11.42578125" style="122"/>
    <col min="10" max="10" width="9.5703125" style="122" customWidth="1"/>
    <col min="11" max="16384" width="11.42578125" style="122"/>
  </cols>
  <sheetData>
    <row r="1" spans="2:10" s="112" customFormat="1" ht="0.75" customHeight="1"/>
    <row r="2" spans="2:10" s="112" customFormat="1" ht="21" customHeight="1">
      <c r="E2" s="31" t="s">
        <v>33</v>
      </c>
    </row>
    <row r="3" spans="2:10" s="112" customFormat="1" ht="15" customHeight="1">
      <c r="E3" s="80" t="s">
        <v>116</v>
      </c>
    </row>
    <row r="4" spans="2:10" s="114" customFormat="1" ht="20.25" customHeight="1">
      <c r="B4" s="113"/>
      <c r="C4" s="82" t="s">
        <v>117</v>
      </c>
    </row>
    <row r="5" spans="2:10" s="114" customFormat="1" ht="12.75" customHeight="1">
      <c r="B5" s="113"/>
      <c r="C5" s="115"/>
    </row>
    <row r="6" spans="2:10" s="114" customFormat="1" ht="13.5" customHeight="1">
      <c r="B6" s="113"/>
      <c r="C6" s="116"/>
      <c r="D6" s="117"/>
      <c r="E6" s="117"/>
    </row>
    <row r="7" spans="2:10" s="114" customFormat="1" ht="12.75" customHeight="1">
      <c r="B7" s="113"/>
      <c r="C7" s="118" t="s">
        <v>56</v>
      </c>
      <c r="D7" s="117"/>
      <c r="E7" s="119"/>
      <c r="I7" s="123"/>
    </row>
    <row r="8" spans="2:10" s="114" customFormat="1" ht="12.75" customHeight="1">
      <c r="B8" s="113"/>
      <c r="C8" s="118" t="s">
        <v>57</v>
      </c>
      <c r="D8" s="117"/>
      <c r="E8" s="119"/>
      <c r="F8" s="123"/>
      <c r="G8" s="124"/>
      <c r="H8" s="124"/>
      <c r="I8" s="125"/>
      <c r="J8" s="123"/>
    </row>
    <row r="9" spans="2:10" s="114" customFormat="1" ht="12.75" customHeight="1">
      <c r="B9" s="113"/>
      <c r="C9" s="118" t="s">
        <v>58</v>
      </c>
      <c r="D9" s="117"/>
      <c r="E9" s="119"/>
      <c r="F9" s="123"/>
      <c r="G9" s="124"/>
      <c r="H9" s="124"/>
      <c r="I9" s="125"/>
      <c r="J9" s="123"/>
    </row>
    <row r="10" spans="2:10" s="114" customFormat="1" ht="12.75" customHeight="1">
      <c r="B10" s="113"/>
      <c r="C10" s="118" t="s">
        <v>51</v>
      </c>
      <c r="D10" s="117"/>
      <c r="E10" s="119"/>
      <c r="F10" s="123"/>
      <c r="G10" s="124"/>
      <c r="H10" s="124"/>
      <c r="I10" s="125"/>
      <c r="J10" s="123"/>
    </row>
    <row r="11" spans="2:10" s="114" customFormat="1" ht="12.75" customHeight="1">
      <c r="B11" s="113"/>
      <c r="C11" s="93"/>
      <c r="D11" s="117"/>
      <c r="E11" s="120"/>
      <c r="F11" s="123"/>
      <c r="G11" s="124"/>
      <c r="H11" s="124"/>
      <c r="I11" s="125"/>
      <c r="J11" s="123"/>
    </row>
    <row r="12" spans="2:10" s="114" customFormat="1" ht="12.75" customHeight="1">
      <c r="B12" s="113"/>
      <c r="C12" s="92"/>
      <c r="D12" s="117"/>
      <c r="E12" s="120"/>
      <c r="F12" s="123"/>
      <c r="G12" s="124"/>
      <c r="H12" s="124"/>
      <c r="I12" s="125"/>
      <c r="J12" s="123"/>
    </row>
    <row r="13" spans="2:10" s="114" customFormat="1" ht="12.75" customHeight="1">
      <c r="B13" s="113"/>
      <c r="C13" s="126"/>
      <c r="D13" s="117"/>
      <c r="E13" s="120"/>
      <c r="F13" s="123"/>
      <c r="G13" s="124"/>
      <c r="H13" s="124"/>
      <c r="I13" s="125"/>
      <c r="J13" s="123"/>
    </row>
    <row r="14" spans="2:10" s="114" customFormat="1" ht="12.75" customHeight="1">
      <c r="B14" s="113"/>
      <c r="C14" s="126"/>
      <c r="D14" s="117"/>
      <c r="E14" s="120"/>
      <c r="F14" s="123"/>
      <c r="G14" s="124"/>
      <c r="H14" s="124"/>
      <c r="I14" s="125"/>
      <c r="J14" s="123"/>
    </row>
    <row r="15" spans="2:10" s="114" customFormat="1" ht="12.75" customHeight="1">
      <c r="B15" s="113"/>
      <c r="C15" s="126"/>
      <c r="D15" s="117"/>
      <c r="E15" s="120"/>
      <c r="F15" s="123"/>
      <c r="G15" s="124"/>
      <c r="H15" s="124"/>
      <c r="I15" s="125"/>
      <c r="J15" s="123"/>
    </row>
    <row r="16" spans="2:10" s="114" customFormat="1" ht="12.75" customHeight="1">
      <c r="B16" s="113"/>
      <c r="C16" s="126"/>
      <c r="D16" s="117"/>
      <c r="E16" s="120"/>
      <c r="F16" s="123"/>
      <c r="G16" s="124"/>
      <c r="H16" s="124"/>
      <c r="I16" s="125"/>
      <c r="J16" s="123"/>
    </row>
    <row r="17" spans="2:10" s="114" customFormat="1" ht="12.75" customHeight="1">
      <c r="B17" s="113"/>
      <c r="C17" s="116"/>
      <c r="D17" s="117"/>
      <c r="E17" s="120"/>
      <c r="F17" s="123"/>
      <c r="G17" s="124"/>
      <c r="H17" s="124"/>
      <c r="I17" s="125"/>
      <c r="J17" s="123"/>
    </row>
    <row r="18" spans="2:10" s="114" customFormat="1" ht="12.75" customHeight="1">
      <c r="B18" s="113"/>
      <c r="C18" s="116"/>
      <c r="D18" s="117"/>
      <c r="E18" s="120"/>
      <c r="F18" s="124"/>
      <c r="G18" s="124"/>
      <c r="H18" s="124"/>
      <c r="I18" s="125"/>
      <c r="J18" s="123"/>
    </row>
    <row r="19" spans="2:10" s="114" customFormat="1" ht="12.75" customHeight="1">
      <c r="B19" s="113"/>
      <c r="C19" s="116"/>
      <c r="D19" s="117"/>
      <c r="E19" s="120"/>
    </row>
    <row r="20" spans="2:10" s="114" customFormat="1" ht="12.75" customHeight="1">
      <c r="B20" s="113"/>
      <c r="C20" s="116"/>
      <c r="D20" s="117"/>
      <c r="E20" s="120"/>
    </row>
    <row r="21" spans="2:10" s="114" customFormat="1" ht="12.75" customHeight="1">
      <c r="B21" s="113"/>
      <c r="C21" s="116"/>
      <c r="D21" s="117"/>
      <c r="E21" s="120"/>
    </row>
    <row r="22" spans="2:10">
      <c r="E22" s="240"/>
    </row>
    <row r="23" spans="2:10">
      <c r="C23" s="121"/>
    </row>
    <row r="24" spans="2:10">
      <c r="C24" s="121"/>
    </row>
    <row r="25" spans="2:10">
      <c r="C25" s="121"/>
    </row>
    <row r="28" spans="2:10" ht="12.75" customHeight="1"/>
  </sheetData>
  <printOptions horizontalCentered="1" verticalCentered="1"/>
  <pageMargins left="0.78740157480314965" right="0.78740157480314965" top="0.98425196850393704" bottom="0.98425196850393704" header="0" footer="0"/>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5"/>
  <dimension ref="A1:J28"/>
  <sheetViews>
    <sheetView showGridLines="0" showRowColHeaders="0" topLeftCell="B1" zoomScaleNormal="100" workbookViewId="0">
      <selection activeCell="B2" sqref="B2"/>
    </sheetView>
  </sheetViews>
  <sheetFormatPr baseColWidth="10" defaultColWidth="11.42578125" defaultRowHeight="12.75"/>
  <cols>
    <col min="1" max="1" width="0.140625" style="112" hidden="1" customWidth="1"/>
    <col min="2" max="2" width="2.7109375" style="112" customWidth="1"/>
    <col min="3" max="3" width="18.5703125" style="112" customWidth="1"/>
    <col min="4" max="4" width="1.28515625" style="112" customWidth="1"/>
    <col min="5" max="5" width="58.85546875" style="112" customWidth="1"/>
    <col min="6" max="16384" width="11.42578125" style="122"/>
  </cols>
  <sheetData>
    <row r="1" spans="2:10" s="112" customFormat="1" ht="0.75" customHeight="1"/>
    <row r="2" spans="2:10" s="112" customFormat="1" ht="21" customHeight="1">
      <c r="E2" s="31" t="s">
        <v>33</v>
      </c>
    </row>
    <row r="3" spans="2:10" s="112" customFormat="1" ht="15" customHeight="1">
      <c r="E3" s="618" t="s">
        <v>366</v>
      </c>
    </row>
    <row r="4" spans="2:10" s="114" customFormat="1" ht="20.25" customHeight="1">
      <c r="B4" s="113"/>
      <c r="C4" s="82" t="s">
        <v>367</v>
      </c>
    </row>
    <row r="5" spans="2:10" s="114" customFormat="1" ht="12.75" customHeight="1">
      <c r="B5" s="113"/>
      <c r="C5" s="115"/>
    </row>
    <row r="6" spans="2:10" s="114" customFormat="1" ht="13.5" customHeight="1">
      <c r="B6" s="113"/>
      <c r="C6" s="116"/>
      <c r="D6" s="117"/>
      <c r="E6" s="117"/>
    </row>
    <row r="7" spans="2:10" s="114" customFormat="1" ht="12.75" customHeight="1">
      <c r="B7" s="113"/>
      <c r="C7" s="696" t="s">
        <v>373</v>
      </c>
      <c r="D7" s="117"/>
      <c r="E7" s="118"/>
      <c r="G7" s="674"/>
      <c r="H7" s="674"/>
      <c r="I7" s="674"/>
      <c r="J7" s="674"/>
    </row>
    <row r="8" spans="2:10" s="114" customFormat="1" ht="12.75" customHeight="1">
      <c r="B8" s="113"/>
      <c r="C8" s="696"/>
      <c r="D8" s="117"/>
      <c r="E8" s="118"/>
      <c r="F8" s="172"/>
      <c r="G8" s="674"/>
      <c r="H8" s="674"/>
      <c r="I8" s="674"/>
      <c r="J8" s="676"/>
    </row>
    <row r="9" spans="2:10" s="114" customFormat="1" ht="12.75" customHeight="1">
      <c r="B9" s="113"/>
      <c r="C9" s="696"/>
      <c r="D9" s="117"/>
      <c r="E9" s="118"/>
      <c r="F9" s="172"/>
      <c r="G9" s="674"/>
      <c r="H9" s="674"/>
      <c r="I9" s="674"/>
      <c r="J9" s="676"/>
    </row>
    <row r="10" spans="2:10" s="114" customFormat="1" ht="12.75" customHeight="1">
      <c r="B10" s="113"/>
      <c r="C10" s="696"/>
      <c r="D10" s="117"/>
      <c r="E10" s="118"/>
      <c r="F10" s="172"/>
      <c r="G10" s="674"/>
      <c r="H10" s="674"/>
      <c r="I10" s="674"/>
      <c r="J10" s="676"/>
    </row>
    <row r="11" spans="2:10" s="114" customFormat="1" ht="12.75" customHeight="1">
      <c r="B11" s="113"/>
      <c r="C11" s="696"/>
      <c r="D11" s="117"/>
      <c r="E11" s="117"/>
      <c r="F11" s="172"/>
      <c r="G11" s="674"/>
      <c r="H11" s="674"/>
      <c r="I11" s="674"/>
      <c r="J11" s="676"/>
    </row>
    <row r="12" spans="2:10" s="114" customFormat="1" ht="12.75" customHeight="1">
      <c r="B12" s="113"/>
      <c r="C12" s="459" t="str">
        <f>TEXT('Data 1'!E138,"#.##0")&amp;" MWh"</f>
        <v>41.483 MWh</v>
      </c>
      <c r="D12" s="117"/>
      <c r="E12" s="117"/>
      <c r="F12" s="172"/>
      <c r="G12" s="674"/>
      <c r="H12" s="674"/>
      <c r="I12" s="674"/>
      <c r="J12" s="676"/>
    </row>
    <row r="13" spans="2:10" s="114" customFormat="1" ht="12.75" customHeight="1">
      <c r="B13" s="113"/>
      <c r="C13" s="607" t="str">
        <f>MID('Data 1'!C150,1,20)</f>
        <v xml:space="preserve">8 de enero del 2021 </v>
      </c>
      <c r="D13" s="117"/>
      <c r="E13" s="117"/>
      <c r="F13" s="172"/>
      <c r="G13" s="674"/>
      <c r="H13" s="674"/>
      <c r="I13" s="674"/>
      <c r="J13" s="676"/>
    </row>
    <row r="14" spans="2:10" s="114" customFormat="1" ht="12.75" customHeight="1">
      <c r="B14" s="113"/>
      <c r="C14" s="607" t="str">
        <f>MID('Data 1'!C150,22,9)</f>
        <v>13-14 h)</v>
      </c>
      <c r="D14" s="117"/>
      <c r="E14" s="117"/>
      <c r="F14" s="172"/>
      <c r="G14" s="674"/>
      <c r="H14" s="674"/>
      <c r="I14" s="674"/>
      <c r="J14" s="676"/>
    </row>
    <row r="15" spans="2:10" s="114" customFormat="1" ht="12.75" customHeight="1">
      <c r="B15" s="113"/>
      <c r="D15" s="117"/>
      <c r="E15" s="117"/>
      <c r="F15" s="172"/>
      <c r="G15" s="674"/>
      <c r="H15" s="674"/>
      <c r="I15" s="674"/>
      <c r="J15" s="676"/>
    </row>
    <row r="16" spans="2:10" s="114" customFormat="1" ht="12.75" customHeight="1">
      <c r="B16" s="113"/>
      <c r="D16" s="117"/>
      <c r="E16" s="117"/>
      <c r="F16" s="172"/>
      <c r="G16" s="674"/>
      <c r="H16" s="674"/>
      <c r="I16" s="674"/>
      <c r="J16" s="676"/>
    </row>
    <row r="17" spans="2:10" s="114" customFormat="1" ht="12.75" customHeight="1">
      <c r="B17" s="113"/>
      <c r="C17" s="116"/>
      <c r="D17" s="117"/>
      <c r="E17" s="117"/>
      <c r="F17" s="172"/>
      <c r="G17" s="674"/>
      <c r="H17" s="674"/>
      <c r="I17" s="674"/>
      <c r="J17" s="676"/>
    </row>
    <row r="18" spans="2:10" s="114" customFormat="1" ht="12.75" customHeight="1">
      <c r="B18" s="113"/>
      <c r="C18" s="116"/>
      <c r="D18" s="117"/>
      <c r="E18" s="117"/>
      <c r="F18" s="172"/>
      <c r="G18" s="674"/>
      <c r="H18" s="674"/>
      <c r="I18" s="674"/>
      <c r="J18" s="676"/>
    </row>
    <row r="19" spans="2:10" s="114" customFormat="1" ht="12.75" customHeight="1">
      <c r="B19" s="113"/>
      <c r="C19" s="116"/>
      <c r="D19" s="117"/>
      <c r="E19" s="117"/>
      <c r="F19" s="173"/>
      <c r="G19" s="674"/>
      <c r="H19" s="674"/>
      <c r="I19" s="674"/>
      <c r="J19" s="676"/>
    </row>
    <row r="20" spans="2:10" s="114" customFormat="1" ht="12.75" customHeight="1">
      <c r="B20" s="113"/>
      <c r="C20" s="116"/>
      <c r="D20" s="117"/>
      <c r="E20" s="117"/>
      <c r="G20" s="674"/>
      <c r="H20" s="674"/>
      <c r="I20" s="674"/>
      <c r="J20" s="676"/>
    </row>
    <row r="21" spans="2:10" s="114" customFormat="1" ht="12.75" customHeight="1">
      <c r="B21" s="113"/>
      <c r="C21" s="116"/>
      <c r="D21" s="117"/>
      <c r="E21" s="117"/>
      <c r="G21" s="674"/>
      <c r="H21" s="674"/>
      <c r="I21" s="674"/>
      <c r="J21" s="674"/>
    </row>
    <row r="22" spans="2:10">
      <c r="E22" s="462" t="s">
        <v>250</v>
      </c>
      <c r="G22" s="675"/>
      <c r="H22" s="675"/>
      <c r="I22" s="675"/>
      <c r="J22" s="675"/>
    </row>
    <row r="23" spans="2:10">
      <c r="C23" s="121"/>
      <c r="E23" s="342"/>
      <c r="G23" s="675"/>
      <c r="H23" s="675"/>
      <c r="I23" s="675"/>
      <c r="J23" s="675"/>
    </row>
    <row r="24" spans="2:10">
      <c r="C24" s="121"/>
    </row>
    <row r="25" spans="2:10">
      <c r="C25" s="121"/>
    </row>
    <row r="28" spans="2:10" ht="12.75" customHeight="1"/>
  </sheetData>
  <mergeCells count="1">
    <mergeCell ref="C7:C11"/>
  </mergeCells>
  <phoneticPr fontId="23" type="noConversion"/>
  <printOptions horizontalCentered="1" verticalCentered="1"/>
  <pageMargins left="0.78740157480314965" right="0.78740157480314965" top="0.98425196850393704" bottom="0.98425196850393704" header="0" footer="0"/>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25"/>
  <dimension ref="A1:K356"/>
  <sheetViews>
    <sheetView showGridLines="0" showRowColHeaders="0" zoomScaleNormal="100" workbookViewId="0">
      <selection activeCell="B2" sqref="B2"/>
    </sheetView>
  </sheetViews>
  <sheetFormatPr baseColWidth="10" defaultColWidth="11.42578125" defaultRowHeight="12.75"/>
  <cols>
    <col min="1" max="1" width="0.140625" style="285" customWidth="1"/>
    <col min="2" max="2" width="2.7109375" style="285" customWidth="1"/>
    <col min="3" max="3" width="18.5703125" style="285" customWidth="1"/>
    <col min="4" max="4" width="1.28515625" style="285" customWidth="1"/>
    <col min="5" max="5" width="58.85546875" style="285" customWidth="1"/>
    <col min="6" max="6" width="9.7109375" style="299" customWidth="1"/>
    <col min="7" max="7" width="9.7109375" style="295" customWidth="1"/>
    <col min="8" max="16384" width="11.42578125" style="295"/>
  </cols>
  <sheetData>
    <row r="1" spans="2:11" s="285" customFormat="1" ht="0.75" customHeight="1"/>
    <row r="2" spans="2:11" s="285" customFormat="1" ht="21" customHeight="1">
      <c r="E2" s="31" t="s">
        <v>33</v>
      </c>
    </row>
    <row r="3" spans="2:11" s="285" customFormat="1" ht="15" customHeight="1">
      <c r="E3" s="618" t="s">
        <v>366</v>
      </c>
    </row>
    <row r="4" spans="2:11" s="287" customFormat="1" ht="20.25" customHeight="1">
      <c r="B4" s="286"/>
      <c r="C4" s="82" t="s">
        <v>367</v>
      </c>
    </row>
    <row r="5" spans="2:11" s="287" customFormat="1" ht="12.75" customHeight="1">
      <c r="B5" s="286"/>
      <c r="C5" s="288"/>
    </row>
    <row r="6" spans="2:11" s="287" customFormat="1" ht="13.5" customHeight="1">
      <c r="B6" s="286"/>
      <c r="C6" s="289"/>
      <c r="D6" s="290"/>
      <c r="E6" s="290"/>
    </row>
    <row r="7" spans="2:11" s="287" customFormat="1" ht="12.75" customHeight="1">
      <c r="B7" s="286"/>
      <c r="C7" s="697" t="s">
        <v>285</v>
      </c>
      <c r="D7" s="290"/>
      <c r="E7" s="494"/>
    </row>
    <row r="8" spans="2:11" s="287" customFormat="1" ht="12.75" customHeight="1">
      <c r="B8" s="286"/>
      <c r="C8" s="697"/>
      <c r="D8" s="290"/>
      <c r="E8" s="494"/>
    </row>
    <row r="9" spans="2:11" s="287" customFormat="1" ht="12.75" customHeight="1">
      <c r="B9" s="286"/>
      <c r="C9" s="697"/>
      <c r="D9" s="290"/>
      <c r="E9" s="494"/>
    </row>
    <row r="10" spans="2:11" s="287" customFormat="1" ht="12.75" customHeight="1">
      <c r="B10" s="286"/>
      <c r="C10" s="697"/>
      <c r="D10" s="290"/>
      <c r="E10" s="494"/>
      <c r="H10" s="292"/>
      <c r="I10" s="292"/>
      <c r="J10" s="292"/>
      <c r="K10" s="292"/>
    </row>
    <row r="11" spans="2:11" s="287" customFormat="1" ht="12.75" customHeight="1">
      <c r="B11" s="286"/>
      <c r="C11" s="697"/>
      <c r="D11" s="290"/>
      <c r="E11" s="495"/>
      <c r="H11" s="292"/>
      <c r="I11" s="292"/>
      <c r="J11" s="292"/>
      <c r="K11" s="292"/>
    </row>
    <row r="12" spans="2:11" s="287" customFormat="1" ht="12.75" customHeight="1">
      <c r="B12" s="286"/>
      <c r="C12" s="291" t="s">
        <v>226</v>
      </c>
      <c r="D12" s="290"/>
      <c r="E12" s="495"/>
      <c r="H12" s="292"/>
      <c r="I12" s="292"/>
      <c r="J12" s="292"/>
      <c r="K12" s="292"/>
    </row>
    <row r="13" spans="2:11" s="287" customFormat="1" ht="12.75" customHeight="1">
      <c r="B13" s="286"/>
      <c r="C13" s="293"/>
      <c r="D13" s="290"/>
      <c r="E13" s="495"/>
      <c r="H13" s="292"/>
      <c r="I13" s="292"/>
      <c r="J13" s="292"/>
      <c r="K13" s="292"/>
    </row>
    <row r="14" spans="2:11" s="287" customFormat="1" ht="12.75" customHeight="1">
      <c r="B14" s="286"/>
      <c r="C14" s="289"/>
      <c r="D14" s="290"/>
      <c r="E14" s="495"/>
      <c r="H14" s="292"/>
      <c r="I14" s="292"/>
      <c r="J14" s="292"/>
      <c r="K14" s="292"/>
    </row>
    <row r="15" spans="2:11" s="287" customFormat="1" ht="12.75" customHeight="1">
      <c r="B15" s="286"/>
      <c r="C15" s="289"/>
      <c r="D15" s="290"/>
      <c r="E15" s="495"/>
      <c r="H15" s="292"/>
      <c r="I15" s="292"/>
      <c r="J15" s="292"/>
      <c r="K15" s="292"/>
    </row>
    <row r="16" spans="2:11" s="287" customFormat="1" ht="12.75" customHeight="1">
      <c r="B16" s="286"/>
      <c r="C16" s="289"/>
      <c r="D16" s="290"/>
      <c r="E16" s="495"/>
    </row>
    <row r="17" spans="1:8" s="287" customFormat="1" ht="12.75" customHeight="1">
      <c r="B17" s="286"/>
      <c r="C17" s="289"/>
      <c r="D17" s="290"/>
      <c r="E17" s="495"/>
    </row>
    <row r="18" spans="1:8" s="287" customFormat="1" ht="12.75" customHeight="1">
      <c r="B18" s="286"/>
      <c r="C18" s="289"/>
      <c r="D18" s="290"/>
      <c r="E18" s="495"/>
    </row>
    <row r="19" spans="1:8" s="287" customFormat="1" ht="12.75" customHeight="1">
      <c r="B19" s="286"/>
      <c r="C19" s="289"/>
      <c r="D19" s="290"/>
      <c r="E19" s="495"/>
    </row>
    <row r="20" spans="1:8" s="287" customFormat="1" ht="12.75" customHeight="1">
      <c r="B20" s="286"/>
      <c r="C20" s="289"/>
      <c r="D20" s="290"/>
      <c r="E20" s="495"/>
    </row>
    <row r="21" spans="1:8" s="287" customFormat="1" ht="12.75" customHeight="1">
      <c r="B21" s="286"/>
      <c r="C21" s="289"/>
      <c r="D21" s="290"/>
      <c r="E21" s="495"/>
    </row>
    <row r="22" spans="1:8" ht="12.75" customHeight="1">
      <c r="A22" s="287"/>
      <c r="B22" s="286"/>
      <c r="C22" s="291"/>
      <c r="D22" s="290"/>
      <c r="E22" s="602" t="s">
        <v>259</v>
      </c>
      <c r="F22" s="294"/>
      <c r="G22" s="285"/>
    </row>
    <row r="23" spans="1:8" ht="12.75" customHeight="1">
      <c r="A23" s="287"/>
      <c r="B23" s="286"/>
      <c r="C23" s="291"/>
      <c r="D23" s="290"/>
      <c r="E23" s="291"/>
      <c r="F23" s="294"/>
      <c r="G23" s="285"/>
    </row>
    <row r="24" spans="1:8" ht="12.75" customHeight="1">
      <c r="A24" s="296"/>
      <c r="B24" s="296"/>
      <c r="C24" s="296"/>
      <c r="D24" s="296"/>
      <c r="E24" s="296"/>
      <c r="F24" s="296"/>
      <c r="G24" s="296"/>
    </row>
    <row r="25" spans="1:8" ht="12.75" customHeight="1">
      <c r="A25" s="296"/>
      <c r="B25" s="296"/>
      <c r="C25" s="296"/>
      <c r="D25" s="296"/>
      <c r="E25" s="296"/>
      <c r="F25" s="296"/>
      <c r="G25" s="296"/>
      <c r="H25" s="296"/>
    </row>
    <row r="26" spans="1:8" ht="12.75" customHeight="1">
      <c r="A26" s="296"/>
      <c r="B26" s="296"/>
      <c r="C26" s="296"/>
      <c r="D26" s="296"/>
      <c r="E26" s="296"/>
      <c r="F26" s="297"/>
      <c r="G26" s="298"/>
      <c r="H26" s="297"/>
    </row>
    <row r="27" spans="1:8">
      <c r="A27" s="296"/>
      <c r="B27" s="296"/>
      <c r="C27" s="296"/>
      <c r="D27" s="296"/>
      <c r="E27" s="296"/>
      <c r="F27" s="297"/>
      <c r="G27" s="298"/>
      <c r="H27" s="297"/>
    </row>
    <row r="28" spans="1:8">
      <c r="A28" s="296"/>
      <c r="B28" s="296"/>
      <c r="C28" s="296"/>
      <c r="D28" s="296"/>
      <c r="E28" s="296"/>
      <c r="F28" s="297"/>
      <c r="G28" s="298"/>
      <c r="H28" s="297"/>
    </row>
    <row r="29" spans="1:8">
      <c r="A29" s="296"/>
      <c r="B29" s="296"/>
      <c r="C29" s="296"/>
      <c r="D29" s="296"/>
      <c r="E29" s="296"/>
      <c r="F29" s="297"/>
      <c r="G29" s="298"/>
      <c r="H29" s="297"/>
    </row>
    <row r="30" spans="1:8">
      <c r="A30" s="296"/>
      <c r="B30" s="296"/>
      <c r="C30" s="296"/>
      <c r="D30" s="296"/>
      <c r="E30" s="296"/>
      <c r="F30" s="297"/>
      <c r="G30" s="298"/>
      <c r="H30" s="297"/>
    </row>
    <row r="31" spans="1:8">
      <c r="A31" s="296"/>
      <c r="B31" s="296"/>
      <c r="C31" s="296"/>
      <c r="D31" s="296"/>
      <c r="E31" s="296"/>
      <c r="F31" s="296"/>
      <c r="G31" s="296"/>
    </row>
    <row r="32" spans="1:8">
      <c r="A32" s="296"/>
      <c r="B32" s="296"/>
      <c r="C32" s="296"/>
      <c r="D32" s="296"/>
      <c r="E32" s="296"/>
      <c r="F32" s="296"/>
      <c r="G32" s="296"/>
    </row>
    <row r="33" spans="1:7">
      <c r="A33" s="296"/>
      <c r="B33" s="296"/>
      <c r="C33" s="296"/>
      <c r="D33" s="296"/>
      <c r="E33" s="296"/>
      <c r="F33" s="296"/>
      <c r="G33" s="296"/>
    </row>
    <row r="34" spans="1:7">
      <c r="A34" s="296"/>
      <c r="B34" s="296"/>
      <c r="C34" s="296"/>
      <c r="D34" s="296"/>
      <c r="E34" s="296"/>
      <c r="F34" s="296"/>
      <c r="G34" s="296"/>
    </row>
    <row r="35" spans="1:7">
      <c r="A35" s="296"/>
      <c r="B35" s="296"/>
      <c r="C35" s="296"/>
      <c r="D35" s="296"/>
      <c r="E35" s="296"/>
      <c r="F35" s="296"/>
      <c r="G35" s="296"/>
    </row>
    <row r="36" spans="1:7">
      <c r="A36" s="296"/>
      <c r="B36" s="296"/>
      <c r="C36" s="296"/>
      <c r="D36" s="296"/>
      <c r="E36" s="296"/>
      <c r="F36" s="296"/>
      <c r="G36" s="296"/>
    </row>
    <row r="37" spans="1:7">
      <c r="A37" s="296"/>
      <c r="B37" s="296"/>
      <c r="C37" s="296"/>
      <c r="D37" s="296"/>
      <c r="E37" s="296"/>
      <c r="F37" s="296"/>
      <c r="G37" s="296"/>
    </row>
    <row r="38" spans="1:7">
      <c r="A38" s="296"/>
      <c r="B38" s="296"/>
      <c r="C38" s="296"/>
      <c r="D38" s="296"/>
      <c r="E38" s="296"/>
      <c r="F38" s="296"/>
      <c r="G38" s="296"/>
    </row>
    <row r="39" spans="1:7">
      <c r="A39" s="296"/>
      <c r="B39" s="296"/>
      <c r="C39" s="296"/>
      <c r="D39" s="296"/>
      <c r="E39" s="296"/>
      <c r="F39" s="296"/>
      <c r="G39" s="296"/>
    </row>
    <row r="40" spans="1:7">
      <c r="A40" s="296"/>
      <c r="B40" s="296"/>
      <c r="C40" s="296"/>
      <c r="D40" s="296"/>
      <c r="E40" s="296"/>
      <c r="F40" s="296"/>
      <c r="G40" s="296"/>
    </row>
    <row r="41" spans="1:7">
      <c r="A41" s="296"/>
      <c r="B41" s="296"/>
      <c r="C41" s="296"/>
      <c r="D41" s="296"/>
      <c r="E41" s="296"/>
      <c r="F41" s="296"/>
      <c r="G41" s="296"/>
    </row>
    <row r="42" spans="1:7">
      <c r="A42" s="296"/>
      <c r="B42" s="296"/>
      <c r="C42" s="296"/>
      <c r="D42" s="296"/>
      <c r="E42" s="296"/>
      <c r="F42" s="296"/>
      <c r="G42" s="296"/>
    </row>
    <row r="43" spans="1:7">
      <c r="A43" s="296"/>
      <c r="B43" s="296"/>
      <c r="C43" s="296"/>
      <c r="D43" s="296"/>
      <c r="E43" s="296"/>
      <c r="F43" s="296"/>
      <c r="G43" s="296"/>
    </row>
    <row r="44" spans="1:7">
      <c r="A44" s="296"/>
      <c r="B44" s="296"/>
      <c r="C44" s="296"/>
      <c r="D44" s="296"/>
      <c r="E44" s="296"/>
      <c r="F44" s="296"/>
      <c r="G44" s="296"/>
    </row>
    <row r="45" spans="1:7">
      <c r="A45" s="296"/>
      <c r="B45" s="296"/>
      <c r="C45" s="296"/>
      <c r="D45" s="296"/>
      <c r="E45" s="296"/>
      <c r="F45" s="296"/>
      <c r="G45" s="296"/>
    </row>
    <row r="46" spans="1:7">
      <c r="A46" s="296"/>
      <c r="B46" s="296"/>
      <c r="C46" s="296"/>
      <c r="D46" s="296"/>
      <c r="E46" s="296"/>
      <c r="F46" s="296"/>
      <c r="G46" s="296"/>
    </row>
    <row r="47" spans="1:7">
      <c r="A47" s="296"/>
      <c r="B47" s="296"/>
      <c r="C47" s="296"/>
      <c r="D47" s="296"/>
      <c r="E47" s="296"/>
      <c r="F47" s="296"/>
      <c r="G47" s="296"/>
    </row>
    <row r="48" spans="1:7">
      <c r="A48" s="296"/>
      <c r="B48" s="296"/>
      <c r="C48" s="296"/>
      <c r="D48" s="296"/>
      <c r="E48" s="296"/>
      <c r="F48" s="296"/>
      <c r="G48" s="296"/>
    </row>
    <row r="49" spans="1:7">
      <c r="A49" s="296"/>
      <c r="B49" s="296"/>
      <c r="C49" s="296"/>
      <c r="D49" s="296"/>
      <c r="E49" s="296"/>
      <c r="F49" s="296"/>
      <c r="G49" s="296"/>
    </row>
    <row r="50" spans="1:7">
      <c r="A50" s="296"/>
      <c r="B50" s="296"/>
      <c r="C50" s="296"/>
      <c r="D50" s="296"/>
      <c r="E50" s="296"/>
      <c r="F50" s="296"/>
      <c r="G50" s="296"/>
    </row>
    <row r="51" spans="1:7">
      <c r="A51" s="296"/>
      <c r="B51" s="296"/>
      <c r="C51" s="296"/>
      <c r="D51" s="296"/>
      <c r="E51" s="296"/>
      <c r="F51" s="296"/>
      <c r="G51" s="296"/>
    </row>
    <row r="52" spans="1:7">
      <c r="A52" s="296"/>
      <c r="B52" s="296"/>
      <c r="C52" s="296"/>
      <c r="D52" s="296"/>
      <c r="E52" s="296"/>
      <c r="F52" s="296"/>
      <c r="G52" s="296"/>
    </row>
    <row r="53" spans="1:7">
      <c r="A53" s="296"/>
      <c r="B53" s="296"/>
      <c r="C53" s="296"/>
      <c r="D53" s="296"/>
      <c r="E53" s="296"/>
      <c r="F53" s="296"/>
      <c r="G53" s="296"/>
    </row>
    <row r="54" spans="1:7">
      <c r="A54" s="296"/>
      <c r="B54" s="296"/>
      <c r="C54" s="296"/>
      <c r="D54" s="296"/>
      <c r="E54" s="296"/>
      <c r="F54" s="296"/>
      <c r="G54" s="296"/>
    </row>
    <row r="55" spans="1:7">
      <c r="A55" s="296"/>
      <c r="B55" s="296"/>
      <c r="C55" s="296"/>
      <c r="D55" s="296"/>
      <c r="E55" s="296"/>
      <c r="F55" s="296"/>
      <c r="G55" s="296"/>
    </row>
    <row r="56" spans="1:7">
      <c r="A56" s="296"/>
      <c r="B56" s="296"/>
      <c r="C56" s="296"/>
      <c r="D56" s="296"/>
      <c r="E56" s="296"/>
      <c r="F56" s="296"/>
      <c r="G56" s="296"/>
    </row>
    <row r="57" spans="1:7">
      <c r="A57" s="296"/>
      <c r="B57" s="296"/>
      <c r="C57" s="296"/>
      <c r="D57" s="296"/>
      <c r="E57" s="296"/>
      <c r="F57" s="296"/>
      <c r="G57" s="296"/>
    </row>
    <row r="58" spans="1:7">
      <c r="A58" s="296"/>
      <c r="B58" s="296"/>
      <c r="C58" s="296"/>
      <c r="D58" s="296"/>
      <c r="E58" s="296"/>
      <c r="F58" s="296"/>
      <c r="G58" s="296"/>
    </row>
    <row r="59" spans="1:7">
      <c r="A59" s="296"/>
      <c r="B59" s="296"/>
      <c r="C59" s="296"/>
      <c r="D59" s="296"/>
      <c r="E59" s="296"/>
      <c r="F59" s="296"/>
      <c r="G59" s="296"/>
    </row>
    <row r="60" spans="1:7">
      <c r="A60" s="296"/>
      <c r="B60" s="296"/>
      <c r="C60" s="296"/>
      <c r="D60" s="296"/>
      <c r="E60" s="296"/>
      <c r="F60" s="296"/>
      <c r="G60" s="296"/>
    </row>
    <row r="61" spans="1:7">
      <c r="A61" s="296"/>
      <c r="B61" s="296"/>
      <c r="C61" s="296"/>
      <c r="D61" s="296"/>
      <c r="E61" s="296"/>
      <c r="F61" s="296"/>
      <c r="G61" s="296"/>
    </row>
    <row r="62" spans="1:7">
      <c r="A62" s="296"/>
      <c r="B62" s="296"/>
      <c r="C62" s="296"/>
      <c r="D62" s="296"/>
      <c r="E62" s="296"/>
      <c r="F62" s="296"/>
      <c r="G62" s="296"/>
    </row>
    <row r="63" spans="1:7">
      <c r="A63" s="296"/>
      <c r="B63" s="296"/>
      <c r="C63" s="296"/>
      <c r="D63" s="296"/>
      <c r="E63" s="296"/>
      <c r="F63" s="296"/>
      <c r="G63" s="296"/>
    </row>
    <row r="64" spans="1:7">
      <c r="A64" s="296"/>
      <c r="B64" s="296"/>
      <c r="C64" s="296"/>
      <c r="D64" s="296"/>
      <c r="E64" s="296"/>
      <c r="F64" s="296"/>
      <c r="G64" s="296"/>
    </row>
    <row r="65" spans="1:7">
      <c r="A65" s="296"/>
      <c r="B65" s="296"/>
      <c r="C65" s="296"/>
      <c r="D65" s="296"/>
      <c r="E65" s="296"/>
      <c r="F65" s="296"/>
      <c r="G65" s="296"/>
    </row>
    <row r="66" spans="1:7">
      <c r="A66" s="296"/>
      <c r="B66" s="296"/>
      <c r="C66" s="296"/>
      <c r="D66" s="296"/>
      <c r="E66" s="296"/>
      <c r="F66" s="296"/>
      <c r="G66" s="296"/>
    </row>
    <row r="67" spans="1:7">
      <c r="A67" s="296"/>
      <c r="B67" s="296"/>
      <c r="C67" s="296"/>
      <c r="D67" s="296"/>
      <c r="E67" s="296"/>
      <c r="F67" s="296"/>
      <c r="G67" s="296"/>
    </row>
    <row r="68" spans="1:7">
      <c r="A68" s="296"/>
      <c r="B68" s="296"/>
      <c r="C68" s="296"/>
      <c r="D68" s="296"/>
      <c r="E68" s="296"/>
      <c r="F68" s="296"/>
      <c r="G68" s="296"/>
    </row>
    <row r="69" spans="1:7">
      <c r="A69" s="296"/>
      <c r="B69" s="296"/>
      <c r="C69" s="296"/>
      <c r="D69" s="296"/>
      <c r="E69" s="296"/>
      <c r="F69" s="296"/>
      <c r="G69" s="296"/>
    </row>
    <row r="70" spans="1:7">
      <c r="A70" s="296"/>
      <c r="B70" s="296"/>
      <c r="C70" s="296"/>
      <c r="D70" s="296"/>
      <c r="E70" s="296"/>
      <c r="F70" s="296"/>
      <c r="G70" s="296"/>
    </row>
    <row r="71" spans="1:7">
      <c r="A71" s="296"/>
      <c r="B71" s="296"/>
      <c r="C71" s="296"/>
      <c r="D71" s="296"/>
      <c r="E71" s="296"/>
      <c r="F71" s="296"/>
      <c r="G71" s="296"/>
    </row>
    <row r="72" spans="1:7">
      <c r="A72" s="296"/>
      <c r="B72" s="296"/>
      <c r="C72" s="296"/>
      <c r="D72" s="296"/>
      <c r="E72" s="296"/>
      <c r="F72" s="296"/>
      <c r="G72" s="296"/>
    </row>
    <row r="73" spans="1:7">
      <c r="A73" s="296"/>
      <c r="B73" s="296"/>
      <c r="C73" s="296"/>
      <c r="D73" s="296"/>
      <c r="E73" s="296"/>
      <c r="F73" s="296"/>
      <c r="G73" s="296"/>
    </row>
    <row r="74" spans="1:7">
      <c r="A74" s="296"/>
      <c r="B74" s="296"/>
      <c r="C74" s="296"/>
      <c r="D74" s="296"/>
      <c r="E74" s="296"/>
      <c r="F74" s="296"/>
      <c r="G74" s="296"/>
    </row>
    <row r="75" spans="1:7">
      <c r="A75" s="296"/>
      <c r="B75" s="296"/>
      <c r="C75" s="296"/>
      <c r="D75" s="296"/>
      <c r="E75" s="296"/>
      <c r="F75" s="296"/>
      <c r="G75" s="296"/>
    </row>
    <row r="76" spans="1:7">
      <c r="A76" s="296"/>
      <c r="B76" s="296"/>
      <c r="C76" s="296"/>
      <c r="D76" s="296"/>
      <c r="E76" s="296"/>
      <c r="F76" s="296"/>
      <c r="G76" s="296"/>
    </row>
    <row r="77" spans="1:7">
      <c r="A77" s="296"/>
      <c r="B77" s="296"/>
      <c r="C77" s="296"/>
      <c r="D77" s="296"/>
      <c r="E77" s="296"/>
      <c r="F77" s="296"/>
      <c r="G77" s="296"/>
    </row>
    <row r="78" spans="1:7">
      <c r="A78" s="296"/>
      <c r="B78" s="296"/>
      <c r="C78" s="296"/>
      <c r="D78" s="296"/>
      <c r="E78" s="296"/>
      <c r="F78" s="296"/>
      <c r="G78" s="296"/>
    </row>
    <row r="79" spans="1:7">
      <c r="A79" s="296"/>
      <c r="B79" s="296"/>
      <c r="C79" s="296"/>
      <c r="D79" s="296"/>
      <c r="E79" s="296"/>
      <c r="F79" s="296"/>
      <c r="G79" s="296"/>
    </row>
    <row r="80" spans="1:7">
      <c r="A80" s="296"/>
      <c r="B80" s="296"/>
      <c r="C80" s="296"/>
      <c r="D80" s="296"/>
      <c r="E80" s="296"/>
      <c r="F80" s="296"/>
      <c r="G80" s="296"/>
    </row>
    <row r="81" spans="1:7">
      <c r="A81" s="296"/>
      <c r="B81" s="296"/>
      <c r="C81" s="296"/>
      <c r="D81" s="296"/>
      <c r="E81" s="296"/>
      <c r="F81" s="296"/>
      <c r="G81" s="296"/>
    </row>
    <row r="82" spans="1:7">
      <c r="A82" s="296"/>
      <c r="B82" s="296"/>
      <c r="C82" s="296"/>
      <c r="D82" s="296"/>
      <c r="E82" s="296"/>
      <c r="F82" s="296"/>
      <c r="G82" s="296"/>
    </row>
    <row r="83" spans="1:7">
      <c r="A83" s="296"/>
      <c r="B83" s="296"/>
      <c r="C83" s="296"/>
      <c r="D83" s="296"/>
      <c r="E83" s="296"/>
      <c r="F83" s="296"/>
      <c r="G83" s="296"/>
    </row>
    <row r="84" spans="1:7">
      <c r="A84" s="296"/>
      <c r="B84" s="296"/>
      <c r="C84" s="296"/>
      <c r="D84" s="296"/>
      <c r="E84" s="296"/>
      <c r="F84" s="296"/>
      <c r="G84" s="296"/>
    </row>
    <row r="85" spans="1:7">
      <c r="A85" s="296"/>
      <c r="B85" s="296"/>
      <c r="C85" s="296"/>
      <c r="D85" s="296"/>
      <c r="E85" s="296"/>
      <c r="F85" s="296"/>
      <c r="G85" s="296"/>
    </row>
    <row r="86" spans="1:7">
      <c r="A86" s="296"/>
      <c r="B86" s="296"/>
      <c r="C86" s="296"/>
      <c r="D86" s="296"/>
      <c r="E86" s="296"/>
      <c r="F86" s="296"/>
      <c r="G86" s="296"/>
    </row>
    <row r="87" spans="1:7">
      <c r="A87" s="296"/>
      <c r="B87" s="296"/>
      <c r="C87" s="296"/>
      <c r="D87" s="296"/>
      <c r="E87" s="296"/>
      <c r="F87" s="296"/>
      <c r="G87" s="296"/>
    </row>
    <row r="88" spans="1:7">
      <c r="A88" s="296"/>
      <c r="B88" s="296"/>
      <c r="C88" s="296"/>
      <c r="D88" s="296"/>
      <c r="E88" s="296"/>
      <c r="F88" s="296"/>
      <c r="G88" s="296"/>
    </row>
    <row r="89" spans="1:7">
      <c r="A89" s="296"/>
      <c r="B89" s="296"/>
      <c r="C89" s="296"/>
      <c r="D89" s="296"/>
      <c r="E89" s="296"/>
      <c r="F89" s="296"/>
      <c r="G89" s="296"/>
    </row>
    <row r="90" spans="1:7">
      <c r="A90" s="296"/>
      <c r="B90" s="296"/>
      <c r="C90" s="296"/>
      <c r="D90" s="296"/>
      <c r="E90" s="296"/>
      <c r="F90" s="296"/>
      <c r="G90" s="296"/>
    </row>
    <row r="91" spans="1:7">
      <c r="A91" s="296"/>
      <c r="B91" s="296"/>
      <c r="C91" s="296"/>
      <c r="D91" s="296"/>
      <c r="E91" s="296"/>
      <c r="F91" s="296"/>
      <c r="G91" s="296"/>
    </row>
    <row r="92" spans="1:7">
      <c r="A92" s="296"/>
      <c r="B92" s="296"/>
      <c r="C92" s="296"/>
      <c r="D92" s="296"/>
      <c r="E92" s="296"/>
      <c r="F92" s="296"/>
      <c r="G92" s="296"/>
    </row>
    <row r="93" spans="1:7">
      <c r="A93" s="296"/>
      <c r="B93" s="296"/>
      <c r="C93" s="296"/>
      <c r="D93" s="296"/>
      <c r="E93" s="296"/>
      <c r="F93" s="296"/>
      <c r="G93" s="296"/>
    </row>
    <row r="94" spans="1:7">
      <c r="A94" s="296"/>
      <c r="B94" s="296"/>
      <c r="C94" s="296"/>
      <c r="D94" s="296"/>
      <c r="E94" s="296"/>
      <c r="F94" s="296"/>
      <c r="G94" s="296"/>
    </row>
    <row r="95" spans="1:7">
      <c r="A95" s="296"/>
      <c r="B95" s="296"/>
      <c r="C95" s="296"/>
      <c r="D95" s="296"/>
      <c r="E95" s="296"/>
      <c r="F95" s="296"/>
      <c r="G95" s="296"/>
    </row>
    <row r="96" spans="1:7">
      <c r="A96" s="296"/>
      <c r="B96" s="296"/>
      <c r="C96" s="296"/>
      <c r="D96" s="296"/>
      <c r="E96" s="296"/>
      <c r="F96" s="296"/>
      <c r="G96" s="296"/>
    </row>
    <row r="97" spans="1:7">
      <c r="A97" s="296"/>
      <c r="B97" s="296"/>
      <c r="C97" s="296"/>
      <c r="D97" s="296"/>
      <c r="E97" s="296"/>
      <c r="F97" s="296"/>
      <c r="G97" s="296"/>
    </row>
    <row r="98" spans="1:7">
      <c r="A98" s="296"/>
      <c r="B98" s="296"/>
      <c r="C98" s="296"/>
      <c r="D98" s="296"/>
      <c r="E98" s="296"/>
      <c r="F98" s="296"/>
      <c r="G98" s="296"/>
    </row>
    <row r="99" spans="1:7">
      <c r="A99" s="296"/>
      <c r="B99" s="296"/>
      <c r="C99" s="296"/>
      <c r="D99" s="296"/>
      <c r="E99" s="296"/>
      <c r="F99" s="296"/>
      <c r="G99" s="296"/>
    </row>
    <row r="100" spans="1:7">
      <c r="A100" s="296"/>
      <c r="B100" s="296"/>
      <c r="C100" s="296"/>
      <c r="D100" s="296"/>
      <c r="E100" s="296"/>
      <c r="F100" s="296"/>
      <c r="G100" s="296"/>
    </row>
    <row r="101" spans="1:7">
      <c r="A101" s="296"/>
      <c r="B101" s="296"/>
      <c r="C101" s="296"/>
      <c r="D101" s="296"/>
      <c r="E101" s="296"/>
      <c r="F101" s="296"/>
      <c r="G101" s="296"/>
    </row>
    <row r="102" spans="1:7">
      <c r="A102" s="296"/>
      <c r="B102" s="296"/>
      <c r="C102" s="296"/>
      <c r="D102" s="296"/>
      <c r="E102" s="296"/>
      <c r="F102" s="296"/>
      <c r="G102" s="296"/>
    </row>
    <row r="103" spans="1:7">
      <c r="A103" s="296"/>
      <c r="B103" s="296"/>
      <c r="C103" s="296"/>
      <c r="D103" s="296"/>
      <c r="E103" s="296"/>
      <c r="F103" s="296"/>
      <c r="G103" s="296"/>
    </row>
    <row r="104" spans="1:7">
      <c r="A104" s="296"/>
      <c r="B104" s="296"/>
      <c r="C104" s="296"/>
      <c r="D104" s="296"/>
      <c r="E104" s="296"/>
      <c r="F104" s="296"/>
      <c r="G104" s="296"/>
    </row>
    <row r="105" spans="1:7">
      <c r="A105" s="296"/>
      <c r="B105" s="296"/>
      <c r="C105" s="296"/>
      <c r="D105" s="296"/>
      <c r="E105" s="296"/>
      <c r="F105" s="296"/>
      <c r="G105" s="296"/>
    </row>
    <row r="106" spans="1:7">
      <c r="A106" s="296"/>
      <c r="B106" s="296"/>
      <c r="C106" s="296"/>
      <c r="D106" s="296"/>
      <c r="E106" s="296"/>
      <c r="F106" s="296"/>
      <c r="G106" s="296"/>
    </row>
    <row r="107" spans="1:7">
      <c r="A107" s="296"/>
      <c r="B107" s="296"/>
      <c r="C107" s="296"/>
      <c r="D107" s="296"/>
      <c r="E107" s="296"/>
      <c r="F107" s="296"/>
      <c r="G107" s="296"/>
    </row>
    <row r="108" spans="1:7">
      <c r="A108" s="296"/>
      <c r="B108" s="296"/>
      <c r="C108" s="296"/>
      <c r="D108" s="296"/>
      <c r="E108" s="296"/>
      <c r="F108" s="296"/>
      <c r="G108" s="296"/>
    </row>
    <row r="109" spans="1:7">
      <c r="A109" s="296"/>
      <c r="B109" s="296"/>
      <c r="C109" s="296"/>
      <c r="D109" s="296"/>
      <c r="E109" s="296"/>
      <c r="F109" s="296"/>
      <c r="G109" s="296"/>
    </row>
    <row r="110" spans="1:7">
      <c r="A110" s="296"/>
      <c r="B110" s="296"/>
      <c r="C110" s="296"/>
      <c r="D110" s="296"/>
      <c r="E110" s="296"/>
      <c r="F110" s="296"/>
      <c r="G110" s="296"/>
    </row>
    <row r="111" spans="1:7">
      <c r="A111" s="296"/>
      <c r="B111" s="296"/>
      <c r="C111" s="296"/>
      <c r="D111" s="296"/>
      <c r="E111" s="296"/>
      <c r="F111" s="296"/>
      <c r="G111" s="296"/>
    </row>
    <row r="112" spans="1:7">
      <c r="A112" s="296"/>
      <c r="B112" s="296"/>
      <c r="C112" s="296"/>
      <c r="D112" s="296"/>
      <c r="E112" s="296"/>
      <c r="F112" s="296"/>
      <c r="G112" s="296"/>
    </row>
    <row r="113" spans="1:7">
      <c r="A113" s="296"/>
      <c r="B113" s="296"/>
      <c r="C113" s="296"/>
      <c r="D113" s="296"/>
      <c r="E113" s="296"/>
      <c r="F113" s="296"/>
      <c r="G113" s="296"/>
    </row>
    <row r="114" spans="1:7">
      <c r="A114" s="296"/>
      <c r="B114" s="296"/>
      <c r="C114" s="296"/>
      <c r="D114" s="296"/>
      <c r="E114" s="296"/>
      <c r="F114" s="296"/>
      <c r="G114" s="296"/>
    </row>
    <row r="115" spans="1:7">
      <c r="A115" s="296"/>
      <c r="B115" s="296"/>
      <c r="C115" s="296"/>
      <c r="D115" s="296"/>
      <c r="E115" s="296"/>
      <c r="F115" s="296"/>
      <c r="G115" s="296"/>
    </row>
    <row r="116" spans="1:7">
      <c r="A116" s="296"/>
      <c r="B116" s="296"/>
      <c r="C116" s="296"/>
      <c r="D116" s="296"/>
      <c r="E116" s="296"/>
      <c r="F116" s="296"/>
      <c r="G116" s="296"/>
    </row>
    <row r="117" spans="1:7">
      <c r="A117" s="296"/>
      <c r="B117" s="296"/>
      <c r="C117" s="296"/>
      <c r="D117" s="296"/>
      <c r="E117" s="296"/>
      <c r="F117" s="296"/>
      <c r="G117" s="296"/>
    </row>
    <row r="118" spans="1:7">
      <c r="A118" s="296"/>
      <c r="B118" s="296"/>
      <c r="C118" s="296"/>
      <c r="D118" s="296"/>
      <c r="E118" s="296"/>
      <c r="F118" s="296"/>
      <c r="G118" s="296"/>
    </row>
    <row r="119" spans="1:7">
      <c r="A119" s="296"/>
      <c r="B119" s="296"/>
      <c r="C119" s="296"/>
      <c r="D119" s="296"/>
      <c r="E119" s="296"/>
      <c r="F119" s="296"/>
      <c r="G119" s="296"/>
    </row>
    <row r="120" spans="1:7">
      <c r="A120" s="296"/>
      <c r="B120" s="296"/>
      <c r="C120" s="296"/>
      <c r="D120" s="296"/>
      <c r="E120" s="296"/>
      <c r="F120" s="296"/>
      <c r="G120" s="296"/>
    </row>
    <row r="121" spans="1:7">
      <c r="A121" s="296"/>
      <c r="B121" s="296"/>
      <c r="C121" s="296"/>
      <c r="D121" s="296"/>
      <c r="E121" s="296"/>
      <c r="F121" s="296"/>
      <c r="G121" s="296"/>
    </row>
    <row r="122" spans="1:7">
      <c r="A122" s="296"/>
      <c r="B122" s="296"/>
      <c r="C122" s="296"/>
      <c r="D122" s="296"/>
      <c r="E122" s="296"/>
      <c r="F122" s="296"/>
      <c r="G122" s="296"/>
    </row>
    <row r="123" spans="1:7">
      <c r="A123" s="296"/>
      <c r="B123" s="296"/>
      <c r="C123" s="296"/>
      <c r="D123" s="296"/>
      <c r="E123" s="296"/>
      <c r="F123" s="296"/>
      <c r="G123" s="296"/>
    </row>
    <row r="124" spans="1:7">
      <c r="A124" s="296"/>
      <c r="B124" s="296"/>
      <c r="C124" s="296"/>
      <c r="D124" s="296"/>
      <c r="E124" s="296"/>
      <c r="F124" s="296"/>
      <c r="G124" s="296"/>
    </row>
    <row r="125" spans="1:7">
      <c r="A125" s="296"/>
      <c r="B125" s="296"/>
      <c r="C125" s="296"/>
      <c r="D125" s="296"/>
      <c r="E125" s="296"/>
      <c r="F125" s="296"/>
      <c r="G125" s="296"/>
    </row>
    <row r="126" spans="1:7">
      <c r="A126" s="296"/>
      <c r="B126" s="296"/>
      <c r="C126" s="296"/>
      <c r="D126" s="296"/>
      <c r="E126" s="296"/>
      <c r="F126" s="296"/>
      <c r="G126" s="296"/>
    </row>
    <row r="127" spans="1:7">
      <c r="A127" s="296"/>
      <c r="B127" s="296"/>
      <c r="C127" s="296"/>
      <c r="D127" s="296"/>
      <c r="E127" s="296"/>
      <c r="F127" s="296"/>
      <c r="G127" s="296"/>
    </row>
    <row r="128" spans="1:7">
      <c r="A128" s="296"/>
      <c r="B128" s="296"/>
      <c r="C128" s="296"/>
      <c r="D128" s="296"/>
      <c r="E128" s="296"/>
      <c r="F128" s="296"/>
      <c r="G128" s="296"/>
    </row>
    <row r="129" spans="1:7">
      <c r="A129" s="296"/>
      <c r="B129" s="296"/>
      <c r="C129" s="296"/>
      <c r="D129" s="296"/>
      <c r="E129" s="296"/>
      <c r="F129" s="296"/>
      <c r="G129" s="296"/>
    </row>
    <row r="130" spans="1:7">
      <c r="A130" s="296"/>
      <c r="B130" s="296"/>
      <c r="C130" s="296"/>
      <c r="D130" s="296"/>
      <c r="E130" s="296"/>
      <c r="F130" s="296"/>
      <c r="G130" s="296"/>
    </row>
    <row r="131" spans="1:7">
      <c r="A131" s="296"/>
      <c r="B131" s="296"/>
      <c r="C131" s="296"/>
      <c r="D131" s="296"/>
      <c r="E131" s="296"/>
      <c r="F131" s="296"/>
      <c r="G131" s="296"/>
    </row>
    <row r="132" spans="1:7">
      <c r="A132" s="296"/>
      <c r="B132" s="296"/>
      <c r="C132" s="296"/>
      <c r="D132" s="296"/>
      <c r="E132" s="296"/>
      <c r="F132" s="296"/>
      <c r="G132" s="296"/>
    </row>
    <row r="133" spans="1:7">
      <c r="A133" s="296"/>
      <c r="B133" s="296"/>
      <c r="C133" s="296"/>
      <c r="D133" s="296"/>
      <c r="E133" s="296"/>
      <c r="F133" s="296"/>
      <c r="G133" s="296"/>
    </row>
    <row r="134" spans="1:7">
      <c r="A134" s="296"/>
      <c r="B134" s="296"/>
      <c r="C134" s="296"/>
      <c r="D134" s="296"/>
      <c r="E134" s="296"/>
      <c r="F134" s="296"/>
      <c r="G134" s="296"/>
    </row>
    <row r="135" spans="1:7">
      <c r="A135" s="296"/>
      <c r="B135" s="296"/>
      <c r="C135" s="296"/>
      <c r="D135" s="296"/>
      <c r="E135" s="296"/>
      <c r="F135" s="296"/>
      <c r="G135" s="296"/>
    </row>
    <row r="136" spans="1:7">
      <c r="A136" s="296"/>
      <c r="B136" s="296"/>
      <c r="C136" s="296"/>
      <c r="D136" s="296"/>
      <c r="E136" s="296"/>
      <c r="F136" s="296"/>
      <c r="G136" s="296"/>
    </row>
    <row r="137" spans="1:7">
      <c r="A137" s="296"/>
      <c r="B137" s="296"/>
      <c r="C137" s="296"/>
      <c r="D137" s="296"/>
      <c r="E137" s="296"/>
      <c r="F137" s="296"/>
      <c r="G137" s="296"/>
    </row>
    <row r="138" spans="1:7">
      <c r="A138" s="296"/>
      <c r="B138" s="296"/>
      <c r="C138" s="296"/>
      <c r="D138" s="296"/>
      <c r="E138" s="296"/>
      <c r="F138" s="296"/>
      <c r="G138" s="296"/>
    </row>
    <row r="139" spans="1:7">
      <c r="A139" s="296"/>
      <c r="B139" s="296"/>
      <c r="C139" s="296"/>
      <c r="D139" s="296"/>
      <c r="E139" s="296"/>
      <c r="F139" s="296"/>
      <c r="G139" s="296"/>
    </row>
    <row r="140" spans="1:7">
      <c r="A140" s="296"/>
      <c r="B140" s="296"/>
      <c r="C140" s="296"/>
      <c r="D140" s="296"/>
      <c r="E140" s="296"/>
      <c r="F140" s="296"/>
      <c r="G140" s="296"/>
    </row>
    <row r="141" spans="1:7">
      <c r="A141" s="296"/>
      <c r="B141" s="296"/>
      <c r="C141" s="296"/>
      <c r="D141" s="296"/>
      <c r="E141" s="296"/>
      <c r="F141" s="296"/>
      <c r="G141" s="296"/>
    </row>
    <row r="142" spans="1:7">
      <c r="A142" s="296"/>
      <c r="B142" s="296"/>
      <c r="C142" s="296"/>
      <c r="D142" s="296"/>
      <c r="E142" s="296"/>
      <c r="F142" s="296"/>
      <c r="G142" s="296"/>
    </row>
    <row r="143" spans="1:7">
      <c r="A143" s="296"/>
      <c r="B143" s="296"/>
      <c r="C143" s="296"/>
      <c r="D143" s="296"/>
      <c r="E143" s="296"/>
      <c r="F143" s="296"/>
      <c r="G143" s="296"/>
    </row>
    <row r="144" spans="1:7">
      <c r="A144" s="296"/>
      <c r="B144" s="296"/>
      <c r="C144" s="296"/>
      <c r="D144" s="296"/>
      <c r="E144" s="296"/>
      <c r="F144" s="296"/>
      <c r="G144" s="296"/>
    </row>
    <row r="145" spans="1:7">
      <c r="A145" s="296"/>
      <c r="B145" s="296"/>
      <c r="C145" s="296"/>
      <c r="D145" s="296"/>
      <c r="E145" s="296"/>
      <c r="F145" s="296"/>
      <c r="G145" s="296"/>
    </row>
    <row r="146" spans="1:7">
      <c r="A146" s="296"/>
      <c r="B146" s="296"/>
      <c r="C146" s="296"/>
      <c r="D146" s="296"/>
      <c r="E146" s="296"/>
      <c r="F146" s="296"/>
      <c r="G146" s="296"/>
    </row>
    <row r="147" spans="1:7">
      <c r="A147" s="296"/>
      <c r="B147" s="296"/>
      <c r="C147" s="296"/>
      <c r="D147" s="296"/>
      <c r="E147" s="296"/>
      <c r="F147" s="296"/>
      <c r="G147" s="296"/>
    </row>
    <row r="148" spans="1:7">
      <c r="A148" s="296"/>
      <c r="B148" s="296"/>
      <c r="C148" s="296"/>
      <c r="D148" s="296"/>
      <c r="E148" s="296"/>
      <c r="F148" s="296"/>
      <c r="G148" s="296"/>
    </row>
    <row r="149" spans="1:7">
      <c r="A149" s="296"/>
      <c r="B149" s="296"/>
      <c r="C149" s="296"/>
      <c r="D149" s="296"/>
      <c r="E149" s="296"/>
      <c r="F149" s="296"/>
      <c r="G149" s="296"/>
    </row>
    <row r="150" spans="1:7">
      <c r="A150" s="296"/>
      <c r="B150" s="296"/>
      <c r="C150" s="296"/>
      <c r="D150" s="296"/>
      <c r="E150" s="296"/>
      <c r="F150" s="296"/>
      <c r="G150" s="296"/>
    </row>
    <row r="151" spans="1:7">
      <c r="A151" s="296"/>
      <c r="B151" s="296"/>
      <c r="C151" s="296"/>
      <c r="D151" s="296"/>
      <c r="E151" s="296"/>
      <c r="F151" s="296"/>
      <c r="G151" s="296"/>
    </row>
    <row r="152" spans="1:7">
      <c r="A152" s="296"/>
      <c r="B152" s="296"/>
      <c r="C152" s="296"/>
      <c r="D152" s="296"/>
      <c r="E152" s="296"/>
      <c r="F152" s="296"/>
      <c r="G152" s="296"/>
    </row>
    <row r="153" spans="1:7">
      <c r="A153" s="296"/>
      <c r="B153" s="296"/>
      <c r="C153" s="296"/>
      <c r="D153" s="296"/>
      <c r="E153" s="296"/>
      <c r="F153" s="296"/>
      <c r="G153" s="296"/>
    </row>
    <row r="154" spans="1:7">
      <c r="A154" s="296"/>
      <c r="B154" s="296"/>
      <c r="C154" s="296"/>
      <c r="D154" s="296"/>
      <c r="E154" s="296"/>
      <c r="F154" s="296"/>
      <c r="G154" s="296"/>
    </row>
    <row r="155" spans="1:7">
      <c r="A155" s="296"/>
      <c r="B155" s="296"/>
      <c r="C155" s="296"/>
      <c r="D155" s="296"/>
      <c r="E155" s="296"/>
      <c r="F155" s="296"/>
      <c r="G155" s="296"/>
    </row>
    <row r="156" spans="1:7">
      <c r="A156" s="296"/>
      <c r="B156" s="296"/>
      <c r="C156" s="296"/>
      <c r="D156" s="296"/>
      <c r="E156" s="296"/>
      <c r="F156" s="296"/>
      <c r="G156" s="296"/>
    </row>
    <row r="157" spans="1:7">
      <c r="A157" s="296"/>
      <c r="B157" s="296"/>
      <c r="C157" s="296"/>
      <c r="D157" s="296"/>
      <c r="E157" s="296"/>
      <c r="F157" s="296"/>
      <c r="G157" s="296"/>
    </row>
    <row r="158" spans="1:7">
      <c r="A158" s="296"/>
      <c r="B158" s="296"/>
      <c r="C158" s="296"/>
      <c r="D158" s="296"/>
      <c r="E158" s="296"/>
      <c r="F158" s="296"/>
      <c r="G158" s="296"/>
    </row>
    <row r="159" spans="1:7">
      <c r="A159" s="296"/>
      <c r="B159" s="296"/>
      <c r="C159" s="296"/>
      <c r="D159" s="296"/>
      <c r="E159" s="296"/>
      <c r="F159" s="296"/>
      <c r="G159" s="296"/>
    </row>
    <row r="160" spans="1:7">
      <c r="A160" s="296"/>
      <c r="B160" s="296"/>
      <c r="C160" s="296"/>
      <c r="D160" s="296"/>
      <c r="E160" s="296"/>
      <c r="F160" s="296"/>
      <c r="G160" s="296"/>
    </row>
    <row r="161" spans="1:7">
      <c r="A161" s="296"/>
      <c r="B161" s="296"/>
      <c r="C161" s="296"/>
      <c r="D161" s="296"/>
      <c r="E161" s="296"/>
      <c r="F161" s="296"/>
      <c r="G161" s="296"/>
    </row>
    <row r="162" spans="1:7">
      <c r="A162" s="296"/>
      <c r="B162" s="296"/>
      <c r="C162" s="296"/>
      <c r="D162" s="296"/>
      <c r="E162" s="296"/>
      <c r="F162" s="296"/>
      <c r="G162" s="296"/>
    </row>
    <row r="163" spans="1:7">
      <c r="A163" s="296"/>
      <c r="B163" s="296"/>
      <c r="C163" s="296"/>
      <c r="D163" s="296"/>
      <c r="E163" s="296"/>
      <c r="F163" s="296"/>
      <c r="G163" s="296"/>
    </row>
    <row r="164" spans="1:7">
      <c r="A164" s="296"/>
      <c r="B164" s="296"/>
      <c r="C164" s="296"/>
      <c r="D164" s="296"/>
      <c r="E164" s="296"/>
      <c r="F164" s="296"/>
      <c r="G164" s="296"/>
    </row>
    <row r="165" spans="1:7">
      <c r="A165" s="296"/>
      <c r="B165" s="296"/>
      <c r="C165" s="296"/>
      <c r="D165" s="296"/>
      <c r="E165" s="296"/>
      <c r="F165" s="296"/>
      <c r="G165" s="296"/>
    </row>
    <row r="166" spans="1:7">
      <c r="A166" s="296"/>
      <c r="B166" s="296"/>
      <c r="C166" s="296"/>
      <c r="D166" s="296"/>
      <c r="E166" s="296"/>
      <c r="F166" s="296"/>
      <c r="G166" s="296"/>
    </row>
    <row r="167" spans="1:7">
      <c r="A167" s="296"/>
      <c r="B167" s="296"/>
      <c r="C167" s="296"/>
      <c r="D167" s="296"/>
      <c r="E167" s="296"/>
      <c r="F167" s="296"/>
      <c r="G167" s="296"/>
    </row>
    <row r="168" spans="1:7">
      <c r="A168" s="296"/>
      <c r="B168" s="296"/>
      <c r="C168" s="296"/>
      <c r="D168" s="296"/>
      <c r="E168" s="296"/>
      <c r="F168" s="296"/>
      <c r="G168" s="296"/>
    </row>
    <row r="169" spans="1:7">
      <c r="A169" s="296"/>
      <c r="B169" s="296"/>
      <c r="C169" s="296"/>
      <c r="D169" s="296"/>
      <c r="E169" s="296"/>
      <c r="F169" s="296"/>
      <c r="G169" s="296"/>
    </row>
    <row r="170" spans="1:7">
      <c r="A170" s="296"/>
      <c r="B170" s="296"/>
      <c r="C170" s="296"/>
      <c r="D170" s="296"/>
      <c r="E170" s="296"/>
      <c r="F170" s="296"/>
      <c r="G170" s="296"/>
    </row>
    <row r="171" spans="1:7">
      <c r="A171" s="296"/>
      <c r="B171" s="296"/>
      <c r="C171" s="296"/>
      <c r="D171" s="296"/>
      <c r="E171" s="296"/>
      <c r="F171" s="296"/>
      <c r="G171" s="296"/>
    </row>
    <row r="172" spans="1:7">
      <c r="A172" s="296"/>
      <c r="B172" s="296"/>
      <c r="C172" s="296"/>
      <c r="D172" s="296"/>
      <c r="E172" s="296"/>
      <c r="F172" s="296"/>
      <c r="G172" s="296"/>
    </row>
    <row r="173" spans="1:7">
      <c r="A173" s="296"/>
      <c r="B173" s="296"/>
      <c r="C173" s="296"/>
      <c r="D173" s="296"/>
      <c r="E173" s="296"/>
      <c r="F173" s="296"/>
      <c r="G173" s="296"/>
    </row>
    <row r="174" spans="1:7">
      <c r="A174" s="296"/>
      <c r="B174" s="296"/>
      <c r="C174" s="296"/>
      <c r="D174" s="296"/>
      <c r="E174" s="296"/>
      <c r="F174" s="296"/>
      <c r="G174" s="296"/>
    </row>
    <row r="175" spans="1:7">
      <c r="A175" s="296"/>
      <c r="B175" s="296"/>
      <c r="C175" s="296"/>
      <c r="D175" s="296"/>
      <c r="E175" s="296"/>
      <c r="F175" s="296"/>
      <c r="G175" s="296"/>
    </row>
    <row r="176" spans="1:7">
      <c r="A176" s="296"/>
      <c r="B176" s="296"/>
      <c r="C176" s="296"/>
      <c r="D176" s="296"/>
      <c r="E176" s="296"/>
      <c r="F176" s="296"/>
      <c r="G176" s="296"/>
    </row>
    <row r="177" spans="1:7">
      <c r="A177" s="296"/>
      <c r="B177" s="296"/>
      <c r="C177" s="296"/>
      <c r="D177" s="296"/>
      <c r="E177" s="296"/>
      <c r="F177" s="296"/>
      <c r="G177" s="296"/>
    </row>
    <row r="178" spans="1:7">
      <c r="A178" s="296"/>
      <c r="B178" s="296"/>
      <c r="C178" s="296"/>
      <c r="D178" s="296"/>
      <c r="E178" s="296"/>
      <c r="F178" s="296"/>
      <c r="G178" s="296"/>
    </row>
    <row r="179" spans="1:7">
      <c r="A179" s="296"/>
      <c r="B179" s="296"/>
      <c r="C179" s="296"/>
      <c r="D179" s="296"/>
      <c r="E179" s="296"/>
      <c r="F179" s="296"/>
      <c r="G179" s="296"/>
    </row>
    <row r="180" spans="1:7">
      <c r="A180" s="296"/>
      <c r="B180" s="296"/>
      <c r="C180" s="296"/>
      <c r="D180" s="296"/>
      <c r="E180" s="296"/>
      <c r="F180" s="296"/>
      <c r="G180" s="296"/>
    </row>
    <row r="181" spans="1:7">
      <c r="A181" s="296"/>
      <c r="B181" s="296"/>
      <c r="C181" s="296"/>
      <c r="D181" s="296"/>
      <c r="E181" s="296"/>
      <c r="F181" s="296"/>
      <c r="G181" s="296"/>
    </row>
    <row r="182" spans="1:7">
      <c r="A182" s="296"/>
      <c r="B182" s="296"/>
      <c r="C182" s="296"/>
      <c r="D182" s="296"/>
      <c r="E182" s="296"/>
      <c r="F182" s="296"/>
      <c r="G182" s="296"/>
    </row>
    <row r="183" spans="1:7">
      <c r="A183" s="296"/>
      <c r="B183" s="296"/>
      <c r="C183" s="296"/>
      <c r="D183" s="296"/>
      <c r="E183" s="296"/>
      <c r="F183" s="296"/>
      <c r="G183" s="296"/>
    </row>
    <row r="184" spans="1:7">
      <c r="A184" s="296"/>
      <c r="B184" s="296"/>
      <c r="C184" s="296"/>
      <c r="D184" s="296"/>
      <c r="E184" s="296"/>
      <c r="F184" s="296"/>
      <c r="G184" s="296"/>
    </row>
    <row r="185" spans="1:7">
      <c r="A185" s="296"/>
      <c r="B185" s="296"/>
      <c r="C185" s="296"/>
      <c r="D185" s="296"/>
      <c r="E185" s="296"/>
      <c r="F185" s="296"/>
      <c r="G185" s="296"/>
    </row>
    <row r="186" spans="1:7">
      <c r="A186" s="296"/>
      <c r="B186" s="296"/>
      <c r="C186" s="296"/>
      <c r="D186" s="296"/>
      <c r="E186" s="296"/>
      <c r="F186" s="296"/>
      <c r="G186" s="296"/>
    </row>
    <row r="187" spans="1:7">
      <c r="A187" s="296"/>
      <c r="B187" s="296"/>
      <c r="C187" s="296"/>
      <c r="D187" s="296"/>
      <c r="E187" s="296"/>
      <c r="F187" s="296"/>
      <c r="G187" s="296"/>
    </row>
    <row r="188" spans="1:7">
      <c r="A188" s="296"/>
      <c r="B188" s="296"/>
      <c r="C188" s="296"/>
      <c r="D188" s="296"/>
      <c r="E188" s="296"/>
      <c r="F188" s="296"/>
      <c r="G188" s="296"/>
    </row>
    <row r="189" spans="1:7">
      <c r="A189" s="296"/>
      <c r="B189" s="296"/>
      <c r="C189" s="296"/>
      <c r="D189" s="296"/>
      <c r="E189" s="296"/>
      <c r="F189" s="296"/>
      <c r="G189" s="296"/>
    </row>
    <row r="190" spans="1:7">
      <c r="A190" s="296"/>
      <c r="B190" s="296"/>
      <c r="C190" s="296"/>
      <c r="D190" s="296"/>
      <c r="E190" s="296"/>
      <c r="F190" s="296"/>
      <c r="G190" s="296"/>
    </row>
    <row r="191" spans="1:7">
      <c r="A191" s="296"/>
      <c r="B191" s="296"/>
      <c r="C191" s="296"/>
      <c r="D191" s="296"/>
      <c r="E191" s="296"/>
      <c r="F191" s="296"/>
      <c r="G191" s="296"/>
    </row>
    <row r="192" spans="1:7">
      <c r="A192" s="296"/>
      <c r="B192" s="296"/>
      <c r="C192" s="296"/>
      <c r="D192" s="296"/>
      <c r="E192" s="296"/>
      <c r="F192" s="296"/>
      <c r="G192" s="296"/>
    </row>
    <row r="193" spans="1:7">
      <c r="A193" s="296"/>
      <c r="B193" s="296"/>
      <c r="C193" s="296"/>
      <c r="D193" s="296"/>
      <c r="E193" s="296"/>
      <c r="F193" s="296"/>
      <c r="G193" s="296"/>
    </row>
    <row r="194" spans="1:7">
      <c r="A194" s="296"/>
      <c r="B194" s="296"/>
      <c r="C194" s="296"/>
      <c r="D194" s="296"/>
      <c r="E194" s="296"/>
      <c r="F194" s="296"/>
      <c r="G194" s="296"/>
    </row>
    <row r="195" spans="1:7">
      <c r="A195" s="296"/>
      <c r="B195" s="296"/>
      <c r="C195" s="296"/>
      <c r="D195" s="296"/>
      <c r="E195" s="296"/>
      <c r="F195" s="296"/>
      <c r="G195" s="296"/>
    </row>
    <row r="196" spans="1:7">
      <c r="A196" s="296"/>
      <c r="B196" s="296"/>
      <c r="C196" s="296"/>
      <c r="D196" s="296"/>
      <c r="E196" s="296"/>
      <c r="F196" s="296"/>
      <c r="G196" s="296"/>
    </row>
    <row r="197" spans="1:7">
      <c r="A197" s="296"/>
      <c r="B197" s="296"/>
      <c r="C197" s="296"/>
      <c r="D197" s="296"/>
      <c r="E197" s="296"/>
      <c r="F197" s="296"/>
      <c r="G197" s="296"/>
    </row>
    <row r="198" spans="1:7">
      <c r="A198" s="296"/>
      <c r="B198" s="296"/>
      <c r="C198" s="296"/>
      <c r="D198" s="296"/>
      <c r="E198" s="296"/>
      <c r="F198" s="296"/>
      <c r="G198" s="296"/>
    </row>
    <row r="199" spans="1:7">
      <c r="A199" s="296"/>
      <c r="B199" s="296"/>
      <c r="C199" s="296"/>
      <c r="D199" s="296"/>
      <c r="E199" s="296"/>
      <c r="F199" s="296"/>
      <c r="G199" s="296"/>
    </row>
    <row r="200" spans="1:7">
      <c r="A200" s="296"/>
      <c r="B200" s="296"/>
      <c r="C200" s="296"/>
      <c r="D200" s="296"/>
      <c r="E200" s="296"/>
      <c r="F200" s="296"/>
      <c r="G200" s="296"/>
    </row>
    <row r="201" spans="1:7">
      <c r="A201" s="296"/>
      <c r="B201" s="296"/>
      <c r="C201" s="296"/>
      <c r="D201" s="296"/>
      <c r="E201" s="296"/>
      <c r="F201" s="296"/>
      <c r="G201" s="296"/>
    </row>
    <row r="202" spans="1:7">
      <c r="A202" s="296"/>
      <c r="B202" s="296"/>
      <c r="C202" s="296"/>
      <c r="D202" s="296"/>
      <c r="E202" s="296"/>
      <c r="F202" s="296"/>
      <c r="G202" s="296"/>
    </row>
    <row r="203" spans="1:7">
      <c r="A203" s="296"/>
      <c r="B203" s="296"/>
      <c r="C203" s="296"/>
      <c r="D203" s="296"/>
      <c r="E203" s="296"/>
      <c r="F203" s="296"/>
      <c r="G203" s="296"/>
    </row>
    <row r="204" spans="1:7">
      <c r="A204" s="296"/>
      <c r="B204" s="296"/>
      <c r="C204" s="296"/>
      <c r="D204" s="296"/>
      <c r="E204" s="296"/>
      <c r="F204" s="296"/>
      <c r="G204" s="296"/>
    </row>
    <row r="205" spans="1:7">
      <c r="A205" s="296"/>
      <c r="B205" s="296"/>
      <c r="C205" s="296"/>
      <c r="D205" s="296"/>
      <c r="E205" s="296"/>
      <c r="F205" s="296"/>
      <c r="G205" s="296"/>
    </row>
    <row r="206" spans="1:7">
      <c r="A206" s="296"/>
      <c r="B206" s="296"/>
      <c r="C206" s="296"/>
      <c r="D206" s="296"/>
      <c r="E206" s="296"/>
      <c r="F206" s="296"/>
      <c r="G206" s="296"/>
    </row>
    <row r="207" spans="1:7">
      <c r="A207" s="296"/>
      <c r="B207" s="296"/>
      <c r="C207" s="296"/>
      <c r="D207" s="296"/>
      <c r="E207" s="296"/>
      <c r="F207" s="296"/>
      <c r="G207" s="296"/>
    </row>
    <row r="208" spans="1:7">
      <c r="A208" s="296"/>
      <c r="B208" s="296"/>
      <c r="C208" s="296"/>
      <c r="D208" s="296"/>
      <c r="E208" s="296"/>
      <c r="F208" s="296"/>
      <c r="G208" s="296"/>
    </row>
    <row r="209" spans="1:7">
      <c r="A209" s="296"/>
      <c r="B209" s="296"/>
      <c r="C209" s="296"/>
      <c r="D209" s="296"/>
      <c r="E209" s="296"/>
      <c r="F209" s="296"/>
      <c r="G209" s="296"/>
    </row>
    <row r="210" spans="1:7">
      <c r="A210" s="296"/>
      <c r="B210" s="296"/>
      <c r="C210" s="296"/>
      <c r="D210" s="296"/>
      <c r="E210" s="296"/>
      <c r="F210" s="296"/>
      <c r="G210" s="296"/>
    </row>
    <row r="211" spans="1:7">
      <c r="A211" s="296"/>
      <c r="B211" s="296"/>
      <c r="C211" s="296"/>
      <c r="D211" s="296"/>
      <c r="E211" s="296"/>
      <c r="F211" s="296"/>
      <c r="G211" s="296"/>
    </row>
    <row r="212" spans="1:7">
      <c r="A212" s="296"/>
      <c r="B212" s="296"/>
      <c r="C212" s="296"/>
      <c r="D212" s="296"/>
      <c r="E212" s="296"/>
      <c r="F212" s="296"/>
      <c r="G212" s="296"/>
    </row>
    <row r="213" spans="1:7">
      <c r="A213" s="296"/>
      <c r="B213" s="296"/>
      <c r="C213" s="296"/>
      <c r="D213" s="296"/>
      <c r="E213" s="296"/>
      <c r="F213" s="296"/>
      <c r="G213" s="296"/>
    </row>
    <row r="214" spans="1:7">
      <c r="A214" s="296"/>
      <c r="B214" s="296"/>
      <c r="C214" s="296"/>
      <c r="D214" s="296"/>
      <c r="E214" s="296"/>
      <c r="F214" s="296"/>
      <c r="G214" s="296"/>
    </row>
    <row r="215" spans="1:7">
      <c r="A215" s="296"/>
      <c r="B215" s="296"/>
      <c r="C215" s="296"/>
      <c r="D215" s="296"/>
      <c r="E215" s="296"/>
      <c r="F215" s="296"/>
      <c r="G215" s="296"/>
    </row>
    <row r="216" spans="1:7">
      <c r="A216" s="296"/>
      <c r="B216" s="296"/>
      <c r="C216" s="296"/>
      <c r="D216" s="296"/>
      <c r="E216" s="296"/>
      <c r="F216" s="296"/>
      <c r="G216" s="296"/>
    </row>
    <row r="217" spans="1:7">
      <c r="A217" s="296"/>
      <c r="B217" s="296"/>
      <c r="C217" s="296"/>
      <c r="D217" s="296"/>
      <c r="E217" s="296"/>
      <c r="F217" s="296"/>
      <c r="G217" s="296"/>
    </row>
    <row r="218" spans="1:7">
      <c r="A218" s="296"/>
      <c r="B218" s="296"/>
      <c r="C218" s="296"/>
      <c r="D218" s="296"/>
      <c r="E218" s="296"/>
      <c r="F218" s="296"/>
      <c r="G218" s="296"/>
    </row>
    <row r="219" spans="1:7">
      <c r="A219" s="296"/>
      <c r="B219" s="296"/>
      <c r="C219" s="296"/>
      <c r="D219" s="296"/>
      <c r="E219" s="296"/>
      <c r="F219" s="296"/>
      <c r="G219" s="296"/>
    </row>
    <row r="220" spans="1:7">
      <c r="A220" s="296"/>
      <c r="B220" s="296"/>
      <c r="C220" s="296"/>
      <c r="D220" s="296"/>
      <c r="E220" s="296"/>
      <c r="F220" s="296"/>
      <c r="G220" s="296"/>
    </row>
    <row r="221" spans="1:7">
      <c r="A221" s="296"/>
      <c r="B221" s="296"/>
      <c r="C221" s="296"/>
      <c r="D221" s="296"/>
      <c r="E221" s="296"/>
      <c r="F221" s="296"/>
      <c r="G221" s="296"/>
    </row>
    <row r="222" spans="1:7">
      <c r="A222" s="296"/>
      <c r="B222" s="296"/>
      <c r="C222" s="296"/>
      <c r="D222" s="296"/>
      <c r="E222" s="296"/>
      <c r="F222" s="296"/>
      <c r="G222" s="296"/>
    </row>
    <row r="223" spans="1:7">
      <c r="A223" s="296"/>
      <c r="B223" s="296"/>
      <c r="C223" s="296"/>
      <c r="D223" s="296"/>
      <c r="E223" s="296"/>
      <c r="F223" s="296"/>
      <c r="G223" s="296"/>
    </row>
    <row r="224" spans="1:7">
      <c r="A224" s="296"/>
      <c r="B224" s="296"/>
      <c r="C224" s="296"/>
      <c r="D224" s="296"/>
      <c r="E224" s="296"/>
      <c r="F224" s="296"/>
      <c r="G224" s="296"/>
    </row>
    <row r="225" spans="1:7">
      <c r="A225" s="296"/>
      <c r="B225" s="296"/>
      <c r="C225" s="296"/>
      <c r="D225" s="296"/>
      <c r="E225" s="296"/>
      <c r="F225" s="296"/>
      <c r="G225" s="296"/>
    </row>
    <row r="226" spans="1:7">
      <c r="A226" s="296"/>
      <c r="B226" s="296"/>
      <c r="C226" s="296"/>
      <c r="D226" s="296"/>
      <c r="E226" s="296"/>
      <c r="F226" s="296"/>
      <c r="G226" s="296"/>
    </row>
    <row r="227" spans="1:7">
      <c r="A227" s="296"/>
      <c r="B227" s="296"/>
      <c r="C227" s="296"/>
      <c r="D227" s="296"/>
      <c r="E227" s="296"/>
      <c r="F227" s="296"/>
      <c r="G227" s="296"/>
    </row>
    <row r="228" spans="1:7">
      <c r="A228" s="296"/>
      <c r="B228" s="296"/>
      <c r="C228" s="296"/>
      <c r="D228" s="296"/>
      <c r="E228" s="296"/>
      <c r="F228" s="296"/>
      <c r="G228" s="296"/>
    </row>
    <row r="229" spans="1:7">
      <c r="A229" s="296"/>
      <c r="B229" s="296"/>
      <c r="C229" s="296"/>
      <c r="D229" s="296"/>
      <c r="E229" s="296"/>
      <c r="F229" s="296"/>
      <c r="G229" s="296"/>
    </row>
    <row r="230" spans="1:7">
      <c r="A230" s="296"/>
      <c r="B230" s="296"/>
      <c r="C230" s="296"/>
      <c r="D230" s="296"/>
      <c r="E230" s="296"/>
      <c r="F230" s="296"/>
      <c r="G230" s="296"/>
    </row>
    <row r="231" spans="1:7">
      <c r="A231" s="296"/>
      <c r="B231" s="296"/>
      <c r="C231" s="296"/>
      <c r="D231" s="296"/>
      <c r="E231" s="296"/>
      <c r="F231" s="296"/>
      <c r="G231" s="296"/>
    </row>
    <row r="232" spans="1:7">
      <c r="A232" s="296"/>
      <c r="B232" s="296"/>
      <c r="C232" s="296"/>
      <c r="D232" s="296"/>
      <c r="E232" s="296"/>
      <c r="F232" s="296"/>
      <c r="G232" s="296"/>
    </row>
    <row r="233" spans="1:7">
      <c r="A233" s="296"/>
      <c r="B233" s="296"/>
      <c r="C233" s="296"/>
      <c r="D233" s="296"/>
      <c r="E233" s="296"/>
      <c r="F233" s="296"/>
      <c r="G233" s="296"/>
    </row>
    <row r="234" spans="1:7">
      <c r="A234" s="296"/>
      <c r="B234" s="296"/>
      <c r="C234" s="296"/>
      <c r="D234" s="296"/>
      <c r="E234" s="296"/>
      <c r="F234" s="296"/>
      <c r="G234" s="296"/>
    </row>
    <row r="235" spans="1:7">
      <c r="A235" s="296"/>
      <c r="B235" s="296"/>
      <c r="C235" s="296"/>
      <c r="D235" s="296"/>
      <c r="E235" s="296"/>
      <c r="F235" s="296"/>
      <c r="G235" s="296"/>
    </row>
    <row r="236" spans="1:7">
      <c r="A236" s="296"/>
      <c r="B236" s="296"/>
      <c r="C236" s="296"/>
      <c r="D236" s="296"/>
      <c r="E236" s="296"/>
      <c r="F236" s="296"/>
      <c r="G236" s="296"/>
    </row>
    <row r="237" spans="1:7">
      <c r="A237" s="296"/>
      <c r="B237" s="296"/>
      <c r="C237" s="296"/>
      <c r="D237" s="296"/>
      <c r="E237" s="296"/>
      <c r="F237" s="296"/>
      <c r="G237" s="296"/>
    </row>
    <row r="238" spans="1:7">
      <c r="A238" s="296"/>
      <c r="B238" s="296"/>
      <c r="C238" s="296"/>
      <c r="D238" s="296"/>
      <c r="E238" s="296"/>
      <c r="F238" s="296"/>
      <c r="G238" s="296"/>
    </row>
    <row r="239" spans="1:7">
      <c r="A239" s="296"/>
      <c r="B239" s="296"/>
      <c r="C239" s="296"/>
      <c r="D239" s="296"/>
      <c r="E239" s="296"/>
      <c r="F239" s="296"/>
      <c r="G239" s="296"/>
    </row>
    <row r="240" spans="1:7">
      <c r="A240" s="296"/>
      <c r="B240" s="296"/>
      <c r="C240" s="296"/>
      <c r="D240" s="296"/>
      <c r="E240" s="296"/>
      <c r="F240" s="296"/>
      <c r="G240" s="296"/>
    </row>
    <row r="241" spans="1:7">
      <c r="A241" s="296"/>
      <c r="B241" s="296"/>
      <c r="C241" s="296"/>
      <c r="D241" s="296"/>
      <c r="E241" s="296"/>
      <c r="F241" s="296"/>
      <c r="G241" s="296"/>
    </row>
    <row r="242" spans="1:7">
      <c r="A242" s="296"/>
      <c r="B242" s="296"/>
      <c r="C242" s="296"/>
      <c r="D242" s="296"/>
      <c r="E242" s="296"/>
      <c r="F242" s="296"/>
      <c r="G242" s="296"/>
    </row>
    <row r="243" spans="1:7">
      <c r="A243" s="296"/>
      <c r="B243" s="296"/>
      <c r="C243" s="296"/>
      <c r="D243" s="296"/>
      <c r="E243" s="296"/>
      <c r="F243" s="296"/>
      <c r="G243" s="296"/>
    </row>
    <row r="244" spans="1:7">
      <c r="A244" s="296"/>
      <c r="B244" s="296"/>
      <c r="C244" s="296"/>
      <c r="D244" s="296"/>
      <c r="E244" s="296"/>
      <c r="F244" s="296"/>
      <c r="G244" s="296"/>
    </row>
    <row r="245" spans="1:7">
      <c r="A245" s="296"/>
      <c r="B245" s="296"/>
      <c r="C245" s="296"/>
      <c r="D245" s="296"/>
      <c r="E245" s="296"/>
      <c r="F245" s="296"/>
      <c r="G245" s="296"/>
    </row>
    <row r="246" spans="1:7">
      <c r="A246" s="296"/>
      <c r="B246" s="296"/>
      <c r="C246" s="296"/>
      <c r="D246" s="296"/>
      <c r="E246" s="296"/>
      <c r="F246" s="296"/>
      <c r="G246" s="296"/>
    </row>
    <row r="247" spans="1:7">
      <c r="A247" s="296"/>
      <c r="B247" s="296"/>
      <c r="C247" s="296"/>
      <c r="D247" s="296"/>
      <c r="E247" s="296"/>
      <c r="F247" s="296"/>
      <c r="G247" s="296"/>
    </row>
    <row r="248" spans="1:7">
      <c r="A248" s="296"/>
      <c r="B248" s="296"/>
      <c r="C248" s="296"/>
      <c r="D248" s="296"/>
      <c r="E248" s="296"/>
      <c r="F248" s="296"/>
      <c r="G248" s="296"/>
    </row>
    <row r="249" spans="1:7">
      <c r="A249" s="296"/>
      <c r="B249" s="296"/>
      <c r="C249" s="296"/>
      <c r="D249" s="296"/>
      <c r="E249" s="296"/>
      <c r="F249" s="296"/>
      <c r="G249" s="296"/>
    </row>
    <row r="250" spans="1:7">
      <c r="A250" s="296"/>
      <c r="B250" s="296"/>
      <c r="C250" s="296"/>
      <c r="D250" s="296"/>
      <c r="E250" s="296"/>
      <c r="F250" s="296"/>
      <c r="G250" s="296"/>
    </row>
    <row r="251" spans="1:7">
      <c r="A251" s="296"/>
      <c r="B251" s="296"/>
      <c r="C251" s="296"/>
      <c r="D251" s="296"/>
      <c r="E251" s="296"/>
      <c r="F251" s="296"/>
      <c r="G251" s="296"/>
    </row>
    <row r="252" spans="1:7">
      <c r="A252" s="296"/>
      <c r="B252" s="296"/>
      <c r="C252" s="296"/>
      <c r="D252" s="296"/>
      <c r="E252" s="296"/>
      <c r="F252" s="296"/>
      <c r="G252" s="296"/>
    </row>
    <row r="253" spans="1:7">
      <c r="A253" s="296"/>
      <c r="B253" s="296"/>
      <c r="C253" s="296"/>
      <c r="D253" s="296"/>
      <c r="E253" s="296"/>
      <c r="F253" s="296"/>
      <c r="G253" s="296"/>
    </row>
    <row r="254" spans="1:7">
      <c r="A254" s="296"/>
      <c r="B254" s="296"/>
      <c r="C254" s="296"/>
      <c r="D254" s="296"/>
      <c r="E254" s="296"/>
      <c r="F254" s="296"/>
      <c r="G254" s="296"/>
    </row>
    <row r="255" spans="1:7">
      <c r="A255" s="296"/>
      <c r="B255" s="296"/>
      <c r="C255" s="296"/>
      <c r="D255" s="296"/>
      <c r="E255" s="296"/>
      <c r="F255" s="296"/>
      <c r="G255" s="296"/>
    </row>
    <row r="256" spans="1:7">
      <c r="A256" s="296"/>
      <c r="B256" s="296"/>
      <c r="C256" s="296"/>
      <c r="D256" s="296"/>
      <c r="E256" s="296"/>
      <c r="F256" s="296"/>
      <c r="G256" s="296"/>
    </row>
    <row r="257" spans="1:7">
      <c r="A257" s="296"/>
      <c r="B257" s="296"/>
      <c r="C257" s="296"/>
      <c r="D257" s="296"/>
      <c r="E257" s="296"/>
      <c r="F257" s="296"/>
      <c r="G257" s="296"/>
    </row>
    <row r="258" spans="1:7">
      <c r="A258" s="296"/>
      <c r="B258" s="296"/>
      <c r="C258" s="296"/>
      <c r="D258" s="296"/>
      <c r="E258" s="296"/>
      <c r="F258" s="296"/>
      <c r="G258" s="296"/>
    </row>
    <row r="259" spans="1:7">
      <c r="A259" s="296"/>
      <c r="B259" s="296"/>
      <c r="C259" s="296"/>
      <c r="D259" s="296"/>
      <c r="E259" s="296"/>
      <c r="F259" s="296"/>
      <c r="G259" s="296"/>
    </row>
    <row r="260" spans="1:7">
      <c r="A260" s="296"/>
      <c r="B260" s="296"/>
      <c r="C260" s="296"/>
      <c r="D260" s="296"/>
      <c r="E260" s="296"/>
      <c r="F260" s="296"/>
      <c r="G260" s="296"/>
    </row>
    <row r="261" spans="1:7">
      <c r="A261" s="296"/>
      <c r="B261" s="296"/>
      <c r="C261" s="296"/>
      <c r="D261" s="296"/>
      <c r="E261" s="296"/>
      <c r="F261" s="296"/>
      <c r="G261" s="296"/>
    </row>
    <row r="262" spans="1:7">
      <c r="A262" s="296"/>
      <c r="B262" s="296"/>
      <c r="C262" s="296"/>
      <c r="D262" s="296"/>
      <c r="E262" s="296"/>
      <c r="F262" s="296"/>
      <c r="G262" s="296"/>
    </row>
    <row r="263" spans="1:7">
      <c r="A263" s="296"/>
      <c r="B263" s="296"/>
      <c r="C263" s="296"/>
      <c r="D263" s="296"/>
      <c r="E263" s="296"/>
      <c r="F263" s="296"/>
      <c r="G263" s="296"/>
    </row>
    <row r="264" spans="1:7">
      <c r="A264" s="296"/>
      <c r="B264" s="296"/>
      <c r="C264" s="296"/>
      <c r="D264" s="296"/>
      <c r="E264" s="296"/>
      <c r="F264" s="296"/>
      <c r="G264" s="296"/>
    </row>
    <row r="265" spans="1:7">
      <c r="A265" s="296"/>
      <c r="B265" s="296"/>
      <c r="C265" s="296"/>
      <c r="D265" s="296"/>
      <c r="E265" s="296"/>
      <c r="F265" s="296"/>
      <c r="G265" s="296"/>
    </row>
    <row r="266" spans="1:7">
      <c r="A266" s="296"/>
      <c r="B266" s="296"/>
      <c r="C266" s="296"/>
      <c r="D266" s="296"/>
      <c r="E266" s="296"/>
      <c r="F266" s="296"/>
      <c r="G266" s="296"/>
    </row>
    <row r="267" spans="1:7">
      <c r="A267" s="296"/>
      <c r="B267" s="296"/>
      <c r="C267" s="296"/>
      <c r="D267" s="296"/>
      <c r="E267" s="296"/>
      <c r="F267" s="296"/>
      <c r="G267" s="296"/>
    </row>
    <row r="268" spans="1:7">
      <c r="A268" s="296"/>
      <c r="B268" s="296"/>
      <c r="C268" s="296"/>
      <c r="D268" s="296"/>
      <c r="E268" s="296"/>
      <c r="F268" s="296"/>
      <c r="G268" s="296"/>
    </row>
    <row r="269" spans="1:7">
      <c r="A269" s="296"/>
      <c r="B269" s="296"/>
      <c r="C269" s="296"/>
      <c r="D269" s="296"/>
      <c r="E269" s="296"/>
      <c r="F269" s="296"/>
      <c r="G269" s="296"/>
    </row>
    <row r="270" spans="1:7">
      <c r="A270" s="296"/>
      <c r="B270" s="296"/>
      <c r="C270" s="296"/>
      <c r="D270" s="296"/>
      <c r="E270" s="296"/>
      <c r="F270" s="296"/>
      <c r="G270" s="296"/>
    </row>
    <row r="271" spans="1:7">
      <c r="A271" s="296"/>
      <c r="B271" s="296"/>
      <c r="C271" s="296"/>
      <c r="D271" s="296"/>
      <c r="E271" s="296"/>
      <c r="F271" s="296"/>
      <c r="G271" s="296"/>
    </row>
    <row r="272" spans="1:7">
      <c r="A272" s="296"/>
      <c r="B272" s="296"/>
      <c r="C272" s="296"/>
      <c r="D272" s="296"/>
      <c r="E272" s="296"/>
      <c r="F272" s="296"/>
      <c r="G272" s="296"/>
    </row>
    <row r="273" spans="1:7">
      <c r="A273" s="296"/>
      <c r="B273" s="296"/>
      <c r="C273" s="296"/>
      <c r="D273" s="296"/>
      <c r="E273" s="296"/>
      <c r="F273" s="296"/>
      <c r="G273" s="296"/>
    </row>
    <row r="274" spans="1:7">
      <c r="A274" s="296"/>
      <c r="B274" s="296"/>
      <c r="C274" s="296"/>
      <c r="D274" s="296"/>
      <c r="E274" s="296"/>
      <c r="F274" s="296"/>
      <c r="G274" s="296"/>
    </row>
    <row r="275" spans="1:7">
      <c r="A275" s="296"/>
      <c r="B275" s="296"/>
      <c r="C275" s="296"/>
      <c r="D275" s="296"/>
      <c r="E275" s="296"/>
      <c r="F275" s="296"/>
      <c r="G275" s="296"/>
    </row>
    <row r="276" spans="1:7">
      <c r="A276" s="296"/>
      <c r="B276" s="296"/>
      <c r="C276" s="296"/>
      <c r="D276" s="296"/>
      <c r="E276" s="296"/>
      <c r="F276" s="296"/>
      <c r="G276" s="296"/>
    </row>
    <row r="277" spans="1:7">
      <c r="A277" s="296"/>
      <c r="B277" s="296"/>
      <c r="C277" s="296"/>
      <c r="D277" s="296"/>
      <c r="E277" s="296"/>
      <c r="F277" s="296"/>
      <c r="G277" s="296"/>
    </row>
    <row r="278" spans="1:7">
      <c r="A278" s="296"/>
      <c r="B278" s="296"/>
      <c r="C278" s="296"/>
      <c r="D278" s="296"/>
      <c r="E278" s="296"/>
      <c r="F278" s="296"/>
      <c r="G278" s="296"/>
    </row>
    <row r="279" spans="1:7">
      <c r="A279" s="296"/>
      <c r="B279" s="296"/>
      <c r="C279" s="296"/>
      <c r="D279" s="296"/>
      <c r="E279" s="296"/>
      <c r="F279" s="296"/>
      <c r="G279" s="296"/>
    </row>
    <row r="280" spans="1:7">
      <c r="A280" s="296"/>
      <c r="B280" s="296"/>
      <c r="C280" s="296"/>
      <c r="D280" s="296"/>
      <c r="E280" s="296"/>
      <c r="F280" s="296"/>
      <c r="G280" s="296"/>
    </row>
    <row r="281" spans="1:7">
      <c r="A281" s="296"/>
      <c r="B281" s="296"/>
      <c r="C281" s="296"/>
      <c r="D281" s="296"/>
      <c r="E281" s="296"/>
      <c r="F281" s="296"/>
      <c r="G281" s="296"/>
    </row>
    <row r="282" spans="1:7">
      <c r="A282" s="296"/>
      <c r="B282" s="296"/>
      <c r="C282" s="296"/>
      <c r="D282" s="296"/>
      <c r="E282" s="296"/>
      <c r="F282" s="296"/>
      <c r="G282" s="296"/>
    </row>
    <row r="283" spans="1:7">
      <c r="A283" s="296"/>
      <c r="B283" s="296"/>
      <c r="C283" s="296"/>
      <c r="D283" s="296"/>
      <c r="E283" s="296"/>
      <c r="F283" s="296"/>
      <c r="G283" s="296"/>
    </row>
    <row r="284" spans="1:7">
      <c r="A284" s="296"/>
      <c r="B284" s="296"/>
      <c r="C284" s="296"/>
      <c r="D284" s="296"/>
      <c r="E284" s="296"/>
      <c r="F284" s="296"/>
      <c r="G284" s="296"/>
    </row>
    <row r="285" spans="1:7">
      <c r="A285" s="296"/>
      <c r="B285" s="296"/>
      <c r="C285" s="296"/>
      <c r="D285" s="296"/>
      <c r="E285" s="296"/>
      <c r="F285" s="296"/>
      <c r="G285" s="296"/>
    </row>
    <row r="286" spans="1:7">
      <c r="A286" s="296"/>
      <c r="B286" s="296"/>
      <c r="C286" s="296"/>
      <c r="D286" s="296"/>
      <c r="E286" s="296"/>
      <c r="F286" s="296"/>
      <c r="G286" s="296"/>
    </row>
    <row r="287" spans="1:7">
      <c r="A287" s="296"/>
      <c r="B287" s="296"/>
      <c r="C287" s="296"/>
      <c r="D287" s="296"/>
      <c r="E287" s="296"/>
      <c r="F287" s="296"/>
      <c r="G287" s="296"/>
    </row>
    <row r="288" spans="1:7">
      <c r="A288" s="296"/>
      <c r="B288" s="296"/>
      <c r="C288" s="296"/>
      <c r="D288" s="296"/>
      <c r="E288" s="296"/>
      <c r="F288" s="296"/>
      <c r="G288" s="296"/>
    </row>
    <row r="289" spans="1:7">
      <c r="A289" s="296"/>
      <c r="B289" s="296"/>
      <c r="C289" s="296"/>
      <c r="D289" s="296"/>
      <c r="E289" s="296"/>
      <c r="F289" s="296"/>
      <c r="G289" s="296"/>
    </row>
    <row r="290" spans="1:7">
      <c r="A290" s="296"/>
      <c r="B290" s="296"/>
      <c r="C290" s="296"/>
      <c r="D290" s="296"/>
      <c r="E290" s="296"/>
      <c r="F290" s="296"/>
      <c r="G290" s="296"/>
    </row>
    <row r="291" spans="1:7">
      <c r="A291" s="296"/>
      <c r="B291" s="296"/>
      <c r="C291" s="296"/>
      <c r="D291" s="296"/>
      <c r="E291" s="296"/>
      <c r="F291" s="296"/>
      <c r="G291" s="296"/>
    </row>
    <row r="292" spans="1:7">
      <c r="A292" s="296"/>
      <c r="B292" s="296"/>
      <c r="C292" s="296"/>
      <c r="D292" s="296"/>
      <c r="E292" s="296"/>
      <c r="F292" s="296"/>
      <c r="G292" s="296"/>
    </row>
    <row r="293" spans="1:7">
      <c r="A293" s="296"/>
      <c r="B293" s="296"/>
      <c r="C293" s="296"/>
      <c r="D293" s="296"/>
      <c r="E293" s="296"/>
      <c r="F293" s="296"/>
      <c r="G293" s="296"/>
    </row>
    <row r="294" spans="1:7">
      <c r="A294" s="296"/>
      <c r="B294" s="296"/>
      <c r="C294" s="296"/>
      <c r="D294" s="296"/>
      <c r="E294" s="296"/>
      <c r="F294" s="296"/>
      <c r="G294" s="296"/>
    </row>
    <row r="295" spans="1:7">
      <c r="A295" s="296"/>
      <c r="B295" s="296"/>
      <c r="C295" s="296"/>
      <c r="D295" s="296"/>
      <c r="E295" s="296"/>
      <c r="F295" s="296"/>
      <c r="G295" s="296"/>
    </row>
    <row r="296" spans="1:7">
      <c r="A296" s="296"/>
      <c r="B296" s="296"/>
      <c r="C296" s="296"/>
      <c r="D296" s="296"/>
      <c r="E296" s="296"/>
      <c r="F296" s="296"/>
      <c r="G296" s="296"/>
    </row>
    <row r="297" spans="1:7">
      <c r="A297" s="296"/>
      <c r="B297" s="296"/>
      <c r="C297" s="296"/>
      <c r="D297" s="296"/>
      <c r="E297" s="296"/>
      <c r="F297" s="296"/>
      <c r="G297" s="296"/>
    </row>
    <row r="298" spans="1:7">
      <c r="A298" s="296"/>
      <c r="B298" s="296"/>
      <c r="C298" s="296"/>
      <c r="D298" s="296"/>
      <c r="E298" s="296"/>
      <c r="F298" s="296"/>
      <c r="G298" s="296"/>
    </row>
    <row r="299" spans="1:7">
      <c r="A299" s="296"/>
      <c r="B299" s="296"/>
      <c r="C299" s="296"/>
      <c r="D299" s="296"/>
      <c r="E299" s="296"/>
      <c r="F299" s="296"/>
      <c r="G299" s="296"/>
    </row>
    <row r="300" spans="1:7">
      <c r="A300" s="296"/>
      <c r="B300" s="296"/>
      <c r="C300" s="296"/>
      <c r="D300" s="296"/>
      <c r="E300" s="296"/>
      <c r="F300" s="296"/>
      <c r="G300" s="296"/>
    </row>
    <row r="301" spans="1:7">
      <c r="A301" s="296"/>
      <c r="B301" s="296"/>
      <c r="C301" s="296"/>
      <c r="D301" s="296"/>
      <c r="E301" s="296"/>
      <c r="F301" s="296"/>
      <c r="G301" s="296"/>
    </row>
    <row r="302" spans="1:7">
      <c r="A302" s="296"/>
      <c r="B302" s="296"/>
      <c r="C302" s="296"/>
      <c r="D302" s="296"/>
      <c r="E302" s="296"/>
      <c r="F302" s="296"/>
      <c r="G302" s="296"/>
    </row>
    <row r="303" spans="1:7">
      <c r="A303" s="296"/>
      <c r="B303" s="296"/>
      <c r="C303" s="296"/>
      <c r="D303" s="296"/>
      <c r="E303" s="296"/>
      <c r="F303" s="296"/>
      <c r="G303" s="296"/>
    </row>
    <row r="304" spans="1:7">
      <c r="A304" s="296"/>
      <c r="B304" s="296"/>
      <c r="C304" s="296"/>
      <c r="D304" s="296"/>
      <c r="E304" s="296"/>
      <c r="F304" s="296"/>
      <c r="G304" s="296"/>
    </row>
    <row r="305" spans="1:7">
      <c r="A305" s="296"/>
      <c r="B305" s="296"/>
      <c r="C305" s="296"/>
      <c r="D305" s="296"/>
      <c r="E305" s="296"/>
      <c r="F305" s="296"/>
      <c r="G305" s="296"/>
    </row>
    <row r="306" spans="1:7">
      <c r="A306" s="296"/>
      <c r="B306" s="296"/>
      <c r="C306" s="296"/>
      <c r="D306" s="296"/>
      <c r="E306" s="296"/>
      <c r="F306" s="296"/>
      <c r="G306" s="296"/>
    </row>
    <row r="307" spans="1:7">
      <c r="A307" s="296"/>
      <c r="B307" s="296"/>
      <c r="C307" s="296"/>
      <c r="D307" s="296"/>
      <c r="E307" s="296"/>
      <c r="F307" s="296"/>
      <c r="G307" s="296"/>
    </row>
    <row r="308" spans="1:7">
      <c r="A308" s="296"/>
      <c r="B308" s="296"/>
      <c r="C308" s="296"/>
      <c r="D308" s="296"/>
      <c r="E308" s="296"/>
      <c r="F308" s="296"/>
      <c r="G308" s="296"/>
    </row>
    <row r="309" spans="1:7">
      <c r="A309" s="296"/>
      <c r="B309" s="296"/>
      <c r="C309" s="296"/>
      <c r="D309" s="296"/>
      <c r="E309" s="296"/>
      <c r="F309" s="296"/>
      <c r="G309" s="296"/>
    </row>
    <row r="310" spans="1:7">
      <c r="A310" s="296"/>
      <c r="B310" s="296"/>
      <c r="C310" s="296"/>
      <c r="D310" s="296"/>
      <c r="E310" s="296"/>
      <c r="F310" s="296"/>
      <c r="G310" s="296"/>
    </row>
    <row r="311" spans="1:7">
      <c r="A311" s="296"/>
      <c r="B311" s="296"/>
      <c r="C311" s="296"/>
      <c r="D311" s="296"/>
      <c r="E311" s="296"/>
      <c r="F311" s="296"/>
      <c r="G311" s="296"/>
    </row>
    <row r="312" spans="1:7">
      <c r="A312" s="296"/>
      <c r="B312" s="296"/>
      <c r="C312" s="296"/>
      <c r="D312" s="296"/>
      <c r="E312" s="296"/>
      <c r="F312" s="296"/>
      <c r="G312" s="296"/>
    </row>
    <row r="313" spans="1:7">
      <c r="A313" s="296"/>
      <c r="B313" s="296"/>
      <c r="C313" s="296"/>
      <c r="D313" s="296"/>
      <c r="E313" s="296"/>
      <c r="F313" s="296"/>
      <c r="G313" s="296"/>
    </row>
    <row r="314" spans="1:7">
      <c r="A314" s="296"/>
      <c r="B314" s="296"/>
      <c r="C314" s="296"/>
      <c r="D314" s="296"/>
      <c r="E314" s="296"/>
      <c r="F314" s="296"/>
      <c r="G314" s="296"/>
    </row>
    <row r="315" spans="1:7">
      <c r="A315" s="296"/>
      <c r="B315" s="296"/>
      <c r="C315" s="296"/>
      <c r="D315" s="296"/>
      <c r="E315" s="296"/>
      <c r="F315" s="296"/>
      <c r="G315" s="296"/>
    </row>
    <row r="316" spans="1:7">
      <c r="A316" s="296"/>
      <c r="B316" s="296"/>
      <c r="C316" s="296"/>
      <c r="D316" s="296"/>
      <c r="E316" s="296"/>
      <c r="F316" s="296"/>
      <c r="G316" s="296"/>
    </row>
    <row r="317" spans="1:7">
      <c r="A317" s="296"/>
      <c r="B317" s="296"/>
      <c r="C317" s="296"/>
      <c r="D317" s="296"/>
      <c r="E317" s="296"/>
      <c r="F317" s="296"/>
      <c r="G317" s="296"/>
    </row>
    <row r="318" spans="1:7">
      <c r="A318" s="296"/>
      <c r="B318" s="296"/>
      <c r="C318" s="296"/>
      <c r="D318" s="296"/>
      <c r="E318" s="296"/>
      <c r="F318" s="296"/>
      <c r="G318" s="296"/>
    </row>
    <row r="319" spans="1:7">
      <c r="A319" s="296"/>
      <c r="B319" s="296"/>
      <c r="C319" s="296"/>
      <c r="D319" s="296"/>
      <c r="E319" s="296"/>
      <c r="F319" s="296"/>
      <c r="G319" s="296"/>
    </row>
    <row r="320" spans="1:7">
      <c r="A320" s="296"/>
      <c r="B320" s="296"/>
      <c r="C320" s="296"/>
      <c r="D320" s="296"/>
      <c r="E320" s="296"/>
      <c r="F320" s="296"/>
      <c r="G320" s="296"/>
    </row>
    <row r="321" spans="1:7">
      <c r="A321" s="296"/>
      <c r="B321" s="296"/>
      <c r="C321" s="296"/>
      <c r="D321" s="296"/>
      <c r="E321" s="296"/>
      <c r="F321" s="296"/>
      <c r="G321" s="296"/>
    </row>
    <row r="322" spans="1:7">
      <c r="A322" s="296"/>
      <c r="B322" s="296"/>
      <c r="C322" s="296"/>
      <c r="D322" s="296"/>
      <c r="E322" s="296"/>
      <c r="F322" s="296"/>
      <c r="G322" s="296"/>
    </row>
    <row r="323" spans="1:7">
      <c r="A323" s="296"/>
      <c r="B323" s="296"/>
      <c r="C323" s="296"/>
      <c r="D323" s="296"/>
      <c r="E323" s="296"/>
      <c r="F323" s="296"/>
      <c r="G323" s="296"/>
    </row>
    <row r="324" spans="1:7">
      <c r="A324" s="296"/>
      <c r="B324" s="296"/>
      <c r="C324" s="296"/>
      <c r="D324" s="296"/>
      <c r="E324" s="296"/>
      <c r="F324" s="296"/>
      <c r="G324" s="296"/>
    </row>
    <row r="325" spans="1:7">
      <c r="A325" s="296"/>
      <c r="B325" s="296"/>
      <c r="C325" s="296"/>
      <c r="D325" s="296"/>
      <c r="E325" s="296"/>
      <c r="F325" s="296"/>
      <c r="G325" s="296"/>
    </row>
    <row r="326" spans="1:7">
      <c r="A326" s="296"/>
      <c r="B326" s="296"/>
      <c r="C326" s="296"/>
      <c r="D326" s="296"/>
      <c r="E326" s="296"/>
      <c r="F326" s="296"/>
      <c r="G326" s="296"/>
    </row>
    <row r="327" spans="1:7">
      <c r="A327" s="296"/>
      <c r="B327" s="296"/>
      <c r="C327" s="296"/>
      <c r="D327" s="296"/>
      <c r="E327" s="296"/>
      <c r="F327" s="296"/>
      <c r="G327" s="296"/>
    </row>
    <row r="328" spans="1:7">
      <c r="A328" s="296"/>
      <c r="B328" s="296"/>
      <c r="C328" s="296"/>
      <c r="D328" s="296"/>
      <c r="E328" s="296"/>
      <c r="F328" s="296"/>
      <c r="G328" s="296"/>
    </row>
    <row r="329" spans="1:7">
      <c r="A329" s="296"/>
      <c r="B329" s="296"/>
      <c r="C329" s="296"/>
      <c r="D329" s="296"/>
      <c r="E329" s="296"/>
      <c r="F329" s="296"/>
      <c r="G329" s="296"/>
    </row>
    <row r="330" spans="1:7">
      <c r="A330" s="296"/>
      <c r="B330" s="296"/>
      <c r="C330" s="296"/>
      <c r="D330" s="296"/>
      <c r="E330" s="296"/>
      <c r="F330" s="296"/>
      <c r="G330" s="296"/>
    </row>
    <row r="331" spans="1:7">
      <c r="A331" s="296"/>
      <c r="B331" s="296"/>
      <c r="C331" s="296"/>
      <c r="D331" s="296"/>
      <c r="E331" s="296"/>
      <c r="F331" s="296"/>
      <c r="G331" s="296"/>
    </row>
    <row r="332" spans="1:7">
      <c r="A332" s="296"/>
      <c r="B332" s="296"/>
      <c r="C332" s="296"/>
      <c r="D332" s="296"/>
      <c r="E332" s="296"/>
      <c r="F332" s="296"/>
      <c r="G332" s="296"/>
    </row>
    <row r="333" spans="1:7">
      <c r="A333" s="296"/>
      <c r="B333" s="296"/>
      <c r="C333" s="296"/>
      <c r="D333" s="296"/>
      <c r="E333" s="296"/>
      <c r="F333" s="296"/>
      <c r="G333" s="296"/>
    </row>
    <row r="334" spans="1:7">
      <c r="A334" s="296"/>
      <c r="B334" s="296"/>
      <c r="C334" s="296"/>
      <c r="D334" s="296"/>
      <c r="E334" s="296"/>
      <c r="F334" s="296"/>
      <c r="G334" s="296"/>
    </row>
    <row r="335" spans="1:7">
      <c r="A335" s="296"/>
      <c r="B335" s="296"/>
      <c r="C335" s="296"/>
      <c r="D335" s="296"/>
      <c r="E335" s="296"/>
      <c r="F335" s="296"/>
      <c r="G335" s="296"/>
    </row>
    <row r="336" spans="1:7">
      <c r="A336" s="296"/>
      <c r="B336" s="296"/>
      <c r="C336" s="296"/>
      <c r="D336" s="296"/>
      <c r="E336" s="296"/>
      <c r="F336" s="296"/>
      <c r="G336" s="296"/>
    </row>
    <row r="337" spans="1:7">
      <c r="A337" s="296"/>
      <c r="B337" s="296"/>
      <c r="C337" s="296"/>
      <c r="D337" s="296"/>
      <c r="E337" s="296"/>
      <c r="F337" s="296"/>
      <c r="G337" s="296"/>
    </row>
    <row r="338" spans="1:7">
      <c r="A338" s="296"/>
      <c r="B338" s="296"/>
      <c r="C338" s="296"/>
      <c r="D338" s="296"/>
      <c r="E338" s="296"/>
      <c r="F338" s="296"/>
      <c r="G338" s="296"/>
    </row>
    <row r="339" spans="1:7">
      <c r="A339" s="296"/>
      <c r="B339" s="296"/>
      <c r="C339" s="296"/>
      <c r="D339" s="296"/>
      <c r="E339" s="296"/>
      <c r="F339" s="296"/>
      <c r="G339" s="296"/>
    </row>
    <row r="340" spans="1:7">
      <c r="A340" s="296"/>
      <c r="B340" s="296"/>
      <c r="C340" s="296"/>
      <c r="D340" s="296"/>
      <c r="E340" s="296"/>
      <c r="F340" s="296"/>
      <c r="G340" s="296"/>
    </row>
    <row r="341" spans="1:7">
      <c r="A341" s="296"/>
      <c r="B341" s="296"/>
      <c r="C341" s="296"/>
      <c r="D341" s="296"/>
      <c r="E341" s="296"/>
      <c r="F341" s="296"/>
      <c r="G341" s="296"/>
    </row>
    <row r="342" spans="1:7">
      <c r="A342" s="296"/>
      <c r="B342" s="296"/>
      <c r="C342" s="296"/>
      <c r="D342" s="296"/>
      <c r="E342" s="296"/>
      <c r="F342" s="296"/>
      <c r="G342" s="296"/>
    </row>
    <row r="343" spans="1:7">
      <c r="A343" s="296"/>
      <c r="B343" s="296"/>
      <c r="C343" s="296"/>
      <c r="D343" s="296"/>
      <c r="E343" s="296"/>
      <c r="F343" s="296"/>
      <c r="G343" s="296"/>
    </row>
    <row r="344" spans="1:7">
      <c r="A344" s="296"/>
      <c r="B344" s="296"/>
      <c r="C344" s="296"/>
      <c r="D344" s="296"/>
      <c r="E344" s="296"/>
      <c r="F344" s="296"/>
      <c r="G344" s="296"/>
    </row>
    <row r="345" spans="1:7">
      <c r="A345" s="296"/>
      <c r="B345" s="296"/>
      <c r="C345" s="296"/>
      <c r="D345" s="296"/>
      <c r="E345" s="296"/>
      <c r="F345" s="296"/>
      <c r="G345" s="296"/>
    </row>
    <row r="346" spans="1:7">
      <c r="A346" s="296"/>
      <c r="B346" s="296"/>
      <c r="C346" s="296"/>
      <c r="D346" s="296"/>
      <c r="E346" s="296"/>
      <c r="F346" s="296"/>
      <c r="G346" s="296"/>
    </row>
    <row r="347" spans="1:7">
      <c r="A347" s="296"/>
      <c r="B347" s="296"/>
      <c r="C347" s="296"/>
      <c r="D347" s="296"/>
      <c r="E347" s="296"/>
      <c r="F347" s="296"/>
      <c r="G347" s="296"/>
    </row>
    <row r="348" spans="1:7">
      <c r="A348" s="296"/>
      <c r="B348" s="296"/>
      <c r="C348" s="296"/>
      <c r="D348" s="296"/>
      <c r="E348" s="296"/>
      <c r="F348" s="296"/>
      <c r="G348" s="296"/>
    </row>
    <row r="349" spans="1:7">
      <c r="A349" s="296"/>
      <c r="B349" s="296"/>
      <c r="C349" s="296"/>
      <c r="D349" s="296"/>
      <c r="E349" s="296"/>
      <c r="F349" s="296"/>
      <c r="G349" s="296"/>
    </row>
    <row r="350" spans="1:7">
      <c r="A350" s="296"/>
      <c r="B350" s="296"/>
      <c r="C350" s="296"/>
      <c r="D350" s="296"/>
      <c r="E350" s="296"/>
      <c r="F350" s="296"/>
      <c r="G350" s="296"/>
    </row>
    <row r="351" spans="1:7">
      <c r="A351" s="296"/>
      <c r="B351" s="296"/>
      <c r="C351" s="296"/>
      <c r="D351" s="296"/>
      <c r="E351" s="296"/>
      <c r="F351" s="296"/>
      <c r="G351" s="296"/>
    </row>
    <row r="352" spans="1:7">
      <c r="A352" s="296"/>
      <c r="B352" s="296"/>
      <c r="C352" s="296"/>
      <c r="D352" s="296"/>
      <c r="E352" s="296"/>
      <c r="F352" s="296"/>
      <c r="G352" s="296"/>
    </row>
    <row r="353" spans="1:7">
      <c r="A353" s="296"/>
      <c r="B353" s="296"/>
      <c r="C353" s="296"/>
      <c r="D353" s="296"/>
      <c r="E353" s="296"/>
      <c r="F353" s="296"/>
      <c r="G353" s="296"/>
    </row>
    <row r="354" spans="1:7">
      <c r="A354" s="296"/>
      <c r="B354" s="296"/>
      <c r="C354" s="296"/>
      <c r="D354" s="296"/>
      <c r="E354" s="296"/>
      <c r="F354" s="296"/>
      <c r="G354" s="296"/>
    </row>
    <row r="355" spans="1:7">
      <c r="A355" s="296"/>
      <c r="B355" s="296"/>
      <c r="C355" s="296"/>
      <c r="D355" s="296"/>
      <c r="E355" s="296"/>
      <c r="F355" s="296"/>
      <c r="G355" s="296"/>
    </row>
    <row r="356" spans="1:7">
      <c r="A356" s="296"/>
      <c r="B356" s="296"/>
      <c r="C356" s="296"/>
      <c r="D356" s="296"/>
      <c r="E356" s="296"/>
      <c r="F356" s="296"/>
      <c r="G356" s="296"/>
    </row>
  </sheetData>
  <mergeCells count="1">
    <mergeCell ref="C7:C11"/>
  </mergeCells>
  <printOptions horizontalCentered="1" verticalCentered="1"/>
  <pageMargins left="0.78740157480314965" right="0.78740157480314965" top="0.78740157480314965" bottom="0.98425196850393704" header="0" footer="0"/>
  <pageSetup paperSize="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8">
    <pageSetUpPr autoPageBreaks="0"/>
  </sheetPr>
  <dimension ref="B1:E23"/>
  <sheetViews>
    <sheetView showGridLines="0" showRowColHeaders="0" showOutlineSymbols="0" zoomScaleNormal="100" workbookViewId="0">
      <selection activeCell="B2" sqref="B2"/>
    </sheetView>
  </sheetViews>
  <sheetFormatPr baseColWidth="10" defaultColWidth="11.42578125" defaultRowHeight="12.75"/>
  <cols>
    <col min="1" max="1" width="0.140625" style="95" customWidth="1"/>
    <col min="2" max="2" width="2.7109375" style="95" customWidth="1"/>
    <col min="3" max="3" width="18.5703125" style="95" customWidth="1"/>
    <col min="4" max="4" width="1.28515625" style="95" customWidth="1"/>
    <col min="5" max="5" width="58.85546875" style="95" customWidth="1"/>
    <col min="6" max="7" width="11.42578125" style="95"/>
    <col min="8" max="8" width="13.42578125" style="95" customWidth="1"/>
    <col min="9" max="16384" width="11.42578125" style="95"/>
  </cols>
  <sheetData>
    <row r="1" spans="2:5" ht="0.75" customHeight="1"/>
    <row r="2" spans="2:5" ht="21" customHeight="1">
      <c r="E2" s="31" t="s">
        <v>33</v>
      </c>
    </row>
    <row r="3" spans="2:5" ht="15" customHeight="1">
      <c r="E3" s="618" t="s">
        <v>366</v>
      </c>
    </row>
    <row r="4" spans="2:5" s="97" customFormat="1" ht="20.25" customHeight="1">
      <c r="B4" s="96"/>
      <c r="C4" s="82" t="s">
        <v>367</v>
      </c>
    </row>
    <row r="5" spans="2:5" s="97" customFormat="1" ht="12.75" customHeight="1">
      <c r="B5" s="96"/>
      <c r="C5" s="98"/>
    </row>
    <row r="6" spans="2:5" s="97" customFormat="1" ht="13.5" customHeight="1">
      <c r="B6" s="96"/>
      <c r="C6" s="99"/>
      <c r="D6" s="100"/>
      <c r="E6" s="100"/>
    </row>
    <row r="7" spans="2:5" s="97" customFormat="1" ht="12.75" customHeight="1">
      <c r="B7" s="96"/>
      <c r="C7" s="698" t="s">
        <v>227</v>
      </c>
      <c r="D7" s="100"/>
      <c r="E7" s="480"/>
    </row>
    <row r="8" spans="2:5" s="97" customFormat="1" ht="12.75" customHeight="1">
      <c r="B8" s="96"/>
      <c r="C8" s="698"/>
      <c r="D8" s="100"/>
      <c r="E8" s="480"/>
    </row>
    <row r="9" spans="2:5" s="97" customFormat="1" ht="12.75" customHeight="1">
      <c r="B9" s="96"/>
      <c r="C9" s="698"/>
      <c r="D9" s="100"/>
      <c r="E9" s="480"/>
    </row>
    <row r="10" spans="2:5" s="97" customFormat="1" ht="12.75" customHeight="1">
      <c r="B10" s="96"/>
      <c r="C10" s="291" t="s">
        <v>228</v>
      </c>
      <c r="D10" s="100"/>
      <c r="E10" s="480"/>
    </row>
    <row r="11" spans="2:5" s="97" customFormat="1" ht="12.75" customHeight="1">
      <c r="B11" s="96"/>
      <c r="D11" s="100"/>
      <c r="E11" s="481"/>
    </row>
    <row r="12" spans="2:5" s="97" customFormat="1" ht="12.75" customHeight="1">
      <c r="B12" s="96"/>
      <c r="D12" s="100"/>
      <c r="E12" s="481"/>
    </row>
    <row r="13" spans="2:5" s="97" customFormat="1" ht="12.75" customHeight="1">
      <c r="B13" s="96"/>
      <c r="C13" s="99"/>
      <c r="D13" s="100"/>
      <c r="E13" s="481"/>
    </row>
    <row r="14" spans="2:5" s="97" customFormat="1" ht="12.75" customHeight="1">
      <c r="B14" s="96"/>
      <c r="C14" s="99"/>
      <c r="D14" s="100"/>
      <c r="E14" s="481"/>
    </row>
    <row r="15" spans="2:5" s="97" customFormat="1" ht="12.75" customHeight="1">
      <c r="B15" s="96"/>
      <c r="C15" s="99"/>
      <c r="D15" s="100"/>
      <c r="E15" s="481"/>
    </row>
    <row r="16" spans="2:5" s="97" customFormat="1" ht="12.75" customHeight="1">
      <c r="B16" s="96"/>
      <c r="C16" s="99"/>
      <c r="D16" s="100"/>
      <c r="E16" s="481"/>
    </row>
    <row r="17" spans="2:5" s="97" customFormat="1" ht="12.75" customHeight="1">
      <c r="B17" s="96"/>
      <c r="C17" s="99"/>
      <c r="D17" s="100"/>
      <c r="E17" s="481"/>
    </row>
    <row r="18" spans="2:5" s="97" customFormat="1" ht="12.75" customHeight="1">
      <c r="B18" s="96"/>
      <c r="C18" s="99"/>
      <c r="D18" s="100"/>
      <c r="E18" s="481"/>
    </row>
    <row r="19" spans="2:5" s="97" customFormat="1" ht="12.75" customHeight="1">
      <c r="B19" s="96"/>
      <c r="C19" s="99"/>
      <c r="D19" s="100"/>
      <c r="E19" s="481"/>
    </row>
    <row r="20" spans="2:5" s="97" customFormat="1" ht="12.75" customHeight="1">
      <c r="B20" s="96"/>
      <c r="C20" s="99"/>
      <c r="D20" s="100"/>
      <c r="E20" s="481"/>
    </row>
    <row r="21" spans="2:5" s="97" customFormat="1" ht="12.75" customHeight="1">
      <c r="B21" s="96"/>
      <c r="C21" s="99"/>
      <c r="D21" s="100"/>
      <c r="E21" s="481"/>
    </row>
    <row r="23" spans="2:5" ht="14.1" customHeight="1"/>
  </sheetData>
  <mergeCells count="1">
    <mergeCell ref="C7:C9"/>
  </mergeCells>
  <phoneticPr fontId="35" type="noConversion"/>
  <printOptions horizontalCentered="1" verticalCentered="1"/>
  <pageMargins left="0.78740157480314965" right="0.78740157480314965" top="0.78740157480314965" bottom="0.98425196850393704" header="0" footer="0"/>
  <pageSetup paperSize="9" orientation="landscape" verticalDpi="4294967292"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214">
    <pageSetUpPr autoPageBreaks="0"/>
  </sheetPr>
  <dimension ref="B1:K23"/>
  <sheetViews>
    <sheetView showGridLines="0" showRowColHeaders="0" tabSelected="1" showOutlineSymbols="0" zoomScaleNormal="100" workbookViewId="0">
      <selection activeCell="B2" sqref="B2"/>
    </sheetView>
  </sheetViews>
  <sheetFormatPr baseColWidth="10" defaultColWidth="11.42578125" defaultRowHeight="12.75"/>
  <cols>
    <col min="1" max="1" width="0.140625" style="79" customWidth="1"/>
    <col min="2" max="2" width="2.7109375" style="79" customWidth="1"/>
    <col min="3" max="3" width="18.5703125" style="79" customWidth="1"/>
    <col min="4" max="4" width="1.28515625" style="79" customWidth="1"/>
    <col min="5" max="5" width="8.85546875" style="79" customWidth="1"/>
    <col min="6" max="6" width="12.7109375" style="79" customWidth="1"/>
    <col min="7" max="7" width="14.140625" style="79" customWidth="1"/>
    <col min="8" max="8" width="17.28515625" style="79" customWidth="1"/>
    <col min="9" max="9" width="8.28515625" style="79" customWidth="1"/>
    <col min="10" max="16384" width="11.42578125" style="79"/>
  </cols>
  <sheetData>
    <row r="1" spans="2:11" ht="0.75" customHeight="1"/>
    <row r="2" spans="2:11" ht="21" customHeight="1">
      <c r="E2" s="80"/>
      <c r="F2" s="80"/>
      <c r="G2" s="80"/>
      <c r="I2" s="31" t="s">
        <v>33</v>
      </c>
    </row>
    <row r="3" spans="2:11" ht="15" customHeight="1">
      <c r="E3" s="701" t="s">
        <v>366</v>
      </c>
      <c r="F3" s="701"/>
      <c r="G3" s="701"/>
      <c r="H3" s="701"/>
      <c r="I3" s="701"/>
    </row>
    <row r="4" spans="2:11" s="83" customFormat="1" ht="20.25" customHeight="1">
      <c r="B4" s="81"/>
      <c r="C4" s="82" t="s">
        <v>367</v>
      </c>
    </row>
    <row r="5" spans="2:11" s="83" customFormat="1" ht="12.75" customHeight="1">
      <c r="B5" s="81"/>
      <c r="C5" s="84"/>
    </row>
    <row r="6" spans="2:11" s="83" customFormat="1" ht="13.5" customHeight="1">
      <c r="B6" s="81"/>
      <c r="C6" s="85"/>
      <c r="D6" s="86"/>
      <c r="E6" s="86"/>
      <c r="F6" s="86"/>
      <c r="G6" s="86"/>
      <c r="H6" s="271"/>
      <c r="I6" s="87"/>
    </row>
    <row r="7" spans="2:11" s="83" customFormat="1" ht="12.75" customHeight="1">
      <c r="B7" s="81"/>
      <c r="C7" s="697" t="s">
        <v>151</v>
      </c>
      <c r="D7" s="86"/>
      <c r="E7" s="89"/>
      <c r="F7" s="702" t="s">
        <v>49</v>
      </c>
      <c r="G7" s="702"/>
      <c r="H7" s="702"/>
      <c r="I7" s="90"/>
    </row>
    <row r="8" spans="2:11" s="83" customFormat="1" ht="27" customHeight="1">
      <c r="B8" s="81"/>
      <c r="C8" s="697"/>
      <c r="D8" s="86"/>
      <c r="E8" s="335"/>
      <c r="F8" s="333" t="s">
        <v>77</v>
      </c>
      <c r="G8" s="333" t="s">
        <v>146</v>
      </c>
      <c r="H8" s="333" t="s">
        <v>237</v>
      </c>
      <c r="I8" s="334" t="s">
        <v>238</v>
      </c>
    </row>
    <row r="9" spans="2:11" s="83" customFormat="1" ht="12.75" customHeight="1">
      <c r="B9" s="81"/>
      <c r="C9" s="697"/>
      <c r="D9" s="86"/>
      <c r="E9" s="500">
        <f>'[1]Data 1'!C31</f>
        <v>2017</v>
      </c>
      <c r="F9" s="501">
        <f>'[9]Data 1'!H31</f>
        <v>252506.40568934203</v>
      </c>
      <c r="G9" s="502">
        <f>'[9]Data 1'!G31</f>
        <v>1.1320558128335323</v>
      </c>
      <c r="H9" s="503">
        <f>'[9]Data 1'!F31</f>
        <v>1.3721099999999999</v>
      </c>
      <c r="I9" s="504">
        <f>'[9]Data 1'!E31</f>
        <v>2.9736766501475609</v>
      </c>
      <c r="J9" s="642"/>
      <c r="K9" s="385"/>
    </row>
    <row r="10" spans="2:11" s="83" customFormat="1" ht="12.75" customHeight="1">
      <c r="B10" s="81"/>
      <c r="C10" s="343"/>
      <c r="D10" s="86"/>
      <c r="E10" s="500">
        <f>'[1]Data 1'!C32</f>
        <v>2018</v>
      </c>
      <c r="F10" s="501">
        <f>'[9]Data 1'!H32</f>
        <v>253566.42007159299</v>
      </c>
      <c r="G10" s="502">
        <f>'[9]Data 1'!G32</f>
        <v>0.41979702628023308</v>
      </c>
      <c r="H10" s="503">
        <f>'[9]Data 1'!F32</f>
        <v>0.52</v>
      </c>
      <c r="I10" s="504">
        <f>'[9]Data 1'!E32</f>
        <v>2.2887301214341571</v>
      </c>
      <c r="J10" s="642"/>
      <c r="K10" s="385"/>
    </row>
    <row r="11" spans="2:11" s="83" customFormat="1" ht="12.75" customHeight="1">
      <c r="B11" s="81"/>
      <c r="C11" s="343"/>
      <c r="D11" s="86"/>
      <c r="E11" s="500">
        <f>'[1]Data 1'!C33</f>
        <v>2019</v>
      </c>
      <c r="F11" s="501">
        <f>'[9]Data 1'!H33</f>
        <v>249256.69423260802</v>
      </c>
      <c r="G11" s="502">
        <f>'[9]Data 1'!G33</f>
        <v>-1.6996437610974469</v>
      </c>
      <c r="H11" s="503">
        <f>'[9]Data 1'!F33</f>
        <v>-2.6720000000000002</v>
      </c>
      <c r="I11" s="504">
        <f>'[9]Data 1'!E33</f>
        <v>2.0852534657954669</v>
      </c>
      <c r="J11" s="642"/>
      <c r="K11" s="385"/>
    </row>
    <row r="12" spans="2:11" s="83" customFormat="1" ht="12.75" customHeight="1">
      <c r="B12" s="81"/>
      <c r="D12" s="86"/>
      <c r="E12" s="500">
        <f>'[1]Data 1'!C34</f>
        <v>2020</v>
      </c>
      <c r="F12" s="501">
        <f>'[9]Data 1'!H34</f>
        <v>236755.018104141</v>
      </c>
      <c r="G12" s="502">
        <f>'[9]Data 1'!G34</f>
        <v>-5.0155828981669703</v>
      </c>
      <c r="H12" s="503">
        <f>'[9]Data 1'!F34</f>
        <v>-4.9849999999999994</v>
      </c>
      <c r="I12" s="504">
        <f>'[9]Data 1'!E34</f>
        <v>-10.822943244600669</v>
      </c>
      <c r="J12" s="642"/>
      <c r="K12" s="385"/>
    </row>
    <row r="13" spans="2:11" s="83" customFormat="1" ht="12.75" customHeight="1">
      <c r="B13" s="81"/>
      <c r="D13" s="86"/>
      <c r="E13" s="505">
        <f>'[1]Data 1'!C35</f>
        <v>2021</v>
      </c>
      <c r="F13" s="506">
        <f>'[9]Data 1'!H35</f>
        <v>242491.583410302</v>
      </c>
      <c r="G13" s="507">
        <f>'[9]Data 1'!G35</f>
        <v>2.42299629046836</v>
      </c>
      <c r="H13" s="508">
        <f>'[9]Data 1'!F35</f>
        <v>2.3879999999999999</v>
      </c>
      <c r="I13" s="509">
        <f>'[9]Data 1'!E35</f>
        <v>5.1294456758014917</v>
      </c>
      <c r="J13" s="642"/>
      <c r="K13" s="385"/>
    </row>
    <row r="14" spans="2:11" s="83" customFormat="1" ht="12.75" customHeight="1">
      <c r="B14" s="81"/>
      <c r="C14" s="92"/>
      <c r="D14" s="86"/>
      <c r="E14" s="93" t="s">
        <v>148</v>
      </c>
      <c r="F14" s="94"/>
      <c r="G14" s="86"/>
      <c r="I14" s="87"/>
    </row>
    <row r="15" spans="2:11" s="83" customFormat="1" ht="12.75" customHeight="1">
      <c r="B15" s="81"/>
      <c r="C15" s="92"/>
      <c r="D15" s="86"/>
      <c r="E15" s="699" t="s">
        <v>260</v>
      </c>
      <c r="F15" s="700"/>
      <c r="G15" s="700"/>
      <c r="H15" s="700"/>
      <c r="I15" s="700"/>
    </row>
    <row r="16" spans="2:11" s="83" customFormat="1" ht="12.75" customHeight="1">
      <c r="B16" s="81"/>
      <c r="D16" s="86"/>
      <c r="E16" s="699" t="s">
        <v>239</v>
      </c>
      <c r="F16" s="700"/>
      <c r="G16" s="700"/>
      <c r="H16" s="700"/>
      <c r="I16" s="700"/>
    </row>
    <row r="17" spans="2:9" s="83" customFormat="1" ht="12.75" customHeight="1">
      <c r="B17" s="81"/>
      <c r="D17" s="86"/>
    </row>
    <row r="18" spans="2:9" s="83" customFormat="1" ht="12.75" customHeight="1">
      <c r="B18" s="81"/>
      <c r="D18" s="86"/>
    </row>
    <row r="19" spans="2:9" s="83" customFormat="1" ht="12.75" customHeight="1">
      <c r="B19" s="81"/>
      <c r="D19" s="86"/>
      <c r="E19" s="746"/>
      <c r="F19" s="748"/>
      <c r="G19" s="750"/>
      <c r="H19" s="750"/>
      <c r="I19" s="750"/>
    </row>
    <row r="20" spans="2:9" s="83" customFormat="1" ht="12.75" customHeight="1">
      <c r="B20" s="81"/>
      <c r="C20" s="85"/>
      <c r="D20" s="86"/>
      <c r="E20" s="746"/>
      <c r="F20" s="748"/>
      <c r="G20" s="750"/>
      <c r="H20" s="750"/>
      <c r="I20" s="750"/>
    </row>
    <row r="21" spans="2:9" s="83" customFormat="1" ht="12.75" customHeight="1">
      <c r="B21" s="81"/>
      <c r="C21" s="85"/>
      <c r="D21" s="86"/>
      <c r="E21" s="746"/>
      <c r="F21" s="748"/>
      <c r="G21" s="750"/>
      <c r="H21" s="750"/>
      <c r="I21" s="750"/>
    </row>
    <row r="22" spans="2:9" s="83" customFormat="1" ht="12.75" customHeight="1">
      <c r="B22" s="81"/>
      <c r="C22" s="85"/>
      <c r="D22" s="86"/>
      <c r="E22" s="746"/>
      <c r="F22" s="748"/>
      <c r="G22" s="750"/>
      <c r="H22" s="750"/>
      <c r="I22" s="750"/>
    </row>
    <row r="23" spans="2:9">
      <c r="E23" s="747"/>
      <c r="F23" s="749"/>
      <c r="G23" s="751"/>
      <c r="H23" s="751"/>
      <c r="I23" s="751"/>
    </row>
  </sheetData>
  <mergeCells count="5">
    <mergeCell ref="E16:I16"/>
    <mergeCell ref="E3:I3"/>
    <mergeCell ref="F7:H7"/>
    <mergeCell ref="C7:C9"/>
    <mergeCell ref="E15:I15"/>
  </mergeCells>
  <phoneticPr fontId="0" type="noConversion"/>
  <printOptions horizontalCentered="1" verticalCentered="1"/>
  <pageMargins left="0.78740157480314965" right="0.78740157480314965" top="0.78740157480314965" bottom="0.98425196850393704" header="0" footer="0"/>
  <pageSetup paperSize="9" orientation="landscape" verticalDpi="4294967292"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215">
    <pageSetUpPr autoPageBreaks="0"/>
  </sheetPr>
  <dimension ref="B1:M23"/>
  <sheetViews>
    <sheetView showGridLines="0" showRowColHeaders="0" showOutlineSymbols="0" zoomScaleNormal="100" workbookViewId="0">
      <selection activeCell="B2" sqref="B2"/>
    </sheetView>
  </sheetViews>
  <sheetFormatPr baseColWidth="10" defaultColWidth="11.42578125" defaultRowHeight="12.75"/>
  <cols>
    <col min="1" max="1" width="0.140625" style="79" customWidth="1"/>
    <col min="2" max="2" width="2.7109375" style="79" customWidth="1"/>
    <col min="3" max="3" width="18.5703125" style="79" customWidth="1"/>
    <col min="4" max="4" width="1.28515625" style="79" customWidth="1"/>
    <col min="5" max="5" width="12.7109375" style="79" customWidth="1"/>
    <col min="6" max="6" width="7" style="79" customWidth="1"/>
    <col min="7" max="7" width="9.42578125" style="79" customWidth="1"/>
    <col min="8" max="8" width="7" style="79" customWidth="1"/>
    <col min="9" max="9" width="9.42578125" style="79" customWidth="1"/>
    <col min="10" max="10" width="7" style="79" customWidth="1"/>
    <col min="11" max="11" width="9.42578125" style="79" customWidth="1"/>
    <col min="12" max="12" width="7" style="79" customWidth="1"/>
    <col min="13" max="13" width="9.42578125" style="79" customWidth="1"/>
    <col min="14" max="16384" width="11.42578125" style="79"/>
  </cols>
  <sheetData>
    <row r="1" spans="2:13" ht="0.75" customHeight="1"/>
    <row r="2" spans="2:13" ht="21" customHeight="1">
      <c r="E2" s="80"/>
      <c r="F2" s="80"/>
      <c r="M2" s="31" t="s">
        <v>33</v>
      </c>
    </row>
    <row r="3" spans="2:13" ht="15" customHeight="1">
      <c r="E3" s="284"/>
      <c r="F3" s="284"/>
      <c r="G3" s="284"/>
      <c r="H3" s="284"/>
      <c r="M3" s="618" t="s">
        <v>366</v>
      </c>
    </row>
    <row r="4" spans="2:13" s="83" customFormat="1" ht="20.25" customHeight="1">
      <c r="B4" s="81"/>
      <c r="C4" s="82" t="s">
        <v>367</v>
      </c>
    </row>
    <row r="5" spans="2:13" s="83" customFormat="1" ht="12.75" customHeight="1">
      <c r="B5" s="81"/>
      <c r="C5" s="84"/>
    </row>
    <row r="6" spans="2:13" s="83" customFormat="1" ht="13.5" customHeight="1">
      <c r="B6" s="81"/>
      <c r="C6" s="85"/>
      <c r="D6" s="86"/>
      <c r="E6" s="86"/>
      <c r="F6" s="86"/>
      <c r="G6" s="271"/>
      <c r="H6" s="87"/>
    </row>
    <row r="7" spans="2:13" s="83" customFormat="1" ht="12.75" customHeight="1">
      <c r="B7" s="81"/>
      <c r="C7" s="705" t="s">
        <v>286</v>
      </c>
      <c r="D7" s="1"/>
      <c r="E7" s="336"/>
      <c r="F7" s="703" t="s">
        <v>128</v>
      </c>
      <c r="G7" s="704"/>
      <c r="H7" s="703" t="s">
        <v>129</v>
      </c>
      <c r="I7" s="704"/>
      <c r="J7" s="703" t="s">
        <v>23</v>
      </c>
      <c r="K7" s="704"/>
      <c r="L7" s="703" t="s">
        <v>24</v>
      </c>
      <c r="M7" s="704"/>
    </row>
    <row r="8" spans="2:13" s="83" customFormat="1" ht="12.75" customHeight="1">
      <c r="B8" s="81"/>
      <c r="C8" s="705"/>
      <c r="D8" s="1"/>
      <c r="E8" s="337"/>
      <c r="F8" s="338" t="s">
        <v>77</v>
      </c>
      <c r="G8" s="339" t="s">
        <v>146</v>
      </c>
      <c r="H8" s="338" t="s">
        <v>77</v>
      </c>
      <c r="I8" s="339" t="s">
        <v>146</v>
      </c>
      <c r="J8" s="338" t="s">
        <v>77</v>
      </c>
      <c r="K8" s="339" t="s">
        <v>146</v>
      </c>
      <c r="L8" s="338" t="s">
        <v>77</v>
      </c>
      <c r="M8" s="339" t="s">
        <v>146</v>
      </c>
    </row>
    <row r="9" spans="2:13" s="83" customFormat="1" ht="12.75" customHeight="1">
      <c r="B9" s="81"/>
      <c r="C9" s="705"/>
      <c r="D9" s="2"/>
      <c r="E9" s="510">
        <v>2017</v>
      </c>
      <c r="F9" s="412">
        <f>'[2]Data 3'!$D$107</f>
        <v>6016.4160159999992</v>
      </c>
      <c r="G9" s="511">
        <f>'[2]Data 3'!$D$108</f>
        <v>3.3182036318789354</v>
      </c>
      <c r="H9" s="412">
        <f>'[2]Data 3'!$E$107</f>
        <v>8931.0630249999995</v>
      </c>
      <c r="I9" s="638">
        <f>'[2]Data 3'!$E$108</f>
        <v>2.1381327106763326</v>
      </c>
      <c r="J9" s="412">
        <f>'[2]Data 3'!$F$107</f>
        <v>202.86082999999999</v>
      </c>
      <c r="K9" s="511">
        <f>'[2]Data 3'!$F$108</f>
        <v>-3.711824215552173</v>
      </c>
      <c r="L9" s="412">
        <f>'[2]Data 3'!$G$107</f>
        <v>210.42507800000001</v>
      </c>
      <c r="M9" s="511">
        <f>'[2]Data 3'!$G$108</f>
        <v>1.0269956227012766</v>
      </c>
    </row>
    <row r="10" spans="2:13" s="83" customFormat="1" ht="12.75" customHeight="1">
      <c r="B10" s="81"/>
      <c r="C10" s="705"/>
      <c r="D10" s="4"/>
      <c r="E10" s="510">
        <v>2018</v>
      </c>
      <c r="F10" s="412">
        <f>'[2]Data 3'!$D$128</f>
        <v>6057.4082950000002</v>
      </c>
      <c r="G10" s="511">
        <f>((F10/F9)-1)*100</f>
        <v>0.68134050057353512</v>
      </c>
      <c r="H10" s="412">
        <f>'[2]Data 3'!$E$128</f>
        <v>8841.6471500000007</v>
      </c>
      <c r="I10" s="511">
        <f>((H10/H9)-1)*100</f>
        <v>-1.0011784123536538</v>
      </c>
      <c r="J10" s="412">
        <f>'[2]Data 3'!$F$128</f>
        <v>207.356224</v>
      </c>
      <c r="K10" s="511">
        <f>((J10/J9)-1)*100</f>
        <v>2.2159990176516597</v>
      </c>
      <c r="L10" s="412">
        <f>'[2]Data 3'!$G$128</f>
        <v>212.94905599999998</v>
      </c>
      <c r="M10" s="511">
        <f>((L10/L9)-1)*100</f>
        <v>1.1994663487780555</v>
      </c>
    </row>
    <row r="11" spans="2:13" s="83" customFormat="1" ht="12.75" customHeight="1">
      <c r="B11" s="81"/>
      <c r="D11" s="4"/>
      <c r="E11" s="510">
        <v>2019</v>
      </c>
      <c r="F11" s="412">
        <f>'[2]Data 3'!$D$149</f>
        <v>6115.2257730000001</v>
      </c>
      <c r="G11" s="511">
        <f>((F11/F10)-1)*100</f>
        <v>0.95449200688229041</v>
      </c>
      <c r="H11" s="412">
        <f>'[2]Data 3'!$E$149</f>
        <v>8874.978133999999</v>
      </c>
      <c r="I11" s="511">
        <f>((H11/H10)-1)*100</f>
        <v>0.37697708848287714</v>
      </c>
      <c r="J11" s="412">
        <f>'[2]Data 3'!$F$149</f>
        <v>206.04823999999999</v>
      </c>
      <c r="K11" s="511">
        <f>((J11/J10)-1)*100</f>
        <v>-0.63079080761039297</v>
      </c>
      <c r="L11" s="420">
        <f>'[2]Data 3'!$G$149</f>
        <v>210.90462499999998</v>
      </c>
      <c r="M11" s="511">
        <f>((L11/L10)-1)*100</f>
        <v>-0.96005638080874922</v>
      </c>
    </row>
    <row r="12" spans="2:13" s="83" customFormat="1" ht="12.75" customHeight="1">
      <c r="B12" s="81"/>
      <c r="D12" s="4"/>
      <c r="E12" s="510">
        <v>2020</v>
      </c>
      <c r="F12" s="412">
        <f>'[2]Data 3'!$D$170</f>
        <v>4941.7247429999998</v>
      </c>
      <c r="G12" s="511">
        <f>((F12/F11)-1)*100</f>
        <v>-19.189823459687339</v>
      </c>
      <c r="H12" s="412">
        <f>'[2]Data 3'!$E$170</f>
        <v>7946.6684100000002</v>
      </c>
      <c r="I12" s="511">
        <f>((H12/H11)-1)*100</f>
        <v>-10.45985364677856</v>
      </c>
      <c r="J12" s="412">
        <f>'[2]Data 3'!$F$170</f>
        <v>199.19810200000003</v>
      </c>
      <c r="K12" s="511">
        <f>((J12/J11)-1)*100</f>
        <v>-3.3245311874539496</v>
      </c>
      <c r="L12" s="420">
        <f>'[2]Data 3'!$G$170</f>
        <v>208.01026299999998</v>
      </c>
      <c r="M12" s="511">
        <f>((L12/L11)-1)*100</f>
        <v>-1.3723558693888305</v>
      </c>
    </row>
    <row r="13" spans="2:13" s="83" customFormat="1" ht="12.75" customHeight="1">
      <c r="B13" s="81"/>
      <c r="D13" s="4"/>
      <c r="E13" s="512">
        <v>2021</v>
      </c>
      <c r="F13" s="513">
        <f>'[2]Data 3'!$D$191</f>
        <v>5527.5757049999993</v>
      </c>
      <c r="G13" s="514">
        <f>((F13/F12)-1)*100</f>
        <v>11.855192113438996</v>
      </c>
      <c r="H13" s="513">
        <f>'[2]Data 3'!$E$191</f>
        <v>8060.6864559999995</v>
      </c>
      <c r="I13" s="514">
        <f>((H13/H12)-1)*100</f>
        <v>1.4347905325522436</v>
      </c>
      <c r="J13" s="513">
        <f>'[2]Data 3'!$F$191</f>
        <v>196.88584400000002</v>
      </c>
      <c r="K13" s="514">
        <f>((J13/J12)-1)*100</f>
        <v>-1.1607831484257924</v>
      </c>
      <c r="L13" s="513">
        <f>'[2]Data 3'!$G$191</f>
        <v>205.378253</v>
      </c>
      <c r="M13" s="514">
        <f>((L13/L12)-1)*100</f>
        <v>-1.2653269901398922</v>
      </c>
    </row>
    <row r="14" spans="2:13" s="83" customFormat="1" ht="12.75" customHeight="1">
      <c r="B14" s="81"/>
      <c r="C14" s="92"/>
      <c r="D14" s="86"/>
      <c r="E14" s="93" t="s">
        <v>149</v>
      </c>
      <c r="F14" s="332"/>
      <c r="G14" s="332"/>
      <c r="H14" s="332"/>
    </row>
    <row r="15" spans="2:13" s="83" customFormat="1" ht="12.75" customHeight="1">
      <c r="B15" s="81"/>
      <c r="C15" s="92"/>
      <c r="D15" s="86"/>
      <c r="E15" s="94"/>
      <c r="F15" s="86"/>
      <c r="H15" s="87"/>
    </row>
    <row r="16" spans="2:13" s="83" customFormat="1" ht="12.75" customHeight="1">
      <c r="B16" s="81"/>
      <c r="C16" s="92"/>
      <c r="D16" s="86"/>
      <c r="E16" s="364"/>
      <c r="F16" s="364"/>
      <c r="G16" s="365"/>
      <c r="H16" s="364"/>
      <c r="I16" s="365"/>
      <c r="J16" s="364"/>
      <c r="K16" s="365"/>
      <c r="L16" s="364"/>
      <c r="M16" s="365"/>
    </row>
    <row r="17" spans="2:13" s="83" customFormat="1" ht="12.75" customHeight="1">
      <c r="B17" s="81"/>
      <c r="C17" s="92"/>
      <c r="D17" s="86"/>
      <c r="E17" s="364"/>
      <c r="F17" s="364"/>
      <c r="G17" s="365"/>
      <c r="H17" s="364"/>
      <c r="I17" s="365"/>
      <c r="J17" s="364"/>
      <c r="K17" s="365"/>
      <c r="L17" s="364"/>
      <c r="M17" s="365"/>
    </row>
    <row r="18" spans="2:13" s="83" customFormat="1" ht="12.75" customHeight="1">
      <c r="B18" s="81"/>
      <c r="C18" s="85"/>
      <c r="D18" s="86"/>
      <c r="E18" s="364"/>
      <c r="F18" s="364"/>
      <c r="G18" s="365"/>
      <c r="H18" s="364"/>
      <c r="I18" s="365"/>
      <c r="J18" s="364"/>
      <c r="K18" s="365"/>
      <c r="L18" s="364"/>
      <c r="M18" s="365"/>
    </row>
    <row r="19" spans="2:13" s="83" customFormat="1" ht="12.75" customHeight="1">
      <c r="B19" s="81"/>
      <c r="C19" s="85"/>
      <c r="D19" s="86"/>
      <c r="E19" s="364"/>
      <c r="F19" s="364"/>
      <c r="G19" s="365"/>
      <c r="H19" s="364"/>
      <c r="I19" s="365"/>
      <c r="J19" s="364"/>
      <c r="K19" s="365"/>
      <c r="L19" s="364"/>
      <c r="M19" s="365"/>
    </row>
    <row r="20" spans="2:13" s="83" customFormat="1" ht="12.75" customHeight="1">
      <c r="B20" s="81"/>
      <c r="C20" s="85"/>
      <c r="D20" s="86"/>
      <c r="E20" s="364"/>
      <c r="F20" s="364"/>
      <c r="G20" s="365"/>
      <c r="H20" s="364"/>
      <c r="I20" s="365"/>
      <c r="J20" s="364"/>
      <c r="K20" s="365"/>
      <c r="L20" s="364"/>
      <c r="M20" s="365"/>
    </row>
    <row r="21" spans="2:13" s="83" customFormat="1" ht="12.75" customHeight="1">
      <c r="B21" s="81"/>
      <c r="C21" s="85"/>
      <c r="D21" s="86"/>
      <c r="E21" s="94"/>
      <c r="F21" s="86"/>
    </row>
    <row r="22" spans="2:13" s="83" customFormat="1" ht="12.75" customHeight="1">
      <c r="B22" s="81"/>
      <c r="C22" s="85"/>
      <c r="D22" s="86"/>
      <c r="F22" s="364"/>
    </row>
    <row r="23" spans="2:13" s="83" customFormat="1" ht="12.75" customHeight="1">
      <c r="B23" s="81"/>
      <c r="C23" s="85"/>
      <c r="D23" s="86"/>
    </row>
  </sheetData>
  <mergeCells count="5">
    <mergeCell ref="F7:G7"/>
    <mergeCell ref="H7:I7"/>
    <mergeCell ref="J7:K7"/>
    <mergeCell ref="L7:M7"/>
    <mergeCell ref="C7:C10"/>
  </mergeCells>
  <printOptions horizontalCentered="1" verticalCentered="1"/>
  <pageMargins left="0.78740157480314965" right="0.78740157480314965" top="0.78740157480314965" bottom="0.98425196850393704" header="0" footer="0"/>
  <pageSetup paperSize="9" orientation="landscape" verticalDpi="4294967292" r:id="rId1"/>
  <headerFooter alignWithMargins="0"/>
  <ignoredErrors>
    <ignoredError sqref="H10:L13" formula="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20"/>
  <dimension ref="A1:K26"/>
  <sheetViews>
    <sheetView showGridLines="0" showRowColHeaders="0" zoomScaleNormal="100" workbookViewId="0">
      <selection activeCell="B2" sqref="B2"/>
    </sheetView>
  </sheetViews>
  <sheetFormatPr baseColWidth="10" defaultColWidth="11.42578125" defaultRowHeight="12.75"/>
  <cols>
    <col min="1" max="1" width="0.140625" style="247" customWidth="1"/>
    <col min="2" max="2" width="2.7109375" style="247" customWidth="1"/>
    <col min="3" max="3" width="18.5703125" style="247" customWidth="1"/>
    <col min="4" max="4" width="1.28515625" style="247" customWidth="1"/>
    <col min="5" max="5" width="58.85546875" style="247" customWidth="1"/>
    <col min="6" max="10" width="10.7109375" style="259" customWidth="1"/>
    <col min="11" max="16384" width="11.42578125" style="259"/>
  </cols>
  <sheetData>
    <row r="1" spans="1:8" s="247" customFormat="1" ht="0.75" customHeight="1"/>
    <row r="2" spans="1:8" s="247" customFormat="1" ht="21" customHeight="1">
      <c r="E2" s="31" t="s">
        <v>33</v>
      </c>
    </row>
    <row r="3" spans="1:8" s="247" customFormat="1" ht="15" customHeight="1">
      <c r="E3" s="618" t="s">
        <v>366</v>
      </c>
    </row>
    <row r="4" spans="1:8" s="249" customFormat="1" ht="20.25" customHeight="1">
      <c r="B4" s="250"/>
      <c r="C4" s="82" t="s">
        <v>367</v>
      </c>
    </row>
    <row r="5" spans="1:8" s="249" customFormat="1" ht="12.75" customHeight="1">
      <c r="B5" s="250"/>
      <c r="C5" s="251"/>
    </row>
    <row r="6" spans="1:8" s="249" customFormat="1" ht="13.5" customHeight="1">
      <c r="B6" s="250"/>
      <c r="C6" s="252"/>
      <c r="D6" s="253"/>
      <c r="E6" s="253"/>
    </row>
    <row r="7" spans="1:8" s="249" customFormat="1" ht="12.75" customHeight="1">
      <c r="B7" s="250"/>
      <c r="C7" s="706" t="s">
        <v>287</v>
      </c>
      <c r="D7" s="253"/>
      <c r="E7" s="254"/>
    </row>
    <row r="8" spans="1:8" s="247" customFormat="1" ht="12.75" customHeight="1">
      <c r="A8" s="249"/>
      <c r="B8" s="250"/>
      <c r="C8" s="706"/>
      <c r="D8" s="253"/>
      <c r="E8" s="254"/>
      <c r="F8" s="366"/>
      <c r="G8" s="366"/>
    </row>
    <row r="9" spans="1:8" s="247" customFormat="1" ht="12.75" customHeight="1">
      <c r="A9" s="249"/>
      <c r="B9" s="250"/>
      <c r="C9" s="706"/>
      <c r="D9" s="253"/>
      <c r="E9" s="254"/>
      <c r="F9" s="366"/>
      <c r="G9" s="366"/>
    </row>
    <row r="10" spans="1:8" s="247" customFormat="1" ht="12.75" customHeight="1">
      <c r="A10" s="249"/>
      <c r="B10" s="250"/>
      <c r="C10" s="706"/>
      <c r="D10" s="253"/>
      <c r="E10" s="254"/>
      <c r="F10" s="366"/>
      <c r="G10" s="366"/>
      <c r="H10" s="263"/>
    </row>
    <row r="11" spans="1:8" s="247" customFormat="1" ht="12.75" customHeight="1">
      <c r="A11" s="249"/>
      <c r="B11" s="250"/>
      <c r="C11" s="706"/>
      <c r="D11" s="253"/>
      <c r="E11" s="253"/>
      <c r="F11" s="366"/>
      <c r="G11" s="366"/>
      <c r="H11" s="263"/>
    </row>
    <row r="12" spans="1:8" s="247" customFormat="1" ht="12.75" customHeight="1">
      <c r="A12" s="249"/>
      <c r="B12" s="250"/>
      <c r="C12" s="370" t="s">
        <v>107</v>
      </c>
      <c r="D12" s="253"/>
      <c r="E12" s="253"/>
      <c r="F12" s="366"/>
      <c r="G12" s="366"/>
      <c r="H12" s="263"/>
    </row>
    <row r="13" spans="1:8" s="247" customFormat="1" ht="12.75" customHeight="1">
      <c r="A13" s="249"/>
      <c r="B13" s="250"/>
      <c r="C13" s="252"/>
      <c r="D13" s="253"/>
      <c r="E13" s="253"/>
      <c r="F13" s="366"/>
      <c r="G13" s="366"/>
      <c r="H13" s="263"/>
    </row>
    <row r="14" spans="1:8" s="247" customFormat="1" ht="12.75" customHeight="1">
      <c r="A14" s="249"/>
      <c r="B14" s="250"/>
      <c r="C14" s="252"/>
      <c r="D14" s="253"/>
      <c r="E14" s="253"/>
      <c r="F14" s="366"/>
      <c r="G14" s="366"/>
      <c r="H14" s="263"/>
    </row>
    <row r="15" spans="1:8" s="247" customFormat="1" ht="12.75" customHeight="1">
      <c r="A15" s="249"/>
      <c r="B15" s="250"/>
      <c r="C15" s="252"/>
      <c r="D15" s="253"/>
      <c r="E15" s="253"/>
      <c r="F15" s="366"/>
      <c r="G15" s="366"/>
    </row>
    <row r="16" spans="1:8" s="247" customFormat="1" ht="12.75" customHeight="1">
      <c r="A16" s="249"/>
      <c r="B16" s="250"/>
      <c r="C16" s="252"/>
      <c r="D16" s="253"/>
      <c r="E16" s="253"/>
      <c r="F16" s="366"/>
      <c r="G16" s="366"/>
    </row>
    <row r="17" spans="1:11" s="247" customFormat="1" ht="12.75" customHeight="1">
      <c r="A17" s="249"/>
      <c r="B17" s="250"/>
      <c r="C17" s="252"/>
      <c r="D17" s="253"/>
      <c r="E17" s="253"/>
      <c r="F17" s="366"/>
      <c r="G17" s="366"/>
    </row>
    <row r="18" spans="1:11" s="247" customFormat="1" ht="12.75" customHeight="1">
      <c r="A18" s="249"/>
      <c r="B18" s="250"/>
      <c r="C18" s="252"/>
      <c r="D18" s="253"/>
      <c r="E18" s="253"/>
      <c r="F18" s="366"/>
      <c r="G18" s="366"/>
    </row>
    <row r="19" spans="1:11" s="247" customFormat="1" ht="12.75" customHeight="1">
      <c r="A19" s="249"/>
      <c r="B19" s="250"/>
      <c r="C19" s="252"/>
      <c r="D19" s="253"/>
      <c r="E19" s="253"/>
      <c r="F19" s="366"/>
      <c r="G19" s="366"/>
    </row>
    <row r="20" spans="1:11" s="247" customFormat="1" ht="12.75" customHeight="1">
      <c r="A20" s="249"/>
      <c r="B20" s="250"/>
      <c r="C20" s="252"/>
      <c r="D20" s="253"/>
      <c r="E20" s="253"/>
      <c r="F20" s="366"/>
      <c r="G20" s="366"/>
    </row>
    <row r="21" spans="1:11" s="247" customFormat="1" ht="12.75" customHeight="1">
      <c r="A21" s="249"/>
      <c r="B21" s="250"/>
      <c r="C21" s="252"/>
      <c r="D21" s="253"/>
      <c r="E21" s="520" t="s">
        <v>254</v>
      </c>
      <c r="F21" s="520"/>
      <c r="G21" s="520"/>
    </row>
    <row r="22" spans="1:11">
      <c r="E22" s="272" t="s">
        <v>199</v>
      </c>
      <c r="F22" s="272"/>
      <c r="G22" s="272"/>
    </row>
    <row r="23" spans="1:11">
      <c r="E23" s="272"/>
      <c r="F23" s="358"/>
      <c r="G23" s="358"/>
      <c r="H23" s="258"/>
      <c r="I23" s="258"/>
      <c r="J23" s="258"/>
      <c r="K23" s="258"/>
    </row>
    <row r="24" spans="1:11">
      <c r="F24" s="257"/>
      <c r="G24" s="257"/>
      <c r="H24" s="258"/>
      <c r="I24" s="258"/>
      <c r="J24" s="258"/>
      <c r="K24" s="258"/>
    </row>
    <row r="25" spans="1:11">
      <c r="F25" s="257"/>
      <c r="G25" s="257"/>
      <c r="H25" s="258"/>
      <c r="I25" s="258"/>
      <c r="J25" s="258"/>
      <c r="K25" s="258"/>
    </row>
    <row r="26" spans="1:11">
      <c r="E26" s="252"/>
      <c r="F26" s="257"/>
      <c r="G26" s="257"/>
      <c r="H26" s="258"/>
      <c r="I26" s="258"/>
      <c r="J26" s="258"/>
      <c r="K26" s="258"/>
    </row>
  </sheetData>
  <mergeCells count="1">
    <mergeCell ref="C7:C11"/>
  </mergeCells>
  <printOptions horizontalCentered="1" verticalCentered="1"/>
  <pageMargins left="0.78740157480314965" right="0.78740157480314965" top="0.98425196850393704" bottom="0.98425196850393704" header="0" footer="0"/>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S26"/>
  <sheetViews>
    <sheetView showGridLines="0" showRowColHeaders="0" zoomScaleNormal="100" workbookViewId="0">
      <selection activeCell="B2" sqref="B2"/>
    </sheetView>
  </sheetViews>
  <sheetFormatPr baseColWidth="10" defaultColWidth="11.42578125" defaultRowHeight="12.75"/>
  <cols>
    <col min="1" max="1" width="0.140625" style="247" customWidth="1"/>
    <col min="2" max="2" width="2.7109375" style="247" customWidth="1"/>
    <col min="3" max="3" width="18.5703125" style="247" customWidth="1"/>
    <col min="4" max="4" width="1.28515625" style="247" customWidth="1"/>
    <col min="5" max="5" width="58.85546875" style="247" customWidth="1"/>
    <col min="6" max="10" width="10.7109375" style="259" customWidth="1"/>
    <col min="11" max="16384" width="11.42578125" style="259"/>
  </cols>
  <sheetData>
    <row r="1" spans="1:19" s="247" customFormat="1" ht="0.75" customHeight="1"/>
    <row r="2" spans="1:19" s="247" customFormat="1" ht="21" customHeight="1">
      <c r="E2" s="357" t="s">
        <v>33</v>
      </c>
    </row>
    <row r="3" spans="1:19" s="247" customFormat="1" ht="15" customHeight="1">
      <c r="E3" s="618" t="s">
        <v>366</v>
      </c>
    </row>
    <row r="4" spans="1:19" s="249" customFormat="1" ht="20.25" customHeight="1">
      <c r="B4" s="250"/>
      <c r="C4" s="82" t="s">
        <v>367</v>
      </c>
    </row>
    <row r="5" spans="1:19" s="249" customFormat="1" ht="12.75" customHeight="1">
      <c r="B5" s="250"/>
      <c r="C5" s="251"/>
    </row>
    <row r="6" spans="1:19" s="249" customFormat="1" ht="13.5" customHeight="1">
      <c r="B6" s="250"/>
      <c r="C6" s="252"/>
      <c r="D6" s="253"/>
      <c r="E6" s="253"/>
    </row>
    <row r="7" spans="1:19" s="249" customFormat="1" ht="12.75" customHeight="1">
      <c r="B7" s="250"/>
      <c r="C7" s="706" t="s">
        <v>288</v>
      </c>
      <c r="D7" s="253"/>
      <c r="E7" s="254"/>
    </row>
    <row r="8" spans="1:19" s="247" customFormat="1" ht="12.75" customHeight="1">
      <c r="A8" s="249"/>
      <c r="B8" s="250"/>
      <c r="C8" s="706"/>
      <c r="D8" s="253"/>
      <c r="E8" s="254"/>
      <c r="F8" s="366"/>
      <c r="G8" s="366"/>
    </row>
    <row r="9" spans="1:19" s="247" customFormat="1" ht="12.75" customHeight="1">
      <c r="A9" s="249"/>
      <c r="B9" s="250"/>
      <c r="C9" s="706"/>
      <c r="D9" s="253"/>
      <c r="E9" s="254"/>
      <c r="F9" s="366"/>
      <c r="G9" s="366"/>
    </row>
    <row r="10" spans="1:19" s="247" customFormat="1" ht="12.75" customHeight="1">
      <c r="A10" s="249"/>
      <c r="B10" s="250"/>
      <c r="C10" s="706"/>
      <c r="D10" s="253"/>
      <c r="E10" s="254"/>
      <c r="F10" s="366"/>
      <c r="G10" s="366"/>
      <c r="H10" s="263"/>
    </row>
    <row r="11" spans="1:19" s="247" customFormat="1" ht="12.75" customHeight="1">
      <c r="A11" s="249"/>
      <c r="B11" s="250"/>
      <c r="C11" s="370" t="s">
        <v>105</v>
      </c>
      <c r="D11" s="253"/>
      <c r="E11" s="253"/>
      <c r="F11" s="366"/>
      <c r="G11" s="366"/>
      <c r="H11" s="263"/>
    </row>
    <row r="12" spans="1:19" s="247" customFormat="1" ht="12.75" customHeight="1">
      <c r="A12" s="249"/>
      <c r="B12" s="250"/>
      <c r="D12" s="253"/>
      <c r="E12" s="253"/>
      <c r="F12" s="366"/>
      <c r="G12" s="366"/>
      <c r="H12" s="263"/>
    </row>
    <row r="13" spans="1:19" s="247" customFormat="1" ht="12.75" customHeight="1">
      <c r="A13" s="249"/>
      <c r="B13" s="250"/>
      <c r="C13" s="252"/>
      <c r="D13" s="253"/>
      <c r="E13" s="253"/>
      <c r="F13" s="366"/>
      <c r="G13" s="366"/>
      <c r="H13" s="263"/>
    </row>
    <row r="14" spans="1:19" s="247" customFormat="1" ht="12.75" customHeight="1">
      <c r="A14" s="249"/>
      <c r="B14" s="250"/>
      <c r="C14" s="252"/>
      <c r="D14" s="253"/>
      <c r="E14" s="253"/>
      <c r="F14" s="366"/>
      <c r="G14" s="366"/>
      <c r="H14" s="263"/>
    </row>
    <row r="15" spans="1:19" s="247" customFormat="1" ht="12.75" customHeight="1">
      <c r="A15" s="249"/>
      <c r="B15" s="250"/>
      <c r="C15" s="252"/>
      <c r="D15" s="253"/>
      <c r="E15" s="253"/>
      <c r="F15" s="366"/>
      <c r="G15" s="366"/>
    </row>
    <row r="16" spans="1:19" s="247" customFormat="1" ht="12.75" customHeight="1">
      <c r="A16" s="249"/>
      <c r="B16" s="250"/>
      <c r="C16" s="252"/>
      <c r="D16" s="253"/>
      <c r="E16" s="253"/>
      <c r="F16" s="366"/>
      <c r="G16" s="366"/>
      <c r="S16" s="247" t="s">
        <v>256</v>
      </c>
    </row>
    <row r="17" spans="1:12" s="247" customFormat="1" ht="12.75" customHeight="1">
      <c r="A17" s="249"/>
      <c r="B17" s="250"/>
      <c r="C17" s="252"/>
      <c r="D17" s="253"/>
      <c r="E17" s="253"/>
      <c r="F17" s="366"/>
      <c r="G17" s="366"/>
    </row>
    <row r="18" spans="1:12" s="247" customFormat="1" ht="12.75" customHeight="1">
      <c r="A18" s="249"/>
      <c r="B18" s="250"/>
      <c r="C18" s="252"/>
      <c r="D18" s="253"/>
      <c r="E18" s="253"/>
      <c r="F18" s="366"/>
      <c r="G18" s="366"/>
    </row>
    <row r="19" spans="1:12" s="247" customFormat="1" ht="12.75" customHeight="1">
      <c r="A19" s="249"/>
      <c r="B19" s="250"/>
      <c r="C19" s="252"/>
      <c r="D19" s="253"/>
      <c r="E19" s="253"/>
      <c r="F19" s="366"/>
      <c r="G19" s="366"/>
    </row>
    <row r="20" spans="1:12" s="247" customFormat="1" ht="12.75" customHeight="1">
      <c r="A20" s="249"/>
      <c r="B20" s="250"/>
      <c r="C20" s="252"/>
      <c r="D20" s="253"/>
      <c r="E20" s="253"/>
      <c r="F20" s="366"/>
      <c r="G20" s="366"/>
    </row>
    <row r="21" spans="1:12">
      <c r="E21" s="272" t="s">
        <v>257</v>
      </c>
      <c r="F21" s="272"/>
      <c r="G21" s="272"/>
    </row>
    <row r="22" spans="1:12" ht="12.75" customHeight="1">
      <c r="E22" s="272"/>
      <c r="H22" s="359"/>
      <c r="I22" s="359"/>
      <c r="J22" s="359"/>
      <c r="K22" s="359"/>
      <c r="L22" s="359"/>
    </row>
    <row r="23" spans="1:12">
      <c r="F23" s="257"/>
      <c r="G23" s="257"/>
      <c r="H23" s="258"/>
      <c r="I23" s="258"/>
      <c r="J23" s="258"/>
      <c r="K23" s="258"/>
    </row>
    <row r="24" spans="1:12">
      <c r="F24" s="257"/>
      <c r="G24" s="257"/>
      <c r="H24" s="258"/>
      <c r="I24" s="258"/>
      <c r="J24" s="258"/>
      <c r="K24" s="258"/>
    </row>
    <row r="25" spans="1:12">
      <c r="F25" s="257"/>
      <c r="G25" s="257"/>
      <c r="H25" s="258"/>
      <c r="I25" s="258"/>
      <c r="J25" s="258"/>
      <c r="K25" s="258"/>
    </row>
    <row r="26" spans="1:12">
      <c r="E26" s="252"/>
      <c r="F26" s="257"/>
      <c r="G26" s="257"/>
      <c r="H26" s="258"/>
      <c r="I26" s="258"/>
      <c r="J26" s="258"/>
      <c r="K26" s="258"/>
    </row>
  </sheetData>
  <mergeCells count="1">
    <mergeCell ref="C7:C10"/>
  </mergeCells>
  <printOptions horizontalCentered="1" verticalCentered="1"/>
  <pageMargins left="0.78740157480314965" right="0.78740157480314965" top="0.98425196850393704" bottom="0.98425196850393704" header="0" footer="0"/>
  <pageSetup paperSize="9"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21312">
    <pageSetUpPr autoPageBreaks="0"/>
  </sheetPr>
  <dimension ref="B1:E23"/>
  <sheetViews>
    <sheetView showGridLines="0" showRowColHeaders="0" showOutlineSymbols="0" zoomScaleNormal="100" workbookViewId="0">
      <selection activeCell="B2" sqref="B2"/>
    </sheetView>
  </sheetViews>
  <sheetFormatPr baseColWidth="10" defaultColWidth="11.42578125" defaultRowHeight="12.75"/>
  <cols>
    <col min="1" max="1" width="0.140625" style="79" customWidth="1"/>
    <col min="2" max="2" width="2.7109375" style="79" customWidth="1"/>
    <col min="3" max="3" width="18.5703125" style="79" customWidth="1"/>
    <col min="4" max="4" width="1.28515625" style="79" customWidth="1"/>
    <col min="5" max="5" width="58.85546875" style="79" customWidth="1"/>
    <col min="6" max="16384" width="11.42578125" style="79"/>
  </cols>
  <sheetData>
    <row r="1" spans="2:5" ht="0.75" customHeight="1"/>
    <row r="2" spans="2:5" ht="21" customHeight="1">
      <c r="E2" s="31" t="s">
        <v>33</v>
      </c>
    </row>
    <row r="3" spans="2:5" ht="15" customHeight="1">
      <c r="E3" s="618" t="s">
        <v>366</v>
      </c>
    </row>
    <row r="4" spans="2:5" s="83" customFormat="1" ht="20.25" customHeight="1">
      <c r="B4" s="81"/>
      <c r="C4" s="82" t="s">
        <v>367</v>
      </c>
    </row>
    <row r="5" spans="2:5" s="83" customFormat="1" ht="12.75" customHeight="1">
      <c r="B5" s="81"/>
      <c r="C5" s="84"/>
    </row>
    <row r="6" spans="2:5" s="83" customFormat="1" ht="13.5" customHeight="1">
      <c r="B6" s="81"/>
      <c r="C6" s="85"/>
      <c r="D6" s="86"/>
      <c r="E6" s="86"/>
    </row>
    <row r="7" spans="2:5" s="83" customFormat="1" ht="12.75" customHeight="1">
      <c r="B7" s="81"/>
      <c r="C7" s="707" t="s">
        <v>221</v>
      </c>
      <c r="D7" s="86"/>
      <c r="E7" s="523"/>
    </row>
    <row r="8" spans="2:5" s="83" customFormat="1" ht="12.75" customHeight="1">
      <c r="B8" s="81"/>
      <c r="C8" s="707"/>
      <c r="D8" s="86"/>
      <c r="E8" s="523"/>
    </row>
    <row r="9" spans="2:5" s="83" customFormat="1" ht="12.75" customHeight="1">
      <c r="B9" s="81"/>
      <c r="C9" s="707"/>
      <c r="D9" s="86"/>
      <c r="E9" s="523"/>
    </row>
    <row r="10" spans="2:5" s="83" customFormat="1" ht="12.75" customHeight="1">
      <c r="B10" s="81"/>
      <c r="C10" s="707"/>
      <c r="D10" s="86"/>
      <c r="E10" s="523"/>
    </row>
    <row r="11" spans="2:5" s="83" customFormat="1" ht="12.75" customHeight="1">
      <c r="B11" s="81"/>
      <c r="C11" s="707"/>
      <c r="D11" s="86"/>
      <c r="E11" s="524"/>
    </row>
    <row r="12" spans="2:5" s="83" customFormat="1" ht="12.75" customHeight="1">
      <c r="B12" s="81"/>
      <c r="C12" s="88"/>
      <c r="D12" s="86"/>
      <c r="E12" s="524"/>
    </row>
    <row r="13" spans="2:5" s="83" customFormat="1" ht="12.75" customHeight="1">
      <c r="B13" s="81"/>
      <c r="C13" s="88"/>
      <c r="D13" s="86"/>
      <c r="E13" s="524"/>
    </row>
    <row r="14" spans="2:5" s="83" customFormat="1" ht="12.75" customHeight="1">
      <c r="B14" s="81"/>
      <c r="C14" s="93"/>
      <c r="D14" s="86"/>
      <c r="E14" s="524"/>
    </row>
    <row r="15" spans="2:5" s="83" customFormat="1" ht="12.75" customHeight="1">
      <c r="B15" s="81"/>
      <c r="C15" s="93"/>
      <c r="D15" s="86"/>
      <c r="E15" s="524"/>
    </row>
    <row r="16" spans="2:5" s="83" customFormat="1" ht="12.75" customHeight="1">
      <c r="B16" s="81"/>
      <c r="C16" s="93"/>
      <c r="D16" s="86"/>
      <c r="E16" s="524"/>
    </row>
    <row r="17" spans="2:5" s="83" customFormat="1" ht="12.75" customHeight="1">
      <c r="B17" s="81"/>
      <c r="C17" s="93"/>
      <c r="D17" s="86"/>
      <c r="E17" s="524"/>
    </row>
    <row r="18" spans="2:5" s="83" customFormat="1" ht="12.75" customHeight="1">
      <c r="B18" s="81"/>
      <c r="D18" s="86"/>
      <c r="E18" s="524"/>
    </row>
    <row r="19" spans="2:5" s="83" customFormat="1" ht="12.75" customHeight="1">
      <c r="B19" s="81"/>
      <c r="D19" s="86"/>
      <c r="E19" s="524"/>
    </row>
    <row r="20" spans="2:5" s="83" customFormat="1" ht="12.75" customHeight="1">
      <c r="B20" s="81"/>
      <c r="C20" s="85"/>
      <c r="D20" s="86"/>
      <c r="E20" s="524"/>
    </row>
    <row r="21" spans="2:5" s="83" customFormat="1" ht="12.75" customHeight="1">
      <c r="B21" s="81"/>
      <c r="C21" s="85"/>
      <c r="D21" s="86"/>
      <c r="E21" s="524"/>
    </row>
    <row r="22" spans="2:5">
      <c r="E22" s="268"/>
    </row>
    <row r="23" spans="2:5">
      <c r="E23" s="268"/>
    </row>
  </sheetData>
  <mergeCells count="1">
    <mergeCell ref="C7:C11"/>
  </mergeCells>
  <phoneticPr fontId="0" type="noConversion"/>
  <printOptions horizontalCentered="1" verticalCentered="1"/>
  <pageMargins left="0.78740157480314965" right="0.78740157480314965" top="0.78740157480314965" bottom="0.98425196850393704" header="0" footer="0"/>
  <pageSetup paperSize="9" orientation="landscape" vertic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6">
    <pageSetUpPr autoPageBreaks="0" fitToPage="1"/>
  </sheetPr>
  <dimension ref="C1:R71"/>
  <sheetViews>
    <sheetView showGridLines="0" showRowColHeaders="0" showOutlineSymbols="0" zoomScaleNormal="100" workbookViewId="0">
      <selection activeCell="N18" sqref="N18:N20"/>
    </sheetView>
  </sheetViews>
  <sheetFormatPr baseColWidth="10" defaultColWidth="11.42578125" defaultRowHeight="11.25"/>
  <cols>
    <col min="1" max="1" width="0.140625" style="5" customWidth="1"/>
    <col min="2" max="2" width="2.7109375" style="5" customWidth="1"/>
    <col min="3" max="3" width="15.42578125" style="3" customWidth="1"/>
    <col min="4" max="4" width="1.28515625" style="3" customWidth="1"/>
    <col min="5" max="5" width="22.5703125" style="3" customWidth="1"/>
    <col min="6" max="6" width="5.7109375" style="3" customWidth="1"/>
    <col min="7" max="7" width="6.7109375" style="3" customWidth="1"/>
    <col min="8" max="8" width="7.140625" style="5" bestFit="1" customWidth="1"/>
    <col min="9" max="9" width="6.7109375" style="5" customWidth="1"/>
    <col min="10" max="10" width="5.7109375" style="5" customWidth="1"/>
    <col min="11" max="11" width="6.140625" style="5" customWidth="1"/>
    <col min="12" max="12" width="5.7109375" style="5" customWidth="1"/>
    <col min="13" max="13" width="6" style="5" customWidth="1"/>
    <col min="14" max="14" width="6.140625" style="5" customWidth="1"/>
    <col min="15" max="15" width="7.5703125" style="5" customWidth="1"/>
    <col min="16" max="16384" width="11.42578125" style="5"/>
  </cols>
  <sheetData>
    <row r="1" spans="3:18" ht="0.75" customHeight="1"/>
    <row r="2" spans="3:18" ht="21" customHeight="1">
      <c r="K2" s="26"/>
      <c r="O2" s="31" t="s">
        <v>33</v>
      </c>
    </row>
    <row r="3" spans="3:18" ht="15" customHeight="1">
      <c r="E3" s="687" t="s">
        <v>366</v>
      </c>
      <c r="F3" s="687"/>
      <c r="G3" s="687"/>
      <c r="H3" s="687"/>
      <c r="I3" s="687"/>
      <c r="J3" s="687"/>
      <c r="K3" s="687"/>
      <c r="L3" s="687"/>
      <c r="M3" s="687"/>
      <c r="N3" s="687"/>
      <c r="O3" s="687"/>
    </row>
    <row r="4" spans="3:18" ht="20.25" customHeight="1">
      <c r="C4" s="82" t="s">
        <v>367</v>
      </c>
    </row>
    <row r="5" spans="3:18" ht="12.75" customHeight="1"/>
    <row r="6" spans="3:18" ht="13.5" customHeight="1">
      <c r="E6"/>
      <c r="F6"/>
      <c r="G6" s="340"/>
      <c r="H6" s="341"/>
      <c r="I6" s="77"/>
      <c r="J6" s="77"/>
    </row>
    <row r="7" spans="3:18" s="1" customFormat="1" ht="81.75" customHeight="1">
      <c r="C7" s="25" t="s">
        <v>368</v>
      </c>
      <c r="E7" s="13"/>
      <c r="F7" s="24" t="str">
        <f>'Data 1'!E28</f>
        <v>Andalucía</v>
      </c>
      <c r="G7" s="24" t="str">
        <f>'Data 1'!F28</f>
        <v>Aragón</v>
      </c>
      <c r="H7" s="24" t="str">
        <f>'Data 1'!G28</f>
        <v>Asturias</v>
      </c>
      <c r="I7" s="24" t="str">
        <f>'Data 1'!H28</f>
        <v>Baleares</v>
      </c>
      <c r="J7" s="24" t="str">
        <f>'Data 1'!I28</f>
        <v>C. Valenciana</v>
      </c>
      <c r="K7" s="24" t="str">
        <f>'Data 1'!J28</f>
        <v>Canarias</v>
      </c>
      <c r="L7" s="24" t="str">
        <f>'Data 1'!K28</f>
        <v>Cantabria</v>
      </c>
      <c r="M7" s="24" t="str">
        <f>'Data 1'!L28</f>
        <v>Castilla-La Mancha</v>
      </c>
      <c r="N7" s="24" t="str">
        <f>'Data 1'!M28</f>
        <v>Castilla y León</v>
      </c>
      <c r="O7" s="24" t="str">
        <f>'Data 1'!N28</f>
        <v>Cataluña</v>
      </c>
      <c r="R7" s="40"/>
    </row>
    <row r="8" spans="3:18" s="2" customFormat="1" ht="12.75" customHeight="1">
      <c r="C8" s="388" t="s">
        <v>223</v>
      </c>
      <c r="E8" s="411" t="s">
        <v>16</v>
      </c>
      <c r="F8" s="412">
        <f>'Data 1'!E29</f>
        <v>492.99300063999999</v>
      </c>
      <c r="G8" s="412">
        <f>'Data 1'!F29</f>
        <v>2648.5066030000003</v>
      </c>
      <c r="H8" s="412">
        <f>'Data 1'!G29</f>
        <v>1709.8200888000001</v>
      </c>
      <c r="I8" s="412" t="str">
        <f>'Data 1'!H29</f>
        <v>-</v>
      </c>
      <c r="J8" s="412">
        <f>'Data 1'!I29</f>
        <v>458.95571000000001</v>
      </c>
      <c r="K8" s="412">
        <f>'Data 1'!J29</f>
        <v>3.0429020000000002</v>
      </c>
      <c r="L8" s="412">
        <f>'Data 1'!K29</f>
        <v>226.75849700000001</v>
      </c>
      <c r="M8" s="412">
        <f>'Data 1'!L29</f>
        <v>790.96921099999997</v>
      </c>
      <c r="N8" s="412">
        <f>'Data 1'!M29</f>
        <v>8762.8307788759994</v>
      </c>
      <c r="O8" s="412">
        <f>'Data 1'!N29</f>
        <v>3378.3787910000001</v>
      </c>
      <c r="R8" s="40"/>
    </row>
    <row r="9" spans="3:18" s="3" customFormat="1" ht="12.75" customHeight="1">
      <c r="E9" s="411" t="s">
        <v>173</v>
      </c>
      <c r="F9" s="412" t="str">
        <f>'Data 1'!E35</f>
        <v>-</v>
      </c>
      <c r="G9" s="412" t="str">
        <f>'Data 1'!F35</f>
        <v>-</v>
      </c>
      <c r="H9" s="412" t="str">
        <f>'Data 1'!G35</f>
        <v>-</v>
      </c>
      <c r="I9" s="412" t="str">
        <f>'Data 1'!H35</f>
        <v>-</v>
      </c>
      <c r="J9" s="412" t="str">
        <f>'Data 1'!I35</f>
        <v>-</v>
      </c>
      <c r="K9" s="412">
        <f>'Data 1'!J35</f>
        <v>23.088257000000002</v>
      </c>
      <c r="L9" s="412" t="str">
        <f>'Data 1'!K35</f>
        <v>-</v>
      </c>
      <c r="M9" s="412" t="str">
        <f>'Data 1'!L35</f>
        <v>-</v>
      </c>
      <c r="N9" s="412" t="str">
        <f>'Data 1'!M35</f>
        <v>-</v>
      </c>
      <c r="O9" s="412" t="str">
        <f>'Data 1'!N35</f>
        <v>-</v>
      </c>
      <c r="R9" s="41"/>
    </row>
    <row r="10" spans="3:18" s="3" customFormat="1" ht="12.75" customHeight="1">
      <c r="E10" s="411" t="s">
        <v>114</v>
      </c>
      <c r="F10" s="412">
        <f>'Data 1'!E36</f>
        <v>7230.3317200000001</v>
      </c>
      <c r="G10" s="412">
        <f>'Data 1'!F36</f>
        <v>10253.352794</v>
      </c>
      <c r="H10" s="412">
        <f>'Data 1'!G36</f>
        <v>1263.661118</v>
      </c>
      <c r="I10" s="412">
        <f>'Data 1'!H36</f>
        <v>2.336109</v>
      </c>
      <c r="J10" s="412">
        <f>'Data 1'!I36</f>
        <v>2280.0758309999997</v>
      </c>
      <c r="K10" s="412">
        <f>'Data 1'!J36</f>
        <v>1310.0253640000001</v>
      </c>
      <c r="L10" s="412">
        <f>'Data 1'!K36</f>
        <v>68.280195999999989</v>
      </c>
      <c r="M10" s="412">
        <f>'Data 1'!L36</f>
        <v>7680.6432269999996</v>
      </c>
      <c r="N10" s="412">
        <f>'Data 1'!M36</f>
        <v>13255.432212</v>
      </c>
      <c r="O10" s="412">
        <f>'Data 1'!N36</f>
        <v>2626.964074</v>
      </c>
      <c r="R10" s="41"/>
    </row>
    <row r="11" spans="3:18" s="3" customFormat="1" ht="12.75" customHeight="1">
      <c r="E11" s="411" t="s">
        <v>118</v>
      </c>
      <c r="F11" s="412">
        <f>'Data 1'!E37</f>
        <v>4910.4818490000007</v>
      </c>
      <c r="G11" s="412">
        <f>'Data 1'!F37</f>
        <v>1926.1071059999999</v>
      </c>
      <c r="H11" s="412">
        <f>'Data 1'!G37</f>
        <v>0.53714899999999999</v>
      </c>
      <c r="I11" s="412">
        <f>'Data 1'!H37</f>
        <v>188.24692400000001</v>
      </c>
      <c r="J11" s="412">
        <f>'Data 1'!I37</f>
        <v>518.09482400000002</v>
      </c>
      <c r="K11" s="412">
        <f>'Data 1'!J37</f>
        <v>262.26519500000001</v>
      </c>
      <c r="L11" s="412">
        <f>'Data 1'!K37</f>
        <v>2.091167</v>
      </c>
      <c r="M11" s="412">
        <f>'Data 1'!L37</f>
        <v>3744.2764419999999</v>
      </c>
      <c r="N11" s="412">
        <f>'Data 1'!M37</f>
        <v>1483.3897590000001</v>
      </c>
      <c r="O11" s="412">
        <f>'Data 1'!N37</f>
        <v>377.53892300000001</v>
      </c>
      <c r="R11" s="41"/>
    </row>
    <row r="12" spans="3:18" s="3" customFormat="1" ht="12.75" customHeight="1">
      <c r="E12" s="411" t="s">
        <v>174</v>
      </c>
      <c r="F12" s="412">
        <f>'Data 1'!E38</f>
        <v>2015.9158279999999</v>
      </c>
      <c r="G12" s="412" t="str">
        <f>'Data 1'!F38</f>
        <v>-</v>
      </c>
      <c r="H12" s="412" t="str">
        <f>'Data 1'!G38</f>
        <v>-</v>
      </c>
      <c r="I12" s="412" t="str">
        <f>'Data 1'!H38</f>
        <v>-</v>
      </c>
      <c r="J12" s="412">
        <f>'Data 1'!I38</f>
        <v>73.862993000000003</v>
      </c>
      <c r="K12" s="412" t="str">
        <f>'Data 1'!J38</f>
        <v>-</v>
      </c>
      <c r="L12" s="412" t="str">
        <f>'Data 1'!K38</f>
        <v>-</v>
      </c>
      <c r="M12" s="412">
        <f>'Data 1'!L38</f>
        <v>626.310337</v>
      </c>
      <c r="N12" s="412" t="str">
        <f>'Data 1'!M38</f>
        <v>-</v>
      </c>
      <c r="O12" s="412">
        <f>'Data 1'!N38</f>
        <v>87.393725000000003</v>
      </c>
      <c r="R12" s="41"/>
    </row>
    <row r="13" spans="3:18" s="3" customFormat="1" ht="12.75" customHeight="1">
      <c r="E13" s="413" t="s">
        <v>304</v>
      </c>
      <c r="F13" s="412">
        <f>'Data 1'!E39</f>
        <v>1615.1840120000002</v>
      </c>
      <c r="G13" s="412">
        <f>'Data 1'!F39</f>
        <v>48.771987000000003</v>
      </c>
      <c r="H13" s="412">
        <f>'Data 1'!G39</f>
        <v>246.631854</v>
      </c>
      <c r="I13" s="412">
        <f>'Data 1'!H39</f>
        <v>1.572705</v>
      </c>
      <c r="J13" s="412">
        <f>'Data 1'!I39</f>
        <v>38.405318000000001</v>
      </c>
      <c r="K13" s="412">
        <f>'Data 1'!J39</f>
        <v>8.054390999999999</v>
      </c>
      <c r="L13" s="412">
        <f>'Data 1'!K39</f>
        <v>78.007448999999994</v>
      </c>
      <c r="M13" s="412">
        <f>'Data 1'!L39</f>
        <v>555.51867700000003</v>
      </c>
      <c r="N13" s="412">
        <f>'Data 1'!M39</f>
        <v>566.37371299999995</v>
      </c>
      <c r="O13" s="412">
        <f>'Data 1'!N39</f>
        <v>154.88148999999999</v>
      </c>
      <c r="R13" s="41"/>
    </row>
    <row r="14" spans="3:18" s="3" customFormat="1" ht="12.75" customHeight="1">
      <c r="E14" s="413" t="s">
        <v>242</v>
      </c>
      <c r="F14" s="412" t="str">
        <f>'Data 1'!E42</f>
        <v>-</v>
      </c>
      <c r="G14" s="412" t="str">
        <f>'Data 1'!F42</f>
        <v>-</v>
      </c>
      <c r="H14" s="412" t="str">
        <f>'Data 1'!G42</f>
        <v>-</v>
      </c>
      <c r="I14" s="412">
        <f>'Data 1'!H42</f>
        <v>120.92781600000001</v>
      </c>
      <c r="J14" s="412" t="str">
        <f>'Data 1'!I42</f>
        <v>-</v>
      </c>
      <c r="K14" s="412" t="str">
        <f>'Data 1'!J42</f>
        <v>-</v>
      </c>
      <c r="L14" s="412">
        <f>'Data 1'!K42</f>
        <v>36.514608500000001</v>
      </c>
      <c r="M14" s="412" t="str">
        <f>'Data 1'!L42</f>
        <v>-</v>
      </c>
      <c r="N14" s="412" t="str">
        <f>'Data 1'!M42</f>
        <v>-</v>
      </c>
      <c r="O14" s="412">
        <f>'Data 1'!N42</f>
        <v>140.36516549999999</v>
      </c>
      <c r="R14" s="41"/>
    </row>
    <row r="15" spans="3:18" s="3" customFormat="1" ht="12.75" customHeight="1">
      <c r="E15" s="628" t="s">
        <v>302</v>
      </c>
      <c r="F15" s="632">
        <f>SUM(F8:F14)</f>
        <v>16264.90640964</v>
      </c>
      <c r="G15" s="632">
        <f t="shared" ref="G15:O15" si="0">SUM(G8:G14)</f>
        <v>14876.73849</v>
      </c>
      <c r="H15" s="632">
        <f t="shared" si="0"/>
        <v>3220.6502098000005</v>
      </c>
      <c r="I15" s="632">
        <f t="shared" si="0"/>
        <v>313.08355400000005</v>
      </c>
      <c r="J15" s="632">
        <f t="shared" si="0"/>
        <v>3369.3946760000003</v>
      </c>
      <c r="K15" s="632">
        <f t="shared" si="0"/>
        <v>1606.476109</v>
      </c>
      <c r="L15" s="632">
        <f t="shared" si="0"/>
        <v>411.65191749999997</v>
      </c>
      <c r="M15" s="632">
        <f t="shared" si="0"/>
        <v>13397.717894000001</v>
      </c>
      <c r="N15" s="632">
        <f t="shared" si="0"/>
        <v>24068.026462876001</v>
      </c>
      <c r="O15" s="632">
        <f t="shared" si="0"/>
        <v>6765.5221685000006</v>
      </c>
      <c r="R15" s="41"/>
    </row>
    <row r="16" spans="3:18" s="2" customFormat="1" ht="12.75" customHeight="1">
      <c r="C16" s="388"/>
      <c r="E16" s="411" t="s">
        <v>305</v>
      </c>
      <c r="F16" s="412">
        <f>'Data 1'!E30</f>
        <v>197.10706435999998</v>
      </c>
      <c r="G16" s="412">
        <f>'Data 1'!F30</f>
        <v>221.85759099999999</v>
      </c>
      <c r="H16" s="412">
        <f>'Data 1'!G30</f>
        <v>26.0952202</v>
      </c>
      <c r="I16" s="412" t="str">
        <f>'Data 1'!H30</f>
        <v>-</v>
      </c>
      <c r="J16" s="412">
        <f>'Data 1'!I30</f>
        <v>1373.1686050000001</v>
      </c>
      <c r="K16" s="412" t="str">
        <f>'Data 1'!J30</f>
        <v>-</v>
      </c>
      <c r="L16" s="412">
        <f>'Data 1'!K30</f>
        <v>389.22595200000001</v>
      </c>
      <c r="M16" s="412">
        <f>'Data 1'!L30</f>
        <v>17.657563</v>
      </c>
      <c r="N16" s="412">
        <f>'Data 1'!M30</f>
        <v>198.339297004</v>
      </c>
      <c r="O16" s="412">
        <f>'Data 1'!N30</f>
        <v>169.07450800000001</v>
      </c>
      <c r="R16" s="40"/>
    </row>
    <row r="17" spans="3:18" s="4" customFormat="1" ht="12.75" customHeight="1">
      <c r="C17" s="27"/>
      <c r="E17" s="411" t="s">
        <v>17</v>
      </c>
      <c r="F17" s="412" t="str">
        <f>'Data 1'!E31</f>
        <v>-</v>
      </c>
      <c r="G17" s="412" t="str">
        <f>'Data 1'!F31</f>
        <v>-</v>
      </c>
      <c r="H17" s="412" t="str">
        <f>'Data 1'!G31</f>
        <v>-</v>
      </c>
      <c r="I17" s="412" t="str">
        <f>'Data 1'!H31</f>
        <v>-</v>
      </c>
      <c r="J17" s="412">
        <f>'Data 1'!I31</f>
        <v>8061.2121619999998</v>
      </c>
      <c r="K17" s="412" t="str">
        <f>'Data 1'!J31</f>
        <v>-</v>
      </c>
      <c r="L17" s="412" t="str">
        <f>'Data 1'!K31</f>
        <v>-</v>
      </c>
      <c r="M17" s="412">
        <f>'Data 1'!L31</f>
        <v>7387.3822309999996</v>
      </c>
      <c r="N17" s="412" t="str">
        <f>'Data 1'!M31</f>
        <v>-</v>
      </c>
      <c r="O17" s="412">
        <f>'Data 1'!N31</f>
        <v>23385.157375999999</v>
      </c>
      <c r="R17" s="40"/>
    </row>
    <row r="18" spans="3:18" s="4" customFormat="1" ht="12.75" customHeight="1">
      <c r="E18" s="411" t="s">
        <v>18</v>
      </c>
      <c r="F18" s="412">
        <f>'Data 1'!E32</f>
        <v>168.276769</v>
      </c>
      <c r="G18" s="412" t="str">
        <f>'Data 1'!F32</f>
        <v>-</v>
      </c>
      <c r="H18" s="412">
        <f>'Data 1'!G32</f>
        <v>4313.9982499999996</v>
      </c>
      <c r="I18" s="412">
        <f>'Data 1'!H32</f>
        <v>44.602633999999995</v>
      </c>
      <c r="J18" s="412" t="str">
        <f>'Data 1'!I32</f>
        <v>-</v>
      </c>
      <c r="K18" s="412" t="str">
        <f>'Data 1'!J32</f>
        <v>-</v>
      </c>
      <c r="L18" s="412" t="str">
        <f>'Data 1'!K32</f>
        <v>-</v>
      </c>
      <c r="M18" s="412" t="str">
        <f>'Data 1'!L32</f>
        <v>-</v>
      </c>
      <c r="N18" s="412">
        <f>'Data 1'!M32</f>
        <v>-0.51409099999999996</v>
      </c>
      <c r="O18" s="412" t="str">
        <f>'Data 1'!N32</f>
        <v>-</v>
      </c>
      <c r="R18" s="40"/>
    </row>
    <row r="19" spans="3:18" s="3" customFormat="1" ht="12.75" customHeight="1">
      <c r="E19" s="413" t="s">
        <v>306</v>
      </c>
      <c r="F19" s="412" t="str">
        <f>'Data 1'!E33</f>
        <v>-</v>
      </c>
      <c r="G19" s="412" t="str">
        <f>'Data 1'!F33</f>
        <v>-</v>
      </c>
      <c r="H19" s="412" t="str">
        <f>'Data 1'!G33</f>
        <v>-</v>
      </c>
      <c r="I19" s="412">
        <f>'Data 1'!H33</f>
        <v>635.16663500000004</v>
      </c>
      <c r="J19" s="412">
        <f>'Data 1'!I33</f>
        <v>-9.9999999999999995E-7</v>
      </c>
      <c r="K19" s="412">
        <f>'Data 1'!J33</f>
        <v>3023.9707480000002</v>
      </c>
      <c r="L19" s="412" t="str">
        <f>'Data 1'!K33</f>
        <v>-</v>
      </c>
      <c r="M19" s="412" t="str">
        <f>'Data 1'!L33</f>
        <v>-</v>
      </c>
      <c r="N19" s="412" t="str">
        <f>'Data 1'!M33</f>
        <v>-</v>
      </c>
      <c r="O19" s="412" t="str">
        <f>'Data 1'!N33</f>
        <v>-</v>
      </c>
      <c r="R19" s="40"/>
    </row>
    <row r="20" spans="3:18" s="3" customFormat="1" ht="12.75" customHeight="1">
      <c r="E20" s="413" t="s">
        <v>307</v>
      </c>
      <c r="F20" s="412">
        <f>'Data 1'!E34</f>
        <v>8388.7465199999988</v>
      </c>
      <c r="G20" s="412">
        <f>'Data 1'!F34</f>
        <v>932.21998699999995</v>
      </c>
      <c r="H20" s="412">
        <f>'Data 1'!G34</f>
        <v>2593.3322400000002</v>
      </c>
      <c r="I20" s="412">
        <f>'Data 1'!H34</f>
        <v>3482.2210359999999</v>
      </c>
      <c r="J20" s="412">
        <f>'Data 1'!I34</f>
        <v>3480.17587</v>
      </c>
      <c r="K20" s="412">
        <f>'Data 1'!J34</f>
        <v>3430.239599</v>
      </c>
      <c r="L20" s="412" t="str">
        <f>'Data 1'!K34</f>
        <v>-</v>
      </c>
      <c r="M20" s="412">
        <f>'Data 1'!L34</f>
        <v>1118.1578850000001</v>
      </c>
      <c r="N20" s="412" t="str">
        <f>'Data 1'!M34</f>
        <v>-</v>
      </c>
      <c r="O20" s="412">
        <f>'Data 1'!N34</f>
        <v>4833.0440209999997</v>
      </c>
      <c r="R20" s="40"/>
    </row>
    <row r="21" spans="3:18" s="3" customFormat="1" ht="12.75" customHeight="1">
      <c r="E21" s="413" t="s">
        <v>183</v>
      </c>
      <c r="F21" s="412">
        <f>'Data 1'!E40</f>
        <v>4539.1616260000001</v>
      </c>
      <c r="G21" s="412">
        <f>'Data 1'!F40</f>
        <v>2838.5903139999996</v>
      </c>
      <c r="H21" s="412">
        <f>'Data 1'!G40</f>
        <v>370.60566600000004</v>
      </c>
      <c r="I21" s="412">
        <f>'Data 1'!H40</f>
        <v>41.345063000000003</v>
      </c>
      <c r="J21" s="412">
        <f>'Data 1'!I40</f>
        <v>1598.997605</v>
      </c>
      <c r="K21" s="412" t="str">
        <f>'Data 1'!J40</f>
        <v>-</v>
      </c>
      <c r="L21" s="412">
        <f>'Data 1'!K40</f>
        <v>855.79122699999994</v>
      </c>
      <c r="M21" s="412">
        <f>'Data 1'!L40</f>
        <v>1208.277186</v>
      </c>
      <c r="N21" s="412">
        <f>'Data 1'!M40</f>
        <v>2750.2437030000001</v>
      </c>
      <c r="O21" s="412">
        <f>'Data 1'!N40</f>
        <v>4559.9748980000004</v>
      </c>
      <c r="R21" s="41"/>
    </row>
    <row r="22" spans="3:18" s="3" customFormat="1" ht="12.75" customHeight="1">
      <c r="E22" s="413" t="s">
        <v>241</v>
      </c>
      <c r="F22" s="412">
        <f>'Data 1'!E41</f>
        <v>27.309473999999998</v>
      </c>
      <c r="G22" s="412">
        <f>'Data 1'!F41</f>
        <v>349.080602</v>
      </c>
      <c r="H22" s="412">
        <f>'Data 1'!G41</f>
        <v>730.72899699999994</v>
      </c>
      <c r="I22" s="412">
        <f>'Data 1'!H41</f>
        <v>120.92781600000001</v>
      </c>
      <c r="J22" s="412">
        <f>'Data 1'!I41</f>
        <v>40.654529000000004</v>
      </c>
      <c r="K22" s="412" t="str">
        <f>'Data 1'!J41</f>
        <v>-</v>
      </c>
      <c r="L22" s="412">
        <f>'Data 1'!K41</f>
        <v>36.514608500000001</v>
      </c>
      <c r="M22" s="412" t="str">
        <f>'Data 1'!L41</f>
        <v>-</v>
      </c>
      <c r="N22" s="412" t="str">
        <f>'Data 1'!M41</f>
        <v>-</v>
      </c>
      <c r="O22" s="412">
        <f>'Data 1'!N41</f>
        <v>147.38009349999999</v>
      </c>
      <c r="R22" s="41"/>
    </row>
    <row r="23" spans="3:18" s="3" customFormat="1" ht="13.5" customHeight="1">
      <c r="E23" s="628" t="s">
        <v>303</v>
      </c>
      <c r="F23" s="632">
        <f>SUM(F16:F22)</f>
        <v>13320.601453359997</v>
      </c>
      <c r="G23" s="632">
        <f t="shared" ref="G23:O23" si="1">SUM(G16:G22)</f>
        <v>4341.7484939999995</v>
      </c>
      <c r="H23" s="632">
        <f t="shared" si="1"/>
        <v>8034.7603731999998</v>
      </c>
      <c r="I23" s="632">
        <f t="shared" si="1"/>
        <v>4324.2631840000004</v>
      </c>
      <c r="J23" s="632">
        <f t="shared" si="1"/>
        <v>14554.208770000001</v>
      </c>
      <c r="K23" s="632">
        <f t="shared" si="1"/>
        <v>6454.2103470000002</v>
      </c>
      <c r="L23" s="632">
        <f t="shared" si="1"/>
        <v>1281.5317874999998</v>
      </c>
      <c r="M23" s="632">
        <f t="shared" si="1"/>
        <v>9731.4748649999983</v>
      </c>
      <c r="N23" s="632">
        <f t="shared" si="1"/>
        <v>2948.068909004</v>
      </c>
      <c r="O23" s="632">
        <f t="shared" si="1"/>
        <v>33094.630896500006</v>
      </c>
      <c r="R23" s="41"/>
    </row>
    <row r="24" spans="3:18" s="3" customFormat="1" ht="12.75" customHeight="1">
      <c r="E24" s="411" t="s">
        <v>185</v>
      </c>
      <c r="F24" s="412">
        <f>'Data 1'!E44</f>
        <v>-281.52357599999999</v>
      </c>
      <c r="G24" s="412">
        <f>'Data 1'!F44</f>
        <v>-309.75457299999999</v>
      </c>
      <c r="H24" s="412">
        <f>'Data 1'!G44</f>
        <v>-38.774698999999998</v>
      </c>
      <c r="I24" s="412" t="str">
        <f>'Data 1'!H44</f>
        <v>-</v>
      </c>
      <c r="J24" s="412">
        <f>'Data 1'!I44</f>
        <v>-1793.7067109999998</v>
      </c>
      <c r="K24" s="412" t="str">
        <f>'Data 1'!J44</f>
        <v>-</v>
      </c>
      <c r="L24" s="412">
        <f>'Data 1'!K44</f>
        <v>-574.06656799999996</v>
      </c>
      <c r="M24" s="412">
        <f>'Data 1'!L44</f>
        <v>-35.894611729999994</v>
      </c>
      <c r="N24" s="412">
        <f>'Data 1'!M44</f>
        <v>-609.4294470000001</v>
      </c>
      <c r="O24" s="412">
        <f>'Data 1'!N44</f>
        <v>-252.003376</v>
      </c>
      <c r="R24" s="42"/>
    </row>
    <row r="25" spans="3:18" s="3" customFormat="1" ht="12.75" customHeight="1">
      <c r="E25" s="411" t="s">
        <v>247</v>
      </c>
      <c r="F25" s="412">
        <f>'Data 1'!E45</f>
        <v>10330.224748000001</v>
      </c>
      <c r="G25" s="412">
        <f>'Data 1'!F45</f>
        <v>-8437.2922749999998</v>
      </c>
      <c r="H25" s="412">
        <f>'Data 1'!G45</f>
        <v>-1963.1530989999999</v>
      </c>
      <c r="I25" s="412">
        <f>'Data 1'!H45</f>
        <v>890.2289669999999</v>
      </c>
      <c r="J25" s="412">
        <f>'Data 1'!I45</f>
        <v>10757.210197</v>
      </c>
      <c r="K25" s="412" t="str">
        <f>'Data 1'!J45</f>
        <v>-</v>
      </c>
      <c r="L25" s="412">
        <f>'Data 1'!K45</f>
        <v>2884.9620750000004</v>
      </c>
      <c r="M25" s="412">
        <f>'Data 1'!L45</f>
        <v>-11089.535882</v>
      </c>
      <c r="N25" s="412">
        <f>'Data 1'!M45</f>
        <v>-12736.242118</v>
      </c>
      <c r="O25" s="412">
        <f>'Data 1'!N45</f>
        <v>5058.3229430000001</v>
      </c>
      <c r="R25" s="40"/>
    </row>
    <row r="26" spans="3:18" s="3" customFormat="1" ht="12.75" customHeight="1">
      <c r="E26" s="416" t="s">
        <v>369</v>
      </c>
      <c r="F26" s="417">
        <f>SUM(F15,F23:F25)</f>
        <v>39634.209035</v>
      </c>
      <c r="G26" s="417">
        <f t="shared" ref="G26:O26" si="2">SUM(G15,G23:G25)</f>
        <v>10471.440136000001</v>
      </c>
      <c r="H26" s="417">
        <f t="shared" si="2"/>
        <v>9253.482785000002</v>
      </c>
      <c r="I26" s="417">
        <f t="shared" si="2"/>
        <v>5527.5757050000002</v>
      </c>
      <c r="J26" s="417">
        <f t="shared" si="2"/>
        <v>26887.106932000002</v>
      </c>
      <c r="K26" s="417">
        <f t="shared" si="2"/>
        <v>8060.6864560000004</v>
      </c>
      <c r="L26" s="417">
        <f t="shared" si="2"/>
        <v>4004.0792120000006</v>
      </c>
      <c r="M26" s="417">
        <f t="shared" si="2"/>
        <v>12003.762265269997</v>
      </c>
      <c r="N26" s="417">
        <f t="shared" si="2"/>
        <v>13670.423806880002</v>
      </c>
      <c r="O26" s="417">
        <f t="shared" si="2"/>
        <v>44666.472632000005</v>
      </c>
      <c r="R26" s="40"/>
    </row>
    <row r="27" spans="3:18" s="3" customFormat="1" ht="12.75" customHeight="1">
      <c r="E27" s="416" t="s">
        <v>315</v>
      </c>
      <c r="F27" s="417">
        <f>'Data 1'!E25</f>
        <v>39022.612104</v>
      </c>
      <c r="G27" s="417">
        <f>'Data 1'!F25</f>
        <v>10114.221669999995</v>
      </c>
      <c r="H27" s="417">
        <f>'Data 1'!G25</f>
        <v>8724.9079299999994</v>
      </c>
      <c r="I27" s="417">
        <f>'Data 1'!H25</f>
        <v>4941.7247429999989</v>
      </c>
      <c r="J27" s="417">
        <f>'Data 1'!I25</f>
        <v>25861.796619000001</v>
      </c>
      <c r="K27" s="417">
        <f>'Data 1'!J25</f>
        <v>7946.6684100000002</v>
      </c>
      <c r="L27" s="417">
        <f>'Data 1'!K25</f>
        <v>3905.8458879999998</v>
      </c>
      <c r="M27" s="417">
        <f>'Data 1'!L25</f>
        <v>11760.353409587</v>
      </c>
      <c r="N27" s="417">
        <f>'Data 1'!M25</f>
        <v>13429.49668393</v>
      </c>
      <c r="O27" s="417">
        <f>'Data 1'!N25</f>
        <v>44056.916396000001</v>
      </c>
      <c r="R27" s="42"/>
    </row>
    <row r="28" spans="3:18" s="3" customFormat="1" ht="12.75" customHeight="1">
      <c r="E28" s="418" t="s">
        <v>370</v>
      </c>
      <c r="F28" s="419">
        <f>(F26/F27-1)*100</f>
        <v>1.5672885489316224</v>
      </c>
      <c r="G28" s="419">
        <f t="shared" ref="G28:O28" si="3">(G26/G27-1)*100</f>
        <v>3.5318433553771067</v>
      </c>
      <c r="H28" s="419">
        <f t="shared" si="3"/>
        <v>6.0582284562858746</v>
      </c>
      <c r="I28" s="419">
        <f>(I26/I27-1)*100</f>
        <v>11.855192113439038</v>
      </c>
      <c r="J28" s="419">
        <f t="shared" si="3"/>
        <v>3.9645749601430635</v>
      </c>
      <c r="K28" s="419">
        <f t="shared" si="3"/>
        <v>1.4347905325522436</v>
      </c>
      <c r="L28" s="419">
        <f t="shared" si="3"/>
        <v>2.5150332813131504</v>
      </c>
      <c r="M28" s="419">
        <f t="shared" si="3"/>
        <v>2.0697409950671375</v>
      </c>
      <c r="N28" s="419">
        <f t="shared" si="3"/>
        <v>1.7940145384472972</v>
      </c>
      <c r="O28" s="419">
        <f t="shared" si="3"/>
        <v>1.3835653646775636</v>
      </c>
      <c r="R28" s="40"/>
    </row>
    <row r="29" spans="3:18" s="3" customFormat="1" ht="12.75" customHeight="1">
      <c r="H29" s="5"/>
    </row>
    <row r="30" spans="3:18" s="3" customFormat="1" ht="81.75" customHeight="1">
      <c r="E30" s="13"/>
      <c r="F30" s="24" t="str">
        <f>'Data 1'!O28</f>
        <v>Ceuta</v>
      </c>
      <c r="G30" s="24" t="str">
        <f>'Data 1'!P28</f>
        <v>Extremadura</v>
      </c>
      <c r="H30" s="24" t="str">
        <f>'Data 1'!Q28</f>
        <v>Galicia</v>
      </c>
      <c r="I30" s="24" t="str">
        <f>'Data 1'!R28</f>
        <v>La Rioja</v>
      </c>
      <c r="J30" s="24" t="str">
        <f>'Data 1'!S28</f>
        <v>Madrid</v>
      </c>
      <c r="K30" s="24" t="str">
        <f>'Data 1'!T28</f>
        <v>Melilla</v>
      </c>
      <c r="L30" s="24" t="str">
        <f>'Data 1'!U28</f>
        <v>Murcia</v>
      </c>
      <c r="M30" s="24" t="str">
        <f>'Data 1'!V28</f>
        <v>Navarra</v>
      </c>
      <c r="N30" s="24" t="str">
        <f>'Data 1'!W28</f>
        <v>País Vasco</v>
      </c>
      <c r="O30" s="24" t="str">
        <f>'Data 1'!X28</f>
        <v>TOTAL</v>
      </c>
    </row>
    <row r="31" spans="3:18" s="2" customFormat="1" ht="12.75" customHeight="1">
      <c r="E31" s="411" t="s">
        <v>16</v>
      </c>
      <c r="F31" s="412" t="str">
        <f>'Data 1'!O29</f>
        <v>-</v>
      </c>
      <c r="G31" s="412">
        <f>'Data 1'!P29</f>
        <v>2182.640709112</v>
      </c>
      <c r="H31" s="412">
        <f>'Data 1'!Q29</f>
        <v>7692.3263145999999</v>
      </c>
      <c r="I31" s="412">
        <f>'Data 1'!R29</f>
        <v>140.61855400000002</v>
      </c>
      <c r="J31" s="412">
        <f>'Data 1'!S29</f>
        <v>163.38241699999998</v>
      </c>
      <c r="K31" s="412" t="str">
        <f>'Data 1'!T29</f>
        <v>-</v>
      </c>
      <c r="L31" s="412">
        <f>'Data 1'!U29</f>
        <v>85.958470000000005</v>
      </c>
      <c r="M31" s="412">
        <f>'Data 1'!V29</f>
        <v>466.67902299999997</v>
      </c>
      <c r="N31" s="412">
        <f>'Data 1'!W29</f>
        <v>391.56519400000002</v>
      </c>
      <c r="O31" s="420">
        <f t="shared" ref="O31:O37" si="4">SUM(F8:O8,F31:N31)</f>
        <v>29595.426264027999</v>
      </c>
      <c r="R31" s="40"/>
    </row>
    <row r="32" spans="3:18" s="3" customFormat="1" ht="12.75" customHeight="1">
      <c r="E32" s="411" t="s">
        <v>173</v>
      </c>
      <c r="F32" s="412" t="str">
        <f>'Data 1'!O35</f>
        <v>-</v>
      </c>
      <c r="G32" s="412" t="str">
        <f>'Data 1'!P35</f>
        <v>-</v>
      </c>
      <c r="H32" s="412" t="str">
        <f>'Data 1'!Q35</f>
        <v>-</v>
      </c>
      <c r="I32" s="412" t="str">
        <f>'Data 1'!R35</f>
        <v>-</v>
      </c>
      <c r="J32" s="412" t="str">
        <f>'Data 1'!S35</f>
        <v>-</v>
      </c>
      <c r="K32" s="412" t="str">
        <f>'Data 1'!T35</f>
        <v>-</v>
      </c>
      <c r="L32" s="412" t="str">
        <f>'Data 1'!U35</f>
        <v>-</v>
      </c>
      <c r="M32" s="412" t="str">
        <f>'Data 1'!V35</f>
        <v>-</v>
      </c>
      <c r="N32" s="412" t="str">
        <f>'Data 1'!W35</f>
        <v>-</v>
      </c>
      <c r="O32" s="422">
        <f t="shared" si="4"/>
        <v>23.088257000000002</v>
      </c>
      <c r="R32" s="41"/>
    </row>
    <row r="33" spans="3:18" s="3" customFormat="1" ht="12.75" customHeight="1">
      <c r="E33" s="411" t="s">
        <v>114</v>
      </c>
      <c r="F33" s="412" t="str">
        <f>'Data 1'!O36</f>
        <v>-</v>
      </c>
      <c r="G33" s="412">
        <f>'Data 1'!P36</f>
        <v>124.665429</v>
      </c>
      <c r="H33" s="412">
        <f>'Data 1'!Q36</f>
        <v>9558.8968079999995</v>
      </c>
      <c r="I33" s="412">
        <f>'Data 1'!R36</f>
        <v>903.00348299999996</v>
      </c>
      <c r="J33" s="412" t="str">
        <f>'Data 1'!S36</f>
        <v>-</v>
      </c>
      <c r="K33" s="412" t="str">
        <f>'Data 1'!T36</f>
        <v>-</v>
      </c>
      <c r="L33" s="412">
        <f>'Data 1'!U36</f>
        <v>438.05902800000001</v>
      </c>
      <c r="M33" s="412">
        <f>'Data 1'!V36</f>
        <v>3202.3656069999997</v>
      </c>
      <c r="N33" s="412">
        <f>'Data 1'!W36</f>
        <v>298.24358899999999</v>
      </c>
      <c r="O33" s="422">
        <f t="shared" si="4"/>
        <v>60496.336589000006</v>
      </c>
      <c r="R33" s="41"/>
    </row>
    <row r="34" spans="3:18" s="3" customFormat="1" ht="12.75" customHeight="1">
      <c r="E34" s="411" t="s">
        <v>118</v>
      </c>
      <c r="F34" s="412" t="str">
        <f>'Data 1'!O37</f>
        <v>-</v>
      </c>
      <c r="G34" s="412">
        <f>'Data 1'!P37</f>
        <v>4928.5196820000001</v>
      </c>
      <c r="H34" s="412">
        <f>'Data 1'!Q37</f>
        <v>22.253721000000002</v>
      </c>
      <c r="I34" s="412">
        <f>'Data 1'!R37</f>
        <v>146.77785399999999</v>
      </c>
      <c r="J34" s="412">
        <f>'Data 1'!S37</f>
        <v>81.338392000000013</v>
      </c>
      <c r="K34" s="412">
        <f>'Data 1'!T37</f>
        <v>6.0594999999999996E-2</v>
      </c>
      <c r="L34" s="412">
        <f>'Data 1'!U37</f>
        <v>2008.8925710000001</v>
      </c>
      <c r="M34" s="412">
        <f>'Data 1'!V37</f>
        <v>289.79190999999997</v>
      </c>
      <c r="N34" s="412">
        <f>'Data 1'!W37</f>
        <v>63.439506000000002</v>
      </c>
      <c r="O34" s="422">
        <f t="shared" si="4"/>
        <v>20954.103568999999</v>
      </c>
      <c r="R34" s="41"/>
    </row>
    <row r="35" spans="3:18" s="3" customFormat="1" ht="12.75" customHeight="1">
      <c r="E35" s="411" t="s">
        <v>174</v>
      </c>
      <c r="F35" s="412" t="str">
        <f>'Data 1'!O38</f>
        <v>-</v>
      </c>
      <c r="G35" s="412">
        <f>'Data 1'!P38</f>
        <v>1867.027685</v>
      </c>
      <c r="H35" s="412" t="str">
        <f>'Data 1'!Q38</f>
        <v>-</v>
      </c>
      <c r="I35" s="412" t="str">
        <f>'Data 1'!R38</f>
        <v>-</v>
      </c>
      <c r="J35" s="412" t="str">
        <f>'Data 1'!S38</f>
        <v>-</v>
      </c>
      <c r="K35" s="412" t="str">
        <f>'Data 1'!T38</f>
        <v>-</v>
      </c>
      <c r="L35" s="412">
        <f>'Data 1'!U38</f>
        <v>34.993186999999999</v>
      </c>
      <c r="M35" s="412" t="str">
        <f>'Data 1'!V38</f>
        <v>-</v>
      </c>
      <c r="N35" s="412" t="str">
        <f>'Data 1'!W38</f>
        <v>-</v>
      </c>
      <c r="O35" s="422">
        <f t="shared" si="4"/>
        <v>4705.5037549999997</v>
      </c>
      <c r="R35" s="41"/>
    </row>
    <row r="36" spans="3:18" s="3" customFormat="1" ht="12.75" customHeight="1">
      <c r="E36" s="413" t="s">
        <v>304</v>
      </c>
      <c r="F36" s="412" t="str">
        <f>'Data 1'!O39</f>
        <v>-</v>
      </c>
      <c r="G36" s="412">
        <f>'Data 1'!P39</f>
        <v>272.28479399999998</v>
      </c>
      <c r="H36" s="412">
        <f>'Data 1'!Q39</f>
        <v>539.59326899999996</v>
      </c>
      <c r="I36" s="412">
        <f>'Data 1'!R39</f>
        <v>7.8606679999999995</v>
      </c>
      <c r="J36" s="412">
        <f>'Data 1'!S39</f>
        <v>173.58284700000002</v>
      </c>
      <c r="K36" s="412" t="str">
        <f>'Data 1'!T39</f>
        <v>-</v>
      </c>
      <c r="L36" s="412">
        <f>'Data 1'!U39</f>
        <v>42.572887000000001</v>
      </c>
      <c r="M36" s="412">
        <f>'Data 1'!V39</f>
        <v>313.66384399999998</v>
      </c>
      <c r="N36" s="412">
        <f>'Data 1'!W39</f>
        <v>55.862389999999998</v>
      </c>
      <c r="O36" s="422">
        <f t="shared" si="4"/>
        <v>4718.8222949999999</v>
      </c>
      <c r="R36" s="41"/>
    </row>
    <row r="37" spans="3:18" s="3" customFormat="1" ht="12.75" customHeight="1">
      <c r="E37" s="413" t="s">
        <v>242</v>
      </c>
      <c r="F37" s="412" t="str">
        <f>'Data 1'!O42</f>
        <v>-</v>
      </c>
      <c r="G37" s="412" t="str">
        <f>'Data 1'!P42</f>
        <v>-</v>
      </c>
      <c r="H37" s="412">
        <f>'Data 1'!Q42</f>
        <v>165.85529199999999</v>
      </c>
      <c r="I37" s="412" t="str">
        <f>'Data 1'!R42</f>
        <v>-</v>
      </c>
      <c r="J37" s="412">
        <f>'Data 1'!S42</f>
        <v>77.023932000000002</v>
      </c>
      <c r="K37" s="412">
        <f>'Data 1'!T42</f>
        <v>6.1483739999999996</v>
      </c>
      <c r="L37" s="412" t="str">
        <f>'Data 1'!U42</f>
        <v>-</v>
      </c>
      <c r="M37" s="412" t="str">
        <f>'Data 1'!V42</f>
        <v>-</v>
      </c>
      <c r="N37" s="412">
        <f>'Data 1'!W42</f>
        <v>331.10558800000001</v>
      </c>
      <c r="O37" s="422">
        <f t="shared" si="4"/>
        <v>877.94077599999991</v>
      </c>
      <c r="R37" s="41"/>
    </row>
    <row r="38" spans="3:18" s="3" customFormat="1" ht="12.75" customHeight="1">
      <c r="E38" s="628" t="s">
        <v>302</v>
      </c>
      <c r="F38" s="632">
        <f>SUM(F31:F37)</f>
        <v>0</v>
      </c>
      <c r="G38" s="632">
        <f t="shared" ref="G38:O38" si="5">SUM(G31:G37)</f>
        <v>9375.1382991120008</v>
      </c>
      <c r="H38" s="632">
        <f t="shared" si="5"/>
        <v>17978.925404600002</v>
      </c>
      <c r="I38" s="632">
        <f t="shared" si="5"/>
        <v>1198.2605590000001</v>
      </c>
      <c r="J38" s="632">
        <f t="shared" si="5"/>
        <v>495.32758799999999</v>
      </c>
      <c r="K38" s="632">
        <f t="shared" si="5"/>
        <v>6.2089689999999997</v>
      </c>
      <c r="L38" s="632">
        <f t="shared" si="5"/>
        <v>2610.4761429999999</v>
      </c>
      <c r="M38" s="632">
        <f t="shared" si="5"/>
        <v>4272.5003839999999</v>
      </c>
      <c r="N38" s="632">
        <f t="shared" si="5"/>
        <v>1140.216267</v>
      </c>
      <c r="O38" s="632">
        <f t="shared" si="5"/>
        <v>121371.22150502801</v>
      </c>
      <c r="R38" s="41"/>
    </row>
    <row r="39" spans="3:18" s="2" customFormat="1" ht="12.75" customHeight="1">
      <c r="E39" s="411" t="s">
        <v>305</v>
      </c>
      <c r="F39" s="412" t="str">
        <f>'Data 1'!O30</f>
        <v>-</v>
      </c>
      <c r="G39" s="412">
        <f>'Data 1'!P30</f>
        <v>27.137718039999999</v>
      </c>
      <c r="H39" s="412">
        <f>'Data 1'!Q30</f>
        <v>29.632611400000002</v>
      </c>
      <c r="I39" s="412" t="str">
        <f>'Data 1'!R30</f>
        <v>-</v>
      </c>
      <c r="J39" s="412" t="str">
        <f>'Data 1'!S30</f>
        <v>-</v>
      </c>
      <c r="K39" s="412" t="str">
        <f>'Data 1'!T30</f>
        <v>-</v>
      </c>
      <c r="L39" s="412" t="str">
        <f>'Data 1'!U30</f>
        <v>-</v>
      </c>
      <c r="M39" s="412" t="str">
        <f>'Data 1'!V30</f>
        <v>-</v>
      </c>
      <c r="N39" s="412" t="str">
        <f>'Data 1'!W30</f>
        <v>-</v>
      </c>
      <c r="O39" s="420">
        <f t="shared" ref="O39:O45" si="6">SUM(F16:O16,F39:N39)</f>
        <v>2649.2961300040001</v>
      </c>
      <c r="R39" s="40"/>
    </row>
    <row r="40" spans="3:18" s="4" customFormat="1" ht="12.75" customHeight="1">
      <c r="C40" s="27"/>
      <c r="E40" s="411" t="s">
        <v>17</v>
      </c>
      <c r="F40" s="412" t="str">
        <f>'Data 1'!O31</f>
        <v>-</v>
      </c>
      <c r="G40" s="412">
        <f>'Data 1'!P31</f>
        <v>15207.223504000001</v>
      </c>
      <c r="H40" s="412" t="str">
        <f>'Data 1'!Q31</f>
        <v>-</v>
      </c>
      <c r="I40" s="412" t="str">
        <f>'Data 1'!R31</f>
        <v>-</v>
      </c>
      <c r="J40" s="412" t="str">
        <f>'Data 1'!S31</f>
        <v>-</v>
      </c>
      <c r="K40" s="412" t="str">
        <f>'Data 1'!T31</f>
        <v>-</v>
      </c>
      <c r="L40" s="412" t="str">
        <f>'Data 1'!U31</f>
        <v>-</v>
      </c>
      <c r="M40" s="412" t="str">
        <f>'Data 1'!V31</f>
        <v>-</v>
      </c>
      <c r="N40" s="412" t="str">
        <f>'Data 1'!W31</f>
        <v>-</v>
      </c>
      <c r="O40" s="420">
        <f t="shared" si="6"/>
        <v>54040.975272999996</v>
      </c>
      <c r="R40" s="40"/>
    </row>
    <row r="41" spans="3:18" s="4" customFormat="1" ht="12.75" customHeight="1">
      <c r="E41" s="411" t="s">
        <v>18</v>
      </c>
      <c r="F41" s="412" t="str">
        <f>'Data 1'!O32</f>
        <v>-</v>
      </c>
      <c r="G41" s="412" t="str">
        <f>'Data 1'!P32</f>
        <v>-</v>
      </c>
      <c r="H41" s="412">
        <f>'Data 1'!Q32</f>
        <v>458.949027</v>
      </c>
      <c r="I41" s="412" t="str">
        <f>'Data 1'!R32</f>
        <v>-</v>
      </c>
      <c r="J41" s="412" t="str">
        <f>'Data 1'!S32</f>
        <v>-</v>
      </c>
      <c r="K41" s="412" t="str">
        <f>'Data 1'!T32</f>
        <v>-</v>
      </c>
      <c r="L41" s="412" t="str">
        <f>'Data 1'!U32</f>
        <v>-</v>
      </c>
      <c r="M41" s="412" t="str">
        <f>'Data 1'!V32</f>
        <v>-</v>
      </c>
      <c r="N41" s="412" t="str">
        <f>'Data 1'!W32</f>
        <v>-</v>
      </c>
      <c r="O41" s="420">
        <f t="shared" si="6"/>
        <v>4985.3125889999992</v>
      </c>
      <c r="R41" s="40"/>
    </row>
    <row r="42" spans="3:18" s="3" customFormat="1" ht="12.75" customHeight="1">
      <c r="E42" s="413" t="s">
        <v>306</v>
      </c>
      <c r="F42" s="412">
        <f>'Data 1'!O33</f>
        <v>196.88584400000002</v>
      </c>
      <c r="G42" s="412" t="str">
        <f>'Data 1'!P33</f>
        <v>-</v>
      </c>
      <c r="H42" s="412" t="str">
        <f>'Data 1'!Q33</f>
        <v>-</v>
      </c>
      <c r="I42" s="412" t="str">
        <f>'Data 1'!R33</f>
        <v>-</v>
      </c>
      <c r="J42" s="412" t="str">
        <f>'Data 1'!S33</f>
        <v>-</v>
      </c>
      <c r="K42" s="412">
        <f>'Data 1'!T33</f>
        <v>193.02091000000001</v>
      </c>
      <c r="L42" s="412" t="str">
        <f>'Data 1'!U33</f>
        <v>-</v>
      </c>
      <c r="M42" s="412" t="str">
        <f>'Data 1'!V33</f>
        <v>-</v>
      </c>
      <c r="N42" s="412" t="str">
        <f>'Data 1'!W33</f>
        <v>-</v>
      </c>
      <c r="O42" s="420">
        <f t="shared" si="6"/>
        <v>4049.0441360000004</v>
      </c>
      <c r="R42" s="40"/>
    </row>
    <row r="43" spans="3:18" s="3" customFormat="1" ht="12.75" customHeight="1">
      <c r="E43" s="413" t="s">
        <v>307</v>
      </c>
      <c r="F43" s="412" t="str">
        <f>'Data 1'!O34</f>
        <v>-</v>
      </c>
      <c r="G43" s="412" t="str">
        <f>'Data 1'!P34</f>
        <v>-</v>
      </c>
      <c r="H43" s="412">
        <f>'Data 1'!Q34</f>
        <v>3694.878044</v>
      </c>
      <c r="I43" s="412">
        <f>'Data 1'!R34</f>
        <v>885.12847799999997</v>
      </c>
      <c r="J43" s="412" t="str">
        <f>'Data 1'!S34</f>
        <v>-</v>
      </c>
      <c r="K43" s="412" t="str">
        <f>'Data 1'!T34</f>
        <v>-</v>
      </c>
      <c r="L43" s="412">
        <f>'Data 1'!U34</f>
        <v>4949.9144029999998</v>
      </c>
      <c r="M43" s="412">
        <f>'Data 1'!V34</f>
        <v>3516.022477</v>
      </c>
      <c r="N43" s="412">
        <f>'Data 1'!W34</f>
        <v>3189.7049419999998</v>
      </c>
      <c r="O43" s="420">
        <f t="shared" si="6"/>
        <v>44493.785501999999</v>
      </c>
      <c r="R43" s="40"/>
    </row>
    <row r="44" spans="3:18" s="3" customFormat="1" ht="12.75" customHeight="1">
      <c r="E44" s="413" t="s">
        <v>183</v>
      </c>
      <c r="F44" s="412" t="str">
        <f>'Data 1'!O40</f>
        <v>-</v>
      </c>
      <c r="G44" s="412">
        <f>'Data 1'!P40</f>
        <v>67.335350999999989</v>
      </c>
      <c r="H44" s="412">
        <f>'Data 1'!Q40</f>
        <v>1882.6520009999999</v>
      </c>
      <c r="I44" s="412">
        <f>'Data 1'!R40</f>
        <v>77.634215999999995</v>
      </c>
      <c r="J44" s="412">
        <f>'Data 1'!S40</f>
        <v>761.49295499999994</v>
      </c>
      <c r="K44" s="412" t="str">
        <f>'Data 1'!T40</f>
        <v>-</v>
      </c>
      <c r="L44" s="412">
        <f>'Data 1'!U40</f>
        <v>1687.3857539999999</v>
      </c>
      <c r="M44" s="412">
        <f>'Data 1'!V40</f>
        <v>889.75291500000003</v>
      </c>
      <c r="N44" s="412">
        <f>'Data 1'!W40</f>
        <v>1948.5931070000001</v>
      </c>
      <c r="O44" s="422">
        <f t="shared" si="6"/>
        <v>26077.833587000001</v>
      </c>
      <c r="R44" s="41"/>
    </row>
    <row r="45" spans="3:18" s="3" customFormat="1" ht="12.75" customHeight="1">
      <c r="E45" s="413" t="s">
        <v>241</v>
      </c>
      <c r="F45" s="412" t="str">
        <f>'Data 1'!O41</f>
        <v>-</v>
      </c>
      <c r="G45" s="412" t="str">
        <f>'Data 1'!P41</f>
        <v>-</v>
      </c>
      <c r="H45" s="412">
        <f>'Data 1'!Q41</f>
        <v>165.85529199999999</v>
      </c>
      <c r="I45" s="412" t="str">
        <f>'Data 1'!R41</f>
        <v>-</v>
      </c>
      <c r="J45" s="412">
        <f>'Data 1'!S41</f>
        <v>77.023932000000002</v>
      </c>
      <c r="K45" s="412">
        <f>'Data 1'!T41</f>
        <v>6.1483739999999996</v>
      </c>
      <c r="L45" s="412" t="str">
        <f>'Data 1'!U41</f>
        <v>-</v>
      </c>
      <c r="M45" s="412" t="str">
        <f>'Data 1'!V41</f>
        <v>-</v>
      </c>
      <c r="N45" s="412">
        <f>'Data 1'!W41</f>
        <v>535.90350000000001</v>
      </c>
      <c r="O45" s="422">
        <f t="shared" si="6"/>
        <v>2237.5272179999997</v>
      </c>
      <c r="R45" s="41"/>
    </row>
    <row r="46" spans="3:18" s="3" customFormat="1" ht="13.5" customHeight="1">
      <c r="E46" s="628" t="s">
        <v>303</v>
      </c>
      <c r="F46" s="632">
        <f>SUM(F39:F45)</f>
        <v>196.88584400000002</v>
      </c>
      <c r="G46" s="632">
        <f t="shared" ref="G46:O46" si="7">SUM(G39:G45)</f>
        <v>15301.696573040001</v>
      </c>
      <c r="H46" s="632">
        <f t="shared" si="7"/>
        <v>6231.9669754000006</v>
      </c>
      <c r="I46" s="632">
        <f t="shared" si="7"/>
        <v>962.76269400000001</v>
      </c>
      <c r="J46" s="632">
        <f t="shared" si="7"/>
        <v>838.516887</v>
      </c>
      <c r="K46" s="632">
        <f t="shared" si="7"/>
        <v>199.169284</v>
      </c>
      <c r="L46" s="632">
        <f t="shared" si="7"/>
        <v>6637.3001569999997</v>
      </c>
      <c r="M46" s="632">
        <f t="shared" si="7"/>
        <v>4405.7753919999996</v>
      </c>
      <c r="N46" s="632">
        <f t="shared" si="7"/>
        <v>5674.2015490000003</v>
      </c>
      <c r="O46" s="632">
        <f t="shared" si="7"/>
        <v>138533.77443500402</v>
      </c>
      <c r="R46" s="41"/>
    </row>
    <row r="47" spans="3:18" s="3" customFormat="1" ht="12.75" customHeight="1">
      <c r="E47" s="411" t="s">
        <v>185</v>
      </c>
      <c r="F47" s="412" t="str">
        <f>'Data 1'!O44</f>
        <v>-</v>
      </c>
      <c r="G47" s="412">
        <f>'Data 1'!P44</f>
        <v>-64.842562000000001</v>
      </c>
      <c r="H47" s="412">
        <f>'Data 1'!Q44</f>
        <v>-357.88268199999999</v>
      </c>
      <c r="I47" s="412" t="str">
        <f>'Data 1'!R44</f>
        <v>-</v>
      </c>
      <c r="J47" s="412" t="str">
        <f>'Data 1'!S44</f>
        <v>-</v>
      </c>
      <c r="K47" s="412" t="str">
        <f>'Data 1'!T44</f>
        <v>-</v>
      </c>
      <c r="L47" s="412" t="str">
        <f>'Data 1'!U44</f>
        <v>-</v>
      </c>
      <c r="M47" s="412" t="str">
        <f>'Data 1'!V44</f>
        <v>-</v>
      </c>
      <c r="N47" s="412" t="str">
        <f>'Data 1'!W44</f>
        <v>-</v>
      </c>
      <c r="O47" s="412">
        <f>SUM(F24:O24,F47:N47)</f>
        <v>-4317.8788057300007</v>
      </c>
      <c r="R47" s="42"/>
    </row>
    <row r="48" spans="3:18" s="3" customFormat="1" ht="12.75" customHeight="1">
      <c r="E48" s="411" t="s">
        <v>247</v>
      </c>
      <c r="F48" s="412" t="str">
        <f>'Data 1'!O45</f>
        <v>-</v>
      </c>
      <c r="G48" s="412">
        <f>'Data 1'!P45</f>
        <v>-19552.039459</v>
      </c>
      <c r="H48" s="412">
        <f>'Data 1'!Q45</f>
        <v>-6342.7067429999997</v>
      </c>
      <c r="I48" s="412">
        <f>'Data 1'!R45</f>
        <v>-527.600098</v>
      </c>
      <c r="J48" s="412">
        <f>'Data 1'!S45</f>
        <v>26079.395818000001</v>
      </c>
      <c r="K48" s="412" t="str">
        <f>'Data 1'!T45</f>
        <v>-</v>
      </c>
      <c r="L48" s="412">
        <f>'Data 1'!U45</f>
        <v>84.974001000000001</v>
      </c>
      <c r="M48" s="412">
        <f>'Data 1'!V45</f>
        <v>-3628.5432579999997</v>
      </c>
      <c r="N48" s="412">
        <f>'Data 1'!W45</f>
        <v>9086.7867299999998</v>
      </c>
      <c r="O48" s="412">
        <f>SUM(F25:O25,F48:N48)</f>
        <v>894.99254700000438</v>
      </c>
      <c r="R48" s="40"/>
    </row>
    <row r="49" spans="3:18" s="3" customFormat="1" ht="12.75" customHeight="1">
      <c r="E49" s="416" t="s">
        <v>369</v>
      </c>
      <c r="F49" s="417">
        <f>SUM(F38,F46:F48)</f>
        <v>196.88584400000002</v>
      </c>
      <c r="G49" s="417">
        <f t="shared" ref="G49:M49" si="8">SUM(G38,G46:G48)</f>
        <v>5059.9528511520002</v>
      </c>
      <c r="H49" s="417">
        <f t="shared" si="8"/>
        <v>17510.302955000006</v>
      </c>
      <c r="I49" s="417">
        <f t="shared" si="8"/>
        <v>1633.4231550000004</v>
      </c>
      <c r="J49" s="417">
        <f t="shared" si="8"/>
        <v>27413.240293000003</v>
      </c>
      <c r="K49" s="417">
        <f t="shared" si="8"/>
        <v>205.378253</v>
      </c>
      <c r="L49" s="417">
        <f t="shared" si="8"/>
        <v>9332.750301</v>
      </c>
      <c r="M49" s="417">
        <f t="shared" si="8"/>
        <v>5049.7325179999989</v>
      </c>
      <c r="N49" s="417">
        <f>SUM(N38,N46:N48)</f>
        <v>15901.204546000001</v>
      </c>
      <c r="O49" s="417">
        <f>SUM(O38,O46:O48)</f>
        <v>256482.10968130201</v>
      </c>
      <c r="R49" s="40"/>
    </row>
    <row r="50" spans="3:18" s="3" customFormat="1" ht="12.75" customHeight="1">
      <c r="E50" s="416" t="s">
        <v>315</v>
      </c>
      <c r="F50" s="417">
        <f>'Data 1'!O25</f>
        <v>199.19810200000001</v>
      </c>
      <c r="G50" s="417">
        <f>'Data 1'!P25</f>
        <v>4951.5924636240034</v>
      </c>
      <c r="H50" s="417">
        <f>'Data 1'!Q25</f>
        <v>17413.089743</v>
      </c>
      <c r="I50" s="417">
        <f>'Data 1'!R25</f>
        <v>1620.1075609999998</v>
      </c>
      <c r="J50" s="417">
        <f>'Data 1'!S25</f>
        <v>26908.944488000001</v>
      </c>
      <c r="K50" s="417">
        <f>'Data 1'!T25</f>
        <v>208.01026300000001</v>
      </c>
      <c r="L50" s="417">
        <f>'Data 1'!U25</f>
        <v>9204.518118</v>
      </c>
      <c r="M50" s="417">
        <f>'Data 1'!V25</f>
        <v>4843.0584220000001</v>
      </c>
      <c r="N50" s="417">
        <f>'Data 1'!W25</f>
        <v>14937.556606</v>
      </c>
      <c r="O50" s="417">
        <f>'Data 1'!X25</f>
        <v>250050.61962014099</v>
      </c>
      <c r="R50" s="42"/>
    </row>
    <row r="51" spans="3:18" s="3" customFormat="1" ht="12.75" customHeight="1">
      <c r="E51" s="418" t="s">
        <v>370</v>
      </c>
      <c r="F51" s="419">
        <f>(F49/F50-1)*100</f>
        <v>-1.1607831484257702</v>
      </c>
      <c r="G51" s="419">
        <f t="shared" ref="G51:N51" si="9">(G49/G50-1)*100</f>
        <v>2.188394709864494</v>
      </c>
      <c r="H51" s="419">
        <f t="shared" si="9"/>
        <v>0.5582766380623827</v>
      </c>
      <c r="I51" s="419">
        <f t="shared" si="9"/>
        <v>0.82189567659209928</v>
      </c>
      <c r="J51" s="419">
        <f t="shared" si="9"/>
        <v>1.8740824458012062</v>
      </c>
      <c r="K51" s="419">
        <f t="shared" si="9"/>
        <v>-1.2653269901399034</v>
      </c>
      <c r="L51" s="419">
        <f t="shared" si="9"/>
        <v>1.3931439034188475</v>
      </c>
      <c r="M51" s="419">
        <f t="shared" si="9"/>
        <v>4.26742933888975</v>
      </c>
      <c r="N51" s="419">
        <f t="shared" si="9"/>
        <v>6.4511751514496618</v>
      </c>
      <c r="O51" s="419">
        <f>(O49/O50-1)*100</f>
        <v>2.5720752345790077</v>
      </c>
      <c r="R51" s="40"/>
    </row>
    <row r="52" spans="3:18" s="629" customFormat="1" ht="38.1" customHeight="1">
      <c r="D52" s="630"/>
      <c r="E52" s="690" t="s">
        <v>308</v>
      </c>
      <c r="F52" s="690"/>
      <c r="G52" s="690"/>
      <c r="H52" s="690"/>
      <c r="I52" s="690"/>
      <c r="J52" s="690"/>
      <c r="K52" s="690"/>
      <c r="L52" s="690"/>
      <c r="M52" s="690"/>
      <c r="N52" s="690"/>
      <c r="O52" s="690"/>
      <c r="P52" s="631"/>
    </row>
    <row r="53" spans="3:18" ht="11.25" customHeight="1">
      <c r="D53" s="6"/>
      <c r="E53" s="689" t="s">
        <v>311</v>
      </c>
      <c r="F53" s="689"/>
      <c r="G53" s="689"/>
      <c r="H53" s="689"/>
      <c r="I53" s="689"/>
      <c r="J53" s="689"/>
      <c r="K53" s="689"/>
      <c r="L53" s="689"/>
      <c r="M53" s="689"/>
      <c r="N53" s="689"/>
      <c r="O53" s="689"/>
      <c r="P53" s="356"/>
    </row>
    <row r="54" spans="3:18" ht="12.75" customHeight="1">
      <c r="C54" s="5"/>
      <c r="D54" s="6"/>
      <c r="E54" s="689" t="s">
        <v>309</v>
      </c>
      <c r="F54" s="689"/>
      <c r="G54" s="689"/>
      <c r="H54" s="689"/>
      <c r="I54" s="689"/>
      <c r="J54" s="689"/>
      <c r="K54" s="689"/>
      <c r="L54" s="689"/>
      <c r="M54" s="689"/>
      <c r="N54" s="689"/>
      <c r="O54" s="689"/>
      <c r="P54" s="76"/>
    </row>
    <row r="55" spans="3:18">
      <c r="D55" s="6"/>
      <c r="E55" s="689" t="s">
        <v>310</v>
      </c>
      <c r="F55" s="689"/>
      <c r="G55" s="689"/>
      <c r="H55" s="689"/>
      <c r="I55" s="689"/>
      <c r="J55" s="689"/>
      <c r="K55" s="689"/>
      <c r="L55" s="689"/>
      <c r="M55" s="689"/>
      <c r="N55" s="689"/>
      <c r="O55" s="689"/>
      <c r="P55" s="76"/>
    </row>
    <row r="56" spans="3:18" ht="11.25" customHeight="1">
      <c r="D56" s="6"/>
      <c r="E56" s="689" t="s">
        <v>312</v>
      </c>
      <c r="F56" s="689"/>
      <c r="G56" s="689"/>
      <c r="H56" s="689"/>
      <c r="I56" s="689"/>
      <c r="J56" s="689"/>
      <c r="K56" s="689"/>
      <c r="L56" s="689"/>
      <c r="M56" s="689"/>
      <c r="N56" s="689"/>
      <c r="O56" s="689"/>
      <c r="P56" s="76"/>
    </row>
    <row r="57" spans="3:18" ht="24" customHeight="1">
      <c r="C57" s="6"/>
      <c r="D57" s="6"/>
      <c r="E57" s="688" t="s">
        <v>264</v>
      </c>
      <c r="F57" s="688"/>
      <c r="G57" s="688"/>
      <c r="H57" s="688"/>
      <c r="I57" s="688"/>
      <c r="J57" s="688"/>
      <c r="K57" s="688"/>
      <c r="L57" s="688"/>
      <c r="M57" s="688"/>
      <c r="N57" s="688"/>
      <c r="O57" s="688"/>
      <c r="P57" s="356"/>
    </row>
    <row r="58" spans="3:18">
      <c r="C58" s="6"/>
      <c r="D58" s="6"/>
      <c r="E58" s="355"/>
      <c r="F58" s="355"/>
      <c r="G58" s="355"/>
      <c r="H58" s="355"/>
      <c r="I58" s="355"/>
      <c r="J58" s="355"/>
      <c r="K58" s="355"/>
      <c r="L58" s="355"/>
      <c r="M58" s="355"/>
      <c r="N58" s="355"/>
      <c r="O58" s="355"/>
      <c r="P58" s="355"/>
    </row>
    <row r="59" spans="3:18">
      <c r="C59" s="6"/>
      <c r="D59" s="6"/>
      <c r="F59" s="6"/>
      <c r="G59" s="6"/>
      <c r="H59" s="6"/>
      <c r="I59" s="6"/>
    </row>
    <row r="60" spans="3:18">
      <c r="C60" s="6"/>
      <c r="D60" s="6"/>
      <c r="F60" s="6"/>
      <c r="G60" s="6"/>
      <c r="H60" s="6"/>
      <c r="I60" s="6"/>
    </row>
    <row r="61" spans="3:18">
      <c r="C61" s="6"/>
      <c r="D61" s="6"/>
      <c r="F61" s="6"/>
      <c r="G61" s="6"/>
      <c r="H61" s="6"/>
      <c r="I61" s="6"/>
    </row>
    <row r="62" spans="3:18">
      <c r="C62" s="6"/>
      <c r="D62" s="6"/>
      <c r="F62" s="6"/>
      <c r="G62" s="6"/>
      <c r="H62" s="6"/>
      <c r="I62" s="6"/>
    </row>
    <row r="63" spans="3:18">
      <c r="C63" s="6"/>
      <c r="D63" s="6"/>
      <c r="F63" s="6"/>
      <c r="G63" s="6"/>
      <c r="H63" s="6"/>
      <c r="I63" s="6"/>
    </row>
    <row r="64" spans="3:18">
      <c r="C64" s="6"/>
      <c r="D64" s="6"/>
    </row>
    <row r="65" spans="3:4">
      <c r="C65" s="6"/>
      <c r="D65" s="6"/>
    </row>
    <row r="66" spans="3:4">
      <c r="C66" s="6"/>
      <c r="D66" s="6"/>
    </row>
    <row r="67" spans="3:4">
      <c r="C67" s="6"/>
      <c r="D67" s="6"/>
    </row>
    <row r="68" spans="3:4">
      <c r="C68" s="6"/>
    </row>
    <row r="69" spans="3:4">
      <c r="C69" s="6"/>
    </row>
    <row r="70" spans="3:4">
      <c r="C70" s="6"/>
    </row>
    <row r="71" spans="3:4">
      <c r="C71" s="6"/>
    </row>
  </sheetData>
  <mergeCells count="7">
    <mergeCell ref="E3:O3"/>
    <mergeCell ref="E57:O57"/>
    <mergeCell ref="E56:O56"/>
    <mergeCell ref="E52:O52"/>
    <mergeCell ref="E55:O55"/>
    <mergeCell ref="E53:O53"/>
    <mergeCell ref="E54:O54"/>
  </mergeCells>
  <phoneticPr fontId="9" type="noConversion"/>
  <printOptions horizontalCentered="1" verticalCentered="1"/>
  <pageMargins left="0.39370078740157483" right="0.78740157480314965" top="0.39370078740157483" bottom="0.39370078740157483" header="0" footer="0"/>
  <pageSetup paperSize="9" scale="78" orientation="portrait" r:id="rId1"/>
  <headerFooter alignWithMargins="0"/>
  <ignoredErrors>
    <ignoredError sqref="O46 O38" formula="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213112">
    <pageSetUpPr autoPageBreaks="0"/>
  </sheetPr>
  <dimension ref="B1:G21"/>
  <sheetViews>
    <sheetView showGridLines="0" showRowColHeaders="0" showOutlineSymbols="0" zoomScaleNormal="100" workbookViewId="0">
      <selection activeCell="B2" sqref="B2"/>
    </sheetView>
  </sheetViews>
  <sheetFormatPr baseColWidth="10" defaultColWidth="11.42578125" defaultRowHeight="12.75"/>
  <cols>
    <col min="1" max="1" width="0.140625" style="79" customWidth="1"/>
    <col min="2" max="2" width="2.7109375" style="79" customWidth="1"/>
    <col min="3" max="3" width="18.5703125" style="79" customWidth="1"/>
    <col min="4" max="4" width="1.28515625" style="79" customWidth="1"/>
    <col min="5" max="5" width="58.85546875" style="79" customWidth="1"/>
    <col min="6" max="16384" width="11.42578125" style="79"/>
  </cols>
  <sheetData>
    <row r="1" spans="2:7" ht="0.75" customHeight="1"/>
    <row r="2" spans="2:7" ht="21" customHeight="1">
      <c r="E2" s="31" t="s">
        <v>33</v>
      </c>
    </row>
    <row r="3" spans="2:7" ht="15" customHeight="1">
      <c r="E3" s="618" t="s">
        <v>366</v>
      </c>
    </row>
    <row r="4" spans="2:7" s="83" customFormat="1" ht="20.25" customHeight="1">
      <c r="B4" s="81"/>
      <c r="C4" s="82" t="s">
        <v>367</v>
      </c>
    </row>
    <row r="5" spans="2:7" s="83" customFormat="1" ht="12.75" customHeight="1">
      <c r="B5" s="81"/>
      <c r="C5" s="84"/>
    </row>
    <row r="6" spans="2:7" s="83" customFormat="1" ht="13.5" customHeight="1">
      <c r="B6" s="81"/>
      <c r="C6" s="85"/>
      <c r="D6" s="86"/>
      <c r="E6" s="86"/>
    </row>
    <row r="7" spans="2:7" s="83" customFormat="1" ht="12.75" customHeight="1">
      <c r="B7" s="81"/>
      <c r="C7" s="697" t="s">
        <v>231</v>
      </c>
      <c r="D7" s="86"/>
      <c r="E7" s="523"/>
      <c r="G7" s="91"/>
    </row>
    <row r="8" spans="2:7" s="83" customFormat="1" ht="12.75" customHeight="1">
      <c r="B8" s="81"/>
      <c r="C8" s="697"/>
      <c r="D8" s="86"/>
      <c r="E8" s="523"/>
      <c r="G8" s="91"/>
    </row>
    <row r="9" spans="2:7" s="83" customFormat="1" ht="12.75" customHeight="1">
      <c r="B9" s="81"/>
      <c r="C9" s="697"/>
      <c r="D9" s="86"/>
      <c r="E9" s="523"/>
      <c r="G9" s="91"/>
    </row>
    <row r="10" spans="2:7" s="83" customFormat="1" ht="12.75" customHeight="1">
      <c r="B10" s="81"/>
      <c r="C10" s="697"/>
      <c r="D10" s="86"/>
      <c r="E10" s="523"/>
      <c r="G10" s="91"/>
    </row>
    <row r="11" spans="2:7" s="83" customFormat="1" ht="12.75" customHeight="1">
      <c r="B11" s="81"/>
      <c r="C11" s="697"/>
      <c r="D11" s="86"/>
      <c r="E11" s="524"/>
      <c r="G11" s="91"/>
    </row>
    <row r="12" spans="2:7" s="83" customFormat="1" ht="12.75" customHeight="1">
      <c r="B12" s="81"/>
      <c r="C12" s="370" t="s">
        <v>229</v>
      </c>
      <c r="D12" s="86"/>
      <c r="E12" s="524"/>
      <c r="G12" s="91"/>
    </row>
    <row r="13" spans="2:7" s="83" customFormat="1" ht="12.75" customHeight="1">
      <c r="B13" s="81"/>
      <c r="D13" s="86"/>
      <c r="E13" s="524"/>
      <c r="G13" s="91"/>
    </row>
    <row r="14" spans="2:7" s="83" customFormat="1" ht="12.75" customHeight="1">
      <c r="B14" s="81"/>
      <c r="C14" s="85"/>
      <c r="D14" s="86"/>
      <c r="E14" s="524"/>
      <c r="F14" s="162"/>
      <c r="G14" s="91"/>
    </row>
    <row r="15" spans="2:7" s="83" customFormat="1" ht="12.75" customHeight="1">
      <c r="B15" s="81"/>
      <c r="C15" s="85"/>
      <c r="D15" s="86"/>
      <c r="E15" s="524"/>
      <c r="G15" s="91"/>
    </row>
    <row r="16" spans="2:7" s="83" customFormat="1" ht="12.75" customHeight="1">
      <c r="B16" s="81"/>
      <c r="C16" s="85"/>
      <c r="D16" s="86"/>
      <c r="E16" s="524"/>
      <c r="G16" s="91"/>
    </row>
    <row r="17" spans="2:7" s="83" customFormat="1" ht="12.75" customHeight="1">
      <c r="B17" s="81"/>
      <c r="C17" s="85"/>
      <c r="D17" s="86"/>
      <c r="E17" s="524"/>
      <c r="G17" s="91"/>
    </row>
    <row r="18" spans="2:7" s="83" customFormat="1" ht="12.75" customHeight="1">
      <c r="B18" s="81"/>
      <c r="C18" s="85"/>
      <c r="D18" s="86"/>
      <c r="E18" s="524"/>
    </row>
    <row r="19" spans="2:7" s="83" customFormat="1" ht="12.75" customHeight="1">
      <c r="B19" s="81"/>
      <c r="C19" s="85"/>
      <c r="D19" s="86"/>
      <c r="E19" s="524"/>
    </row>
    <row r="20" spans="2:7" s="83" customFormat="1" ht="12.75" customHeight="1">
      <c r="B20" s="81"/>
      <c r="C20" s="85"/>
      <c r="D20" s="86"/>
      <c r="E20" s="524"/>
    </row>
    <row r="21" spans="2:7" s="83" customFormat="1" ht="12.75" customHeight="1">
      <c r="B21" s="81"/>
      <c r="C21" s="85"/>
      <c r="D21" s="86"/>
      <c r="E21" s="524"/>
    </row>
  </sheetData>
  <mergeCells count="1">
    <mergeCell ref="C7:C11"/>
  </mergeCells>
  <phoneticPr fontId="0" type="noConversion"/>
  <printOptions horizontalCentered="1" verticalCentered="1"/>
  <pageMargins left="0.78740157480314965" right="0.78740157480314965" top="0.78740157480314965" bottom="0.98425196850393704" header="0" footer="0"/>
  <pageSetup paperSize="9" orientation="landscape" verticalDpi="4294967292"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39">
    <pageSetUpPr autoPageBreaks="0"/>
  </sheetPr>
  <dimension ref="A1:S77"/>
  <sheetViews>
    <sheetView showGridLines="0" showRowColHeaders="0" showOutlineSymbols="0" zoomScaleNormal="100" workbookViewId="0">
      <pane xSplit="1" ySplit="1" topLeftCell="B2" activePane="bottomRight" state="frozen"/>
      <selection activeCell="C16" sqref="C16"/>
      <selection pane="topRight" activeCell="C16" sqref="C16"/>
      <selection pane="bottomLeft" activeCell="C16" sqref="C16"/>
      <selection pane="bottomRight" activeCell="E11" sqref="E11"/>
    </sheetView>
  </sheetViews>
  <sheetFormatPr baseColWidth="10" defaultRowHeight="12.75"/>
  <cols>
    <col min="1" max="1" width="0.140625" style="181" customWidth="1"/>
    <col min="2" max="2" width="2.7109375" style="181" customWidth="1"/>
    <col min="3" max="3" width="18.5703125" style="181" customWidth="1"/>
    <col min="4" max="4" width="1.28515625" style="181" customWidth="1"/>
    <col min="5" max="5" width="35.7109375" style="181" customWidth="1"/>
    <col min="6" max="7" width="6.7109375" customWidth="1"/>
    <col min="8" max="8" width="0.85546875" customWidth="1"/>
    <col min="9" max="10" width="6.7109375" customWidth="1"/>
    <col min="11" max="11" width="0.85546875" customWidth="1"/>
    <col min="12" max="13" width="6.7109375" customWidth="1"/>
  </cols>
  <sheetData>
    <row r="1" spans="2:19" s="181" customFormat="1" ht="0.75" customHeight="1"/>
    <row r="2" spans="2:19" s="181" customFormat="1" ht="21" customHeight="1">
      <c r="E2" s="687" t="s">
        <v>33</v>
      </c>
      <c r="F2" s="687"/>
      <c r="G2" s="687"/>
      <c r="H2" s="687"/>
      <c r="I2" s="687"/>
      <c r="J2" s="687"/>
      <c r="K2" s="687"/>
      <c r="L2" s="687"/>
      <c r="M2" s="687"/>
    </row>
    <row r="3" spans="2:19" s="181" customFormat="1" ht="15" customHeight="1">
      <c r="E3" s="709" t="s">
        <v>366</v>
      </c>
      <c r="F3" s="709"/>
      <c r="G3" s="709"/>
      <c r="H3" s="709"/>
      <c r="I3" s="709"/>
      <c r="J3" s="709"/>
      <c r="K3" s="709"/>
      <c r="L3" s="709"/>
      <c r="M3" s="709"/>
    </row>
    <row r="4" spans="2:19" s="183" customFormat="1" ht="20.25" customHeight="1">
      <c r="B4" s="182"/>
      <c r="C4" s="82" t="s">
        <v>367</v>
      </c>
    </row>
    <row r="5" spans="2:19" s="183" customFormat="1" ht="12.75" customHeight="1">
      <c r="B5" s="182"/>
      <c r="C5" s="184"/>
    </row>
    <row r="6" spans="2:19" s="183" customFormat="1" ht="13.5" customHeight="1">
      <c r="B6" s="182"/>
      <c r="C6" s="185"/>
      <c r="D6" s="186"/>
      <c r="E6" s="186"/>
    </row>
    <row r="7" spans="2:19" s="183" customFormat="1" ht="12.75" customHeight="1">
      <c r="B7" s="182"/>
      <c r="C7" s="692" t="s">
        <v>362</v>
      </c>
      <c r="D7" s="186"/>
      <c r="E7" s="187"/>
      <c r="F7" s="711">
        <v>2020</v>
      </c>
      <c r="G7" s="711"/>
      <c r="H7" s="188"/>
      <c r="I7" s="711">
        <v>2021</v>
      </c>
      <c r="J7" s="711"/>
      <c r="K7" s="188"/>
      <c r="L7" s="711" t="s">
        <v>370</v>
      </c>
      <c r="M7" s="712"/>
      <c r="Q7" s="189"/>
    </row>
    <row r="8" spans="2:19" s="183" customFormat="1" ht="12.75" customHeight="1">
      <c r="B8" s="182"/>
      <c r="C8" s="692"/>
      <c r="D8" s="186"/>
      <c r="E8" s="279"/>
      <c r="F8" s="280" t="s">
        <v>85</v>
      </c>
      <c r="G8" s="280" t="s">
        <v>86</v>
      </c>
      <c r="H8" s="281"/>
      <c r="I8" s="280" t="s">
        <v>85</v>
      </c>
      <c r="J8" s="280" t="s">
        <v>86</v>
      </c>
      <c r="K8" s="280"/>
      <c r="L8" s="280" t="s">
        <v>85</v>
      </c>
      <c r="M8" s="280" t="s">
        <v>86</v>
      </c>
      <c r="N8" s="278"/>
      <c r="P8" s="710"/>
      <c r="Q8" s="710"/>
      <c r="R8" s="710"/>
      <c r="S8" s="710"/>
    </row>
    <row r="9" spans="2:19" s="183" customFormat="1" ht="12.75" customHeight="1">
      <c r="B9" s="182"/>
      <c r="C9" s="692"/>
      <c r="D9" s="186"/>
      <c r="E9" s="682" t="s">
        <v>395</v>
      </c>
      <c r="F9" s="683">
        <f>SUM(F10:F11)</f>
        <v>10159.4036</v>
      </c>
      <c r="G9" s="683">
        <f>SUM(G10:G11)</f>
        <v>914.27479999999991</v>
      </c>
      <c r="H9" s="610"/>
      <c r="I9" s="683">
        <f>SUM(I10:I11)</f>
        <v>9474.5532999999978</v>
      </c>
      <c r="J9" s="683">
        <f>SUM(J10:J11)</f>
        <v>911.88480000000004</v>
      </c>
      <c r="K9" s="611"/>
      <c r="L9" s="684">
        <f t="shared" ref="L9:M13" si="0">(I9/F9-1)*100</f>
        <v>-6.7410482638961433</v>
      </c>
      <c r="M9" s="684">
        <f t="shared" si="0"/>
        <v>-0.26140937057435032</v>
      </c>
      <c r="N9" s="191"/>
      <c r="O9" s="191"/>
      <c r="P9" s="672"/>
      <c r="Q9" s="672"/>
      <c r="R9" s="672"/>
      <c r="S9" s="672"/>
    </row>
    <row r="10" spans="2:19" s="183" customFormat="1" ht="12.75" customHeight="1">
      <c r="B10" s="182"/>
      <c r="C10" s="370" t="s">
        <v>223</v>
      </c>
      <c r="D10" s="186"/>
      <c r="E10" s="679" t="s">
        <v>261</v>
      </c>
      <c r="F10" s="610">
        <v>9431.1530000000002</v>
      </c>
      <c r="G10" s="610">
        <v>548.25609999999995</v>
      </c>
      <c r="H10" s="610"/>
      <c r="I10" s="610">
        <v>7788.7959999999985</v>
      </c>
      <c r="J10" s="610">
        <v>253.11579999999998</v>
      </c>
      <c r="K10" s="611"/>
      <c r="L10" s="612">
        <f t="shared" si="0"/>
        <v>-17.414169826319238</v>
      </c>
      <c r="M10" s="612">
        <f t="shared" si="0"/>
        <v>-53.83256109690344</v>
      </c>
      <c r="N10" s="191"/>
      <c r="O10" s="191"/>
      <c r="P10" s="190"/>
      <c r="Q10" s="190"/>
      <c r="R10" s="190"/>
      <c r="S10" s="190"/>
    </row>
    <row r="11" spans="2:19" ht="12.75" customHeight="1">
      <c r="E11" s="680" t="s">
        <v>283</v>
      </c>
      <c r="F11" s="635">
        <v>728.25060000000008</v>
      </c>
      <c r="G11" s="635">
        <v>366.01869999999997</v>
      </c>
      <c r="H11" s="636"/>
      <c r="I11" s="635">
        <v>1685.7572999999998</v>
      </c>
      <c r="J11" s="635">
        <v>658.76900000000001</v>
      </c>
      <c r="K11" s="614">
        <f>'[3]Data 2'!I32</f>
        <v>25047.751585999998</v>
      </c>
      <c r="L11" s="615">
        <f t="shared" si="0"/>
        <v>131.48038600998055</v>
      </c>
      <c r="M11" s="615">
        <f t="shared" si="0"/>
        <v>79.982334235928391</v>
      </c>
      <c r="N11" s="191"/>
      <c r="O11" s="191"/>
      <c r="P11" s="193"/>
      <c r="Q11" s="193"/>
      <c r="R11" s="193"/>
      <c r="S11" s="193"/>
    </row>
    <row r="12" spans="2:19" s="183" customFormat="1" ht="12.75" customHeight="1">
      <c r="B12" s="182"/>
      <c r="D12" s="186"/>
      <c r="E12" s="682" t="s">
        <v>396</v>
      </c>
      <c r="F12" s="683">
        <f>SUM(F13:F16)</f>
        <v>4890.2193740000002</v>
      </c>
      <c r="G12" s="683">
        <f t="shared" ref="G12:H12" si="1">SUM(G13:G16)</f>
        <v>3599.4047020000003</v>
      </c>
      <c r="H12" s="683">
        <f t="shared" si="1"/>
        <v>0</v>
      </c>
      <c r="I12" s="683">
        <f>SUM(I13:I16)</f>
        <v>5824.2266779999991</v>
      </c>
      <c r="J12" s="683">
        <f t="shared" ref="J12" si="2">SUM(J13:J16)</f>
        <v>4480.3304309999994</v>
      </c>
      <c r="K12" s="683">
        <f t="shared" ref="K12" si="3">SUM(K13:K16)</f>
        <v>0</v>
      </c>
      <c r="L12" s="684">
        <f t="shared" si="0"/>
        <v>19.099497028003864</v>
      </c>
      <c r="M12" s="684">
        <f t="shared" si="0"/>
        <v>24.474206207224071</v>
      </c>
      <c r="N12" s="191"/>
      <c r="O12" s="191"/>
      <c r="P12" s="672"/>
      <c r="Q12" s="672"/>
      <c r="R12" s="672"/>
      <c r="S12" s="672"/>
    </row>
    <row r="13" spans="2:19" s="183" customFormat="1" ht="12.75" customHeight="1">
      <c r="B13" s="182"/>
      <c r="D13" s="186"/>
      <c r="E13" s="679" t="s">
        <v>397</v>
      </c>
      <c r="F13" s="610">
        <v>2107.3498</v>
      </c>
      <c r="G13" s="610">
        <v>871.51649999999995</v>
      </c>
      <c r="H13" s="613"/>
      <c r="I13" s="610">
        <v>2168.3284999999996</v>
      </c>
      <c r="J13" s="610">
        <v>851.94569999999999</v>
      </c>
      <c r="K13" s="613"/>
      <c r="L13" s="612">
        <f t="shared" si="0"/>
        <v>2.8936202238470266</v>
      </c>
      <c r="M13" s="612">
        <f t="shared" si="0"/>
        <v>-2.2456029231804564</v>
      </c>
      <c r="N13" s="191"/>
      <c r="O13" s="191"/>
      <c r="P13" s="192"/>
      <c r="Q13" s="678"/>
      <c r="R13" s="678"/>
      <c r="S13" s="678"/>
    </row>
    <row r="14" spans="2:19" s="183" customFormat="1" ht="12.75" customHeight="1">
      <c r="B14" s="182"/>
      <c r="D14" s="186"/>
      <c r="E14" s="679" t="s">
        <v>83</v>
      </c>
      <c r="F14" s="610">
        <v>1212.0149000000001</v>
      </c>
      <c r="G14" s="610">
        <v>1631.2566000000002</v>
      </c>
      <c r="H14" s="613"/>
      <c r="I14" s="610">
        <v>1299.5825</v>
      </c>
      <c r="J14" s="610">
        <v>1540.8695</v>
      </c>
      <c r="K14" s="613"/>
      <c r="L14" s="612">
        <f t="shared" ref="L14:L15" si="4">(I14/F14-1)*100</f>
        <v>7.2249606832391233</v>
      </c>
      <c r="M14" s="612">
        <f>(J14/G14-1)*100</f>
        <v>-5.5409492289563822</v>
      </c>
      <c r="N14" s="191"/>
      <c r="O14" s="191"/>
      <c r="P14" s="192"/>
      <c r="Q14" s="190"/>
      <c r="R14" s="190"/>
      <c r="S14" s="190"/>
    </row>
    <row r="15" spans="2:19" s="183" customFormat="1" ht="12.75" customHeight="1">
      <c r="B15" s="182"/>
      <c r="D15" s="186"/>
      <c r="E15" s="681" t="s">
        <v>84</v>
      </c>
      <c r="F15" s="610">
        <v>1542.6999999999998</v>
      </c>
      <c r="G15" s="610">
        <v>1060.5713999999998</v>
      </c>
      <c r="H15" s="613"/>
      <c r="I15" s="610">
        <v>2159.6030000000001</v>
      </c>
      <c r="J15" s="610">
        <v>1322.1168</v>
      </c>
      <c r="K15" s="613"/>
      <c r="L15" s="612">
        <f t="shared" si="4"/>
        <v>39.988526609191702</v>
      </c>
      <c r="M15" s="612">
        <f>(J15/G15-1)*100</f>
        <v>24.660800772112125</v>
      </c>
      <c r="N15" s="191"/>
      <c r="O15" s="191"/>
      <c r="P15" s="192"/>
      <c r="Q15" s="190"/>
      <c r="R15" s="190"/>
      <c r="S15" s="190"/>
    </row>
    <row r="16" spans="2:19" s="183" customFormat="1" ht="12.75" customHeight="1">
      <c r="B16" s="182"/>
      <c r="D16" s="186"/>
      <c r="E16" s="680" t="s">
        <v>399</v>
      </c>
      <c r="F16" s="635">
        <v>28.154674</v>
      </c>
      <c r="G16" s="635">
        <v>36.060201999999997</v>
      </c>
      <c r="H16" s="636"/>
      <c r="I16" s="635">
        <v>196.71267800000001</v>
      </c>
      <c r="J16" s="635">
        <v>765.39843099999996</v>
      </c>
      <c r="K16" s="614"/>
      <c r="L16" s="615">
        <f>(I16/F16-1)*100</f>
        <v>598.6856889197154</v>
      </c>
      <c r="M16" s="615">
        <f>(J16/G16-1)*100</f>
        <v>2022.5572474607879</v>
      </c>
      <c r="N16" s="191"/>
      <c r="O16" s="191"/>
      <c r="P16" s="192"/>
    </row>
    <row r="17" spans="1:19" s="371" customFormat="1">
      <c r="A17" s="181"/>
      <c r="B17" s="181"/>
      <c r="C17" s="181"/>
      <c r="D17" s="181"/>
      <c r="E17" s="181"/>
      <c r="G17" s="598"/>
      <c r="H17" s="598"/>
      <c r="I17" s="598"/>
      <c r="J17" s="598"/>
      <c r="K17" s="598"/>
      <c r="L17" s="598"/>
      <c r="M17" s="598"/>
      <c r="N17" s="191"/>
      <c r="O17" s="191"/>
      <c r="P17" s="193"/>
      <c r="Q17" s="193"/>
      <c r="R17" s="193"/>
      <c r="S17" s="193"/>
    </row>
    <row r="18" spans="1:19" s="371" customFormat="1" ht="17.25" customHeight="1">
      <c r="A18" s="181"/>
      <c r="B18" s="181"/>
      <c r="C18" s="181"/>
      <c r="D18" s="181"/>
      <c r="E18" s="396" t="s">
        <v>363</v>
      </c>
      <c r="F18" s="685">
        <f>SUM(F9,F12)</f>
        <v>15049.622974</v>
      </c>
      <c r="G18" s="685">
        <f>SUM(G9,G12)</f>
        <v>4513.679502</v>
      </c>
      <c r="H18" s="397"/>
      <c r="I18" s="685">
        <f>SUM(I9,I12)</f>
        <v>15298.779977999997</v>
      </c>
      <c r="J18" s="685">
        <f>SUM(J9,J12)</f>
        <v>5392.2152309999992</v>
      </c>
      <c r="K18" s="397"/>
      <c r="L18" s="686">
        <f>((I18/F18)-1)*100</f>
        <v>1.6555697403878078</v>
      </c>
      <c r="M18" s="686">
        <f>((J18/G18)-1)*100</f>
        <v>19.463848255303073</v>
      </c>
      <c r="N18" s="191"/>
      <c r="O18" s="191"/>
      <c r="P18" s="193"/>
      <c r="Q18" s="193"/>
      <c r="R18" s="193"/>
      <c r="S18" s="193"/>
    </row>
    <row r="19" spans="1:19" ht="12.6" customHeight="1">
      <c r="A19"/>
      <c r="B19"/>
      <c r="C19"/>
      <c r="D19"/>
      <c r="E19" s="708" t="s">
        <v>400</v>
      </c>
      <c r="F19" s="708"/>
      <c r="G19" s="708"/>
      <c r="H19" s="708"/>
      <c r="I19" s="708"/>
      <c r="J19" s="708"/>
      <c r="K19" s="708"/>
      <c r="L19" s="708"/>
      <c r="M19" s="708"/>
    </row>
    <row r="20" spans="1:19">
      <c r="A20"/>
      <c r="B20"/>
      <c r="C20"/>
      <c r="D20"/>
      <c r="E20" s="354"/>
    </row>
    <row r="21" spans="1:19">
      <c r="A21"/>
      <c r="B21"/>
      <c r="C21"/>
      <c r="D21"/>
      <c r="E21"/>
    </row>
    <row r="22" spans="1:19">
      <c r="A22"/>
      <c r="B22"/>
      <c r="C22"/>
      <c r="D22"/>
      <c r="E22"/>
    </row>
    <row r="23" spans="1:19">
      <c r="A23"/>
      <c r="B23"/>
      <c r="C23"/>
      <c r="D23"/>
      <c r="E23"/>
    </row>
    <row r="24" spans="1:19">
      <c r="A24"/>
      <c r="B24"/>
      <c r="D24"/>
      <c r="E24"/>
    </row>
    <row r="25" spans="1:19">
      <c r="A25"/>
      <c r="B25"/>
      <c r="D25"/>
      <c r="E25"/>
    </row>
    <row r="77" spans="2:2">
      <c r="B77" s="194"/>
    </row>
  </sheetData>
  <mergeCells count="9">
    <mergeCell ref="C7:C9"/>
    <mergeCell ref="E19:M19"/>
    <mergeCell ref="E2:M2"/>
    <mergeCell ref="E3:M3"/>
    <mergeCell ref="P8:Q8"/>
    <mergeCell ref="R8:S8"/>
    <mergeCell ref="F7:G7"/>
    <mergeCell ref="I7:J7"/>
    <mergeCell ref="L7:M7"/>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40">
    <pageSetUpPr autoPageBreaks="0"/>
  </sheetPr>
  <dimension ref="A1:M62"/>
  <sheetViews>
    <sheetView showGridLines="0" showRowColHeaders="0" showOutlineSymbols="0" zoomScaleNormal="100" workbookViewId="0">
      <selection activeCell="B2" sqref="B2"/>
    </sheetView>
  </sheetViews>
  <sheetFormatPr baseColWidth="10" defaultRowHeight="12.75"/>
  <cols>
    <col min="1" max="1" width="0.140625" style="181" customWidth="1"/>
    <col min="2" max="2" width="2.7109375" style="181" customWidth="1"/>
    <col min="3" max="3" width="18.5703125" style="181" customWidth="1"/>
    <col min="4" max="4" width="1.28515625" style="181" customWidth="1"/>
    <col min="5" max="5" width="32.7109375" style="181" customWidth="1"/>
    <col min="6" max="7" width="6.140625" customWidth="1"/>
    <col min="8" max="8" width="0.85546875" customWidth="1"/>
    <col min="9" max="10" width="6.140625" customWidth="1"/>
    <col min="11" max="11" width="0.85546875" customWidth="1"/>
    <col min="12" max="13" width="6.140625" customWidth="1"/>
  </cols>
  <sheetData>
    <row r="1" spans="1:13" s="181" customFormat="1" ht="0.75" customHeight="1"/>
    <row r="2" spans="1:13" s="181" customFormat="1" ht="21" customHeight="1">
      <c r="E2" s="687" t="s">
        <v>33</v>
      </c>
      <c r="F2" s="687"/>
      <c r="G2" s="687"/>
      <c r="H2" s="687"/>
      <c r="I2" s="687"/>
      <c r="J2" s="687"/>
      <c r="K2" s="687"/>
      <c r="L2" s="687"/>
      <c r="M2" s="687"/>
    </row>
    <row r="3" spans="1:13" s="181" customFormat="1" ht="15" customHeight="1">
      <c r="E3" s="709" t="s">
        <v>366</v>
      </c>
      <c r="F3" s="709"/>
      <c r="G3" s="709"/>
      <c r="H3" s="709"/>
      <c r="I3" s="709"/>
      <c r="J3" s="709"/>
      <c r="K3" s="709"/>
      <c r="L3" s="709"/>
      <c r="M3" s="709"/>
    </row>
    <row r="4" spans="1:13" s="183" customFormat="1" ht="20.25" customHeight="1">
      <c r="B4" s="182"/>
      <c r="C4" s="82" t="s">
        <v>367</v>
      </c>
    </row>
    <row r="5" spans="1:13" s="183" customFormat="1" ht="20.25" customHeight="1">
      <c r="B5" s="182"/>
      <c r="C5" s="82"/>
    </row>
    <row r="6" spans="1:13" s="183" customFormat="1" ht="12.75" customHeight="1">
      <c r="B6" s="182"/>
      <c r="C6" s="184"/>
    </row>
    <row r="7" spans="1:13" ht="12.75" customHeight="1">
      <c r="C7" s="692" t="s">
        <v>364</v>
      </c>
      <c r="E7" s="187"/>
      <c r="F7" s="711">
        <v>2020</v>
      </c>
      <c r="G7" s="711"/>
      <c r="H7" s="374"/>
      <c r="I7" s="711">
        <v>2021</v>
      </c>
      <c r="J7" s="711"/>
      <c r="K7" s="374"/>
      <c r="L7" s="711" t="s">
        <v>370</v>
      </c>
      <c r="M7" s="712"/>
    </row>
    <row r="8" spans="1:13">
      <c r="C8" s="692"/>
      <c r="E8" s="279"/>
      <c r="F8" s="280" t="s">
        <v>85</v>
      </c>
      <c r="G8" s="280" t="s">
        <v>86</v>
      </c>
      <c r="H8" s="281"/>
      <c r="I8" s="280" t="s">
        <v>85</v>
      </c>
      <c r="J8" s="280" t="s">
        <v>86</v>
      </c>
      <c r="K8" s="280"/>
      <c r="L8" s="280" t="s">
        <v>85</v>
      </c>
      <c r="M8" s="280" t="s">
        <v>86</v>
      </c>
    </row>
    <row r="9" spans="1:13">
      <c r="C9" s="692"/>
      <c r="E9" s="393" t="s">
        <v>261</v>
      </c>
      <c r="F9" s="612">
        <v>75.293286857699997</v>
      </c>
      <c r="G9" s="612">
        <v>30.734972898900001</v>
      </c>
      <c r="H9" s="611"/>
      <c r="I9" s="612">
        <v>145.9296387684</v>
      </c>
      <c r="J9" s="612">
        <v>88.968634738000006</v>
      </c>
      <c r="K9" s="611"/>
      <c r="L9" s="612">
        <f t="shared" ref="L9:L13" si="0">(I9/F9-1)*100</f>
        <v>93.814940028051467</v>
      </c>
      <c r="M9" s="612">
        <f>(J9/G9-1)*100</f>
        <v>189.47035362827398</v>
      </c>
    </row>
    <row r="10" spans="1:13" s="371" customFormat="1">
      <c r="A10" s="181"/>
      <c r="B10" s="181"/>
      <c r="C10" s="692"/>
      <c r="D10" s="181"/>
      <c r="E10" s="393" t="s">
        <v>283</v>
      </c>
      <c r="F10" s="612">
        <v>146.14486922500001</v>
      </c>
      <c r="G10" s="612">
        <v>7.4400046591000004</v>
      </c>
      <c r="H10" s="613"/>
      <c r="I10" s="612">
        <v>269.74355733387699</v>
      </c>
      <c r="J10" s="612">
        <v>37.633482166699999</v>
      </c>
      <c r="K10" s="613"/>
      <c r="L10" s="612">
        <f>(I10/F10-1)*100</f>
        <v>84.572717991617182</v>
      </c>
      <c r="M10" s="612">
        <f>(J10/G10-1)*100</f>
        <v>405.82605644836292</v>
      </c>
    </row>
    <row r="11" spans="1:13">
      <c r="C11" s="692"/>
      <c r="E11" s="393" t="s">
        <v>83</v>
      </c>
      <c r="F11" s="612">
        <v>35.804861647199999</v>
      </c>
      <c r="G11" s="612">
        <v>28.987821827499999</v>
      </c>
      <c r="H11" s="613"/>
      <c r="I11" s="612">
        <v>112.091510655153</v>
      </c>
      <c r="J11" s="612">
        <v>100.53790094423999</v>
      </c>
      <c r="K11" s="613"/>
      <c r="L11" s="612">
        <f t="shared" si="0"/>
        <v>213.06226444787492</v>
      </c>
      <c r="M11" s="612">
        <f>(J11/G11-1)*100</f>
        <v>246.82806297940704</v>
      </c>
    </row>
    <row r="12" spans="1:13">
      <c r="C12" s="692"/>
      <c r="E12" s="394" t="s">
        <v>84</v>
      </c>
      <c r="F12" s="612">
        <v>42.599666774799999</v>
      </c>
      <c r="G12" s="612">
        <v>19.2913238559</v>
      </c>
      <c r="H12" s="613"/>
      <c r="I12" s="612">
        <v>137.42944251270001</v>
      </c>
      <c r="J12" s="612">
        <v>59.103097631700003</v>
      </c>
      <c r="K12" s="613"/>
      <c r="L12" s="612">
        <f t="shared" si="0"/>
        <v>222.60684863853663</v>
      </c>
      <c r="M12" s="612">
        <f>(J12/G12-1)*100</f>
        <v>206.37139303233508</v>
      </c>
    </row>
    <row r="13" spans="1:13" s="371" customFormat="1">
      <c r="A13" s="181"/>
      <c r="B13" s="181"/>
      <c r="C13" s="344" t="s">
        <v>229</v>
      </c>
      <c r="D13" s="181"/>
      <c r="E13" s="395" t="s">
        <v>398</v>
      </c>
      <c r="F13" s="637">
        <v>43.059668634984099</v>
      </c>
      <c r="G13" s="637">
        <v>22.041885741692798</v>
      </c>
      <c r="H13" s="614"/>
      <c r="I13" s="637">
        <v>144.25225870226799</v>
      </c>
      <c r="J13" s="637">
        <v>70.179388773251603</v>
      </c>
      <c r="K13" s="614"/>
      <c r="L13" s="615">
        <f t="shared" si="0"/>
        <v>235.00550114561111</v>
      </c>
      <c r="M13" s="615">
        <f>(J13/G13-1)*100</f>
        <v>218.39103784348845</v>
      </c>
    </row>
    <row r="14" spans="1:13" ht="46.5" customHeight="1">
      <c r="E14" s="713" t="s">
        <v>365</v>
      </c>
      <c r="F14" s="713"/>
      <c r="G14" s="713"/>
      <c r="H14" s="713"/>
      <c r="I14" s="713"/>
      <c r="J14" s="713"/>
      <c r="K14" s="713"/>
      <c r="L14" s="713"/>
      <c r="M14" s="713"/>
    </row>
    <row r="17" spans="3:5">
      <c r="C17"/>
      <c r="E17" s="354"/>
    </row>
    <row r="62" spans="2:2">
      <c r="B62" s="194"/>
    </row>
  </sheetData>
  <mergeCells count="7">
    <mergeCell ref="C7:C12"/>
    <mergeCell ref="E14:M14"/>
    <mergeCell ref="E3:M3"/>
    <mergeCell ref="E2:M2"/>
    <mergeCell ref="F7:G7"/>
    <mergeCell ref="I7:J7"/>
    <mergeCell ref="L7:M7"/>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33">
    <pageSetUpPr autoPageBreaks="0"/>
  </sheetPr>
  <dimension ref="A1:H44"/>
  <sheetViews>
    <sheetView showGridLines="0" showRowColHeaders="0" showRuler="0" showOutlineSymbols="0" zoomScaleNormal="100" workbookViewId="0">
      <selection activeCell="B2" sqref="B2"/>
    </sheetView>
  </sheetViews>
  <sheetFormatPr baseColWidth="10" defaultColWidth="11.42578125" defaultRowHeight="12.75"/>
  <cols>
    <col min="1" max="1" width="0.140625" style="302" customWidth="1"/>
    <col min="2" max="2" width="2.7109375" style="302" customWidth="1"/>
    <col min="3" max="3" width="18.5703125" style="302" customWidth="1"/>
    <col min="4" max="4" width="1.28515625" style="302" customWidth="1"/>
    <col min="5" max="5" width="66.85546875" style="302" customWidth="1"/>
    <col min="6" max="6" width="15.140625" style="349" customWidth="1"/>
    <col min="7" max="16384" width="11.42578125" style="349"/>
  </cols>
  <sheetData>
    <row r="1" spans="2:5" s="302" customFormat="1" ht="0.75" customHeight="1"/>
    <row r="2" spans="2:5" s="302" customFormat="1" ht="21" customHeight="1">
      <c r="E2" s="345" t="s">
        <v>33</v>
      </c>
    </row>
    <row r="3" spans="2:5" s="302" customFormat="1" ht="15" customHeight="1">
      <c r="E3" s="618" t="s">
        <v>366</v>
      </c>
    </row>
    <row r="4" spans="2:5" s="305" customFormat="1" ht="20.25" customHeight="1">
      <c r="B4" s="304"/>
      <c r="C4" s="82" t="s">
        <v>367</v>
      </c>
    </row>
    <row r="5" spans="2:5" s="305" customFormat="1" ht="12.75" customHeight="1">
      <c r="B5" s="304"/>
      <c r="C5" s="306"/>
    </row>
    <row r="6" spans="2:5" s="305" customFormat="1" ht="13.5" customHeight="1">
      <c r="B6" s="304"/>
      <c r="C6" s="307"/>
      <c r="D6" s="308"/>
      <c r="E6" s="346"/>
    </row>
    <row r="7" spans="2:5" s="305" customFormat="1" ht="12.75" customHeight="1">
      <c r="B7" s="304"/>
      <c r="C7" s="714" t="s">
        <v>265</v>
      </c>
      <c r="D7" s="308"/>
      <c r="E7" s="309"/>
    </row>
    <row r="8" spans="2:5" s="305" customFormat="1" ht="12.75" customHeight="1">
      <c r="B8" s="304"/>
      <c r="C8" s="714"/>
      <c r="D8" s="308"/>
      <c r="E8" s="309"/>
    </row>
    <row r="9" spans="2:5" s="305" customFormat="1" ht="12.75" customHeight="1">
      <c r="B9" s="304"/>
      <c r="C9" s="714"/>
      <c r="D9" s="308"/>
      <c r="E9" s="309"/>
    </row>
    <row r="10" spans="2:5" s="305" customFormat="1" ht="12.75" customHeight="1">
      <c r="B10" s="304"/>
      <c r="C10" s="344" t="s">
        <v>223</v>
      </c>
      <c r="D10" s="308"/>
      <c r="E10" s="309"/>
    </row>
    <row r="11" spans="2:5" s="305" customFormat="1" ht="12.75" customHeight="1">
      <c r="B11" s="304"/>
      <c r="D11" s="308"/>
      <c r="E11" s="310"/>
    </row>
    <row r="12" spans="2:5" s="305" customFormat="1" ht="12.75" customHeight="1">
      <c r="B12" s="304"/>
      <c r="C12" s="307"/>
      <c r="D12" s="308"/>
      <c r="E12" s="310"/>
    </row>
    <row r="13" spans="2:5" s="305" customFormat="1" ht="12.75" customHeight="1">
      <c r="B13" s="304"/>
      <c r="C13" s="307"/>
      <c r="D13" s="308"/>
      <c r="E13" s="310"/>
    </row>
    <row r="14" spans="2:5" s="305" customFormat="1" ht="12.75" customHeight="1">
      <c r="B14" s="304"/>
      <c r="C14" s="307"/>
      <c r="D14" s="308"/>
      <c r="E14" s="310"/>
    </row>
    <row r="15" spans="2:5" s="305" customFormat="1" ht="12.75" customHeight="1">
      <c r="B15" s="304"/>
      <c r="C15" s="307"/>
      <c r="D15" s="308"/>
      <c r="E15" s="310"/>
    </row>
    <row r="16" spans="2:5" s="305" customFormat="1" ht="12.75" customHeight="1">
      <c r="B16" s="304"/>
      <c r="C16" s="307"/>
      <c r="D16" s="308"/>
      <c r="E16" s="310"/>
    </row>
    <row r="17" spans="2:6" s="305" customFormat="1" ht="12.75" customHeight="1">
      <c r="B17" s="304"/>
      <c r="C17" s="307"/>
      <c r="D17" s="308"/>
      <c r="E17" s="310"/>
    </row>
    <row r="18" spans="2:6" s="305" customFormat="1" ht="12.75" customHeight="1">
      <c r="B18" s="304"/>
      <c r="C18" s="307"/>
      <c r="D18" s="308"/>
      <c r="E18" s="310"/>
    </row>
    <row r="19" spans="2:6" s="305" customFormat="1" ht="12.75" customHeight="1">
      <c r="B19" s="304"/>
      <c r="C19" s="307"/>
      <c r="D19" s="308"/>
      <c r="E19" s="310"/>
    </row>
    <row r="20" spans="2:6" s="305" customFormat="1" ht="12.75" customHeight="1">
      <c r="B20" s="304"/>
      <c r="C20" s="307"/>
      <c r="D20" s="308"/>
      <c r="E20" s="310"/>
    </row>
    <row r="21" spans="2:6" s="305" customFormat="1" ht="12.75" customHeight="1">
      <c r="B21" s="304"/>
      <c r="C21" s="307"/>
      <c r="D21" s="308"/>
      <c r="E21" s="310"/>
    </row>
    <row r="22" spans="2:6" ht="12.75" customHeight="1">
      <c r="E22" s="347"/>
      <c r="F22" s="348"/>
    </row>
    <row r="23" spans="2:6" ht="12.75" customHeight="1">
      <c r="E23" s="347"/>
      <c r="F23" s="348"/>
    </row>
    <row r="24" spans="2:6" ht="12.75" customHeight="1">
      <c r="E24" s="347"/>
      <c r="F24" s="348"/>
    </row>
    <row r="25" spans="2:6" ht="12.75" customHeight="1">
      <c r="E25" s="347"/>
      <c r="F25" s="348"/>
    </row>
    <row r="26" spans="2:6" ht="12.75" customHeight="1">
      <c r="E26" s="347"/>
      <c r="F26" s="348"/>
    </row>
    <row r="27" spans="2:6" ht="12.75" customHeight="1">
      <c r="E27" s="347"/>
      <c r="F27" s="348"/>
    </row>
    <row r="28" spans="2:6" ht="12.75" customHeight="1">
      <c r="E28" s="347"/>
      <c r="F28" s="348"/>
    </row>
    <row r="29" spans="2:6" ht="12.75" customHeight="1">
      <c r="E29" s="347"/>
      <c r="F29" s="348"/>
    </row>
    <row r="30" spans="2:6">
      <c r="F30" s="348"/>
    </row>
    <row r="31" spans="2:6">
      <c r="F31" s="348"/>
    </row>
    <row r="32" spans="2:6" ht="18.75" customHeight="1">
      <c r="F32" s="348"/>
    </row>
    <row r="33" spans="5:8">
      <c r="F33" s="348"/>
    </row>
    <row r="34" spans="5:8">
      <c r="F34" s="348"/>
    </row>
    <row r="35" spans="5:8">
      <c r="E35" s="350"/>
      <c r="F35" s="348"/>
    </row>
    <row r="36" spans="5:8" ht="21" customHeight="1">
      <c r="F36" s="302"/>
    </row>
    <row r="37" spans="5:8" ht="12.75" customHeight="1">
      <c r="F37" s="302"/>
    </row>
    <row r="38" spans="5:8">
      <c r="F38" s="302"/>
      <c r="H38" s="302"/>
    </row>
    <row r="39" spans="5:8">
      <c r="F39" s="302"/>
      <c r="H39" s="302"/>
    </row>
    <row r="40" spans="5:8">
      <c r="H40" s="302"/>
    </row>
    <row r="41" spans="5:8">
      <c r="H41" s="302"/>
    </row>
    <row r="42" spans="5:8">
      <c r="H42" s="302"/>
    </row>
    <row r="43" spans="5:8">
      <c r="H43" s="302"/>
    </row>
    <row r="44" spans="5:8">
      <c r="F44" s="351"/>
    </row>
  </sheetData>
  <mergeCells count="1">
    <mergeCell ref="C7:C9"/>
  </mergeCells>
  <printOptions horizontalCentered="1" verticalCentered="1"/>
  <pageMargins left="0.78740157480314965" right="0.39370078740157483" top="0.78740157480314965" bottom="0.39370078740157483" header="0" footer="0"/>
  <pageSetup paperSize="9" orientation="landscape" verticalDpi="4294967292" r:id="rId1"/>
  <headerFooter scaleWithDoc="0"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8">
    <pageSetUpPr autoPageBreaks="0"/>
  </sheetPr>
  <dimension ref="A1:R24"/>
  <sheetViews>
    <sheetView showGridLines="0" showRowColHeaders="0" showOutlineSymbols="0" zoomScaleNormal="100" workbookViewId="0">
      <selection activeCell="B2" sqref="B2"/>
    </sheetView>
  </sheetViews>
  <sheetFormatPr baseColWidth="10" defaultColWidth="12.7109375" defaultRowHeight="12.75"/>
  <cols>
    <col min="1" max="1" width="0.140625" style="195" customWidth="1"/>
    <col min="2" max="2" width="2.7109375" style="195" customWidth="1"/>
    <col min="3" max="3" width="15.42578125" style="195" customWidth="1"/>
    <col min="4" max="4" width="1.28515625" style="195" customWidth="1"/>
    <col min="5" max="5" width="8.7109375" style="206" customWidth="1"/>
    <col min="6" max="6" width="1.140625" style="206" customWidth="1"/>
    <col min="7" max="8" width="8.42578125" style="206" customWidth="1"/>
    <col min="9" max="9" width="0.85546875" style="206" customWidth="1"/>
    <col min="10" max="11" width="8.42578125" style="206" customWidth="1"/>
    <col min="12" max="12" width="0.85546875" style="206" customWidth="1"/>
    <col min="13" max="14" width="8.42578125" style="206" customWidth="1"/>
    <col min="15" max="215" width="12.7109375" style="206" customWidth="1"/>
    <col min="216" max="16384" width="12.7109375" style="206"/>
  </cols>
  <sheetData>
    <row r="1" spans="1:18" s="195" customFormat="1" ht="0.75" customHeight="1"/>
    <row r="2" spans="1:18" s="195" customFormat="1" ht="21" customHeight="1">
      <c r="E2" s="718" t="s">
        <v>33</v>
      </c>
      <c r="F2" s="718"/>
      <c r="G2" s="718"/>
      <c r="H2" s="718"/>
      <c r="I2" s="718"/>
      <c r="J2" s="718"/>
      <c r="K2" s="718"/>
      <c r="L2" s="718"/>
      <c r="M2" s="718"/>
      <c r="N2" s="718"/>
    </row>
    <row r="3" spans="1:18" s="195" customFormat="1" ht="15" customHeight="1">
      <c r="E3" s="718" t="s">
        <v>366</v>
      </c>
      <c r="F3" s="718"/>
      <c r="G3" s="718"/>
      <c r="H3" s="718"/>
      <c r="I3" s="718"/>
      <c r="J3" s="718"/>
      <c r="K3" s="718"/>
      <c r="L3" s="718"/>
      <c r="M3" s="718"/>
      <c r="N3" s="718"/>
    </row>
    <row r="4" spans="1:18" s="196" customFormat="1" ht="20.25" customHeight="1">
      <c r="B4" s="197"/>
      <c r="C4" s="82" t="s">
        <v>367</v>
      </c>
    </row>
    <row r="5" spans="1:18" s="196" customFormat="1" ht="12.75" customHeight="1">
      <c r="B5" s="197"/>
      <c r="C5" s="198"/>
    </row>
    <row r="6" spans="1:18" s="196" customFormat="1" ht="13.5" customHeight="1">
      <c r="B6" s="197"/>
      <c r="C6" s="199"/>
      <c r="D6" s="200"/>
      <c r="E6" s="200"/>
      <c r="F6" s="200"/>
    </row>
    <row r="7" spans="1:18" s="204" customFormat="1" ht="12.75" customHeight="1">
      <c r="A7" s="196"/>
      <c r="B7" s="197"/>
      <c r="C7" s="715" t="s">
        <v>266</v>
      </c>
      <c r="D7" s="200"/>
      <c r="E7" s="202"/>
      <c r="F7" s="202"/>
      <c r="G7" s="716" t="s">
        <v>87</v>
      </c>
      <c r="H7" s="716"/>
      <c r="I7" s="203"/>
      <c r="J7" s="716" t="s">
        <v>88</v>
      </c>
      <c r="K7" s="716"/>
      <c r="L7" s="203"/>
      <c r="M7" s="717" t="s">
        <v>172</v>
      </c>
      <c r="N7" s="717"/>
    </row>
    <row r="8" spans="1:18" s="204" customFormat="1" ht="12.75" customHeight="1">
      <c r="A8" s="196"/>
      <c r="B8" s="197"/>
      <c r="C8" s="715"/>
      <c r="D8" s="200"/>
      <c r="E8" s="202"/>
      <c r="F8" s="202"/>
      <c r="G8" s="265">
        <v>2020</v>
      </c>
      <c r="H8" s="265">
        <v>2021</v>
      </c>
      <c r="I8" s="266"/>
      <c r="J8" s="265">
        <v>2020</v>
      </c>
      <c r="K8" s="265">
        <v>2021</v>
      </c>
      <c r="L8" s="265">
        <f>[4]C5!$J$8</f>
        <v>2017</v>
      </c>
      <c r="M8" s="265">
        <v>2020</v>
      </c>
      <c r="N8" s="265">
        <v>2021</v>
      </c>
    </row>
    <row r="9" spans="1:18" ht="12.75" customHeight="1">
      <c r="A9" s="196"/>
      <c r="B9" s="197"/>
      <c r="C9" s="715"/>
      <c r="D9" s="200"/>
      <c r="E9" s="549" t="s">
        <v>36</v>
      </c>
      <c r="F9" s="549"/>
      <c r="G9" s="550">
        <v>11421.710799</v>
      </c>
      <c r="H9" s="550">
        <v>11908.650149999998</v>
      </c>
      <c r="I9" s="550">
        <f>[5]C5!I9</f>
        <v>0</v>
      </c>
      <c r="J9" s="550">
        <v>6192.4584060000007</v>
      </c>
      <c r="K9" s="550">
        <v>6276.2289710000005</v>
      </c>
      <c r="L9" s="550">
        <f>[5]C6!L9</f>
        <v>0</v>
      </c>
      <c r="M9" s="550">
        <f t="shared" ref="M9:N12" si="0">+G9-J9</f>
        <v>5229.2523929999998</v>
      </c>
      <c r="N9" s="550">
        <f t="shared" si="0"/>
        <v>5632.4211789999972</v>
      </c>
      <c r="O9" s="205"/>
      <c r="P9" s="205"/>
      <c r="Q9" s="205"/>
      <c r="R9" s="205"/>
    </row>
    <row r="10" spans="1:18" ht="12" customHeight="1">
      <c r="A10" s="196"/>
      <c r="B10" s="197"/>
      <c r="C10" s="715"/>
      <c r="D10" s="200"/>
      <c r="E10" s="549" t="s">
        <v>44</v>
      </c>
      <c r="F10" s="549"/>
      <c r="G10" s="550">
        <v>6096.8814510000002</v>
      </c>
      <c r="H10" s="550">
        <v>4821.5820780000004</v>
      </c>
      <c r="I10" s="550">
        <f>[5]C5!I10</f>
        <v>0</v>
      </c>
      <c r="J10" s="550">
        <v>7553.5647570000001</v>
      </c>
      <c r="K10" s="550">
        <v>9512.6824599999982</v>
      </c>
      <c r="L10" s="550"/>
      <c r="M10" s="550">
        <f t="shared" si="0"/>
        <v>-1456.6833059999999</v>
      </c>
      <c r="N10" s="550">
        <f t="shared" si="0"/>
        <v>-4691.1003819999978</v>
      </c>
      <c r="O10" s="205"/>
      <c r="P10" s="205"/>
      <c r="Q10" s="205"/>
      <c r="R10" s="205"/>
    </row>
    <row r="11" spans="1:18" ht="12.75" customHeight="1">
      <c r="A11" s="196"/>
      <c r="B11" s="197"/>
      <c r="C11" s="715"/>
      <c r="D11" s="200"/>
      <c r="E11" s="549" t="s">
        <v>37</v>
      </c>
      <c r="F11" s="549"/>
      <c r="G11" s="550">
        <v>1.601E-2</v>
      </c>
      <c r="H11" s="550">
        <v>1.2160000000000001E-2</v>
      </c>
      <c r="I11" s="550">
        <f>[5]C5!I11</f>
        <v>0</v>
      </c>
      <c r="J11" s="550">
        <v>196.14560999999998</v>
      </c>
      <c r="K11" s="550">
        <v>225.13509000000005</v>
      </c>
      <c r="L11" s="550"/>
      <c r="M11" s="550">
        <f t="shared" si="0"/>
        <v>-196.12959999999998</v>
      </c>
      <c r="N11" s="550">
        <f t="shared" si="0"/>
        <v>-225.12293000000005</v>
      </c>
      <c r="O11" s="205"/>
      <c r="P11" s="205"/>
      <c r="Q11" s="205"/>
      <c r="R11" s="205"/>
    </row>
    <row r="12" spans="1:18" ht="12.75" customHeight="1">
      <c r="A12" s="196"/>
      <c r="B12" s="197"/>
      <c r="C12" s="201" t="s">
        <v>223</v>
      </c>
      <c r="D12" s="200"/>
      <c r="E12" s="549" t="s">
        <v>35</v>
      </c>
      <c r="F12" s="549"/>
      <c r="G12" s="550">
        <v>409.7561</v>
      </c>
      <c r="H12" s="550">
        <v>688.18592999999987</v>
      </c>
      <c r="I12" s="550">
        <f>[5]C5!I12</f>
        <v>0</v>
      </c>
      <c r="J12" s="550">
        <v>706.61069999999995</v>
      </c>
      <c r="K12" s="550">
        <v>509.39260000000002</v>
      </c>
      <c r="L12" s="550"/>
      <c r="M12" s="550">
        <f t="shared" si="0"/>
        <v>-296.85459999999995</v>
      </c>
      <c r="N12" s="550">
        <f t="shared" si="0"/>
        <v>178.79332999999986</v>
      </c>
      <c r="O12" s="205"/>
      <c r="P12" s="205"/>
      <c r="Q12" s="205"/>
      <c r="R12" s="205"/>
    </row>
    <row r="13" spans="1:18" ht="16.5" customHeight="1">
      <c r="A13" s="196"/>
      <c r="B13" s="197"/>
      <c r="D13" s="200"/>
      <c r="E13" s="551" t="s">
        <v>20</v>
      </c>
      <c r="F13" s="551"/>
      <c r="G13" s="552">
        <f>SUM(G9:G12)</f>
        <v>17928.36436</v>
      </c>
      <c r="H13" s="552">
        <f>SUM(H9:H12)</f>
        <v>17418.430317999995</v>
      </c>
      <c r="I13" s="552"/>
      <c r="J13" s="552">
        <f>SUM(J9:J12)</f>
        <v>14648.779473000001</v>
      </c>
      <c r="K13" s="552">
        <f>SUM(K9:K12)</f>
        <v>16523.439120999999</v>
      </c>
      <c r="L13" s="552"/>
      <c r="M13" s="552">
        <f>SUM(M9:M12)</f>
        <v>3279.5848869999995</v>
      </c>
      <c r="N13" s="552">
        <f>SUM(N9:N12)</f>
        <v>894.99119699999926</v>
      </c>
    </row>
    <row r="14" spans="1:18" ht="12.75" customHeight="1">
      <c r="A14" s="196"/>
      <c r="B14" s="197"/>
      <c r="C14" s="207"/>
      <c r="D14" s="200"/>
      <c r="E14" s="267" t="s">
        <v>216</v>
      </c>
      <c r="F14" s="201"/>
      <c r="G14" s="208"/>
      <c r="H14" s="208"/>
      <c r="I14" s="208"/>
      <c r="J14" s="208"/>
      <c r="K14" s="208"/>
      <c r="L14" s="208"/>
      <c r="M14" s="208"/>
      <c r="N14" s="208"/>
    </row>
    <row r="15" spans="1:18" ht="12" customHeight="1">
      <c r="A15" s="196"/>
      <c r="B15" s="197"/>
      <c r="C15" s="209"/>
      <c r="D15" s="200"/>
      <c r="H15" s="210"/>
      <c r="J15" s="211"/>
    </row>
    <row r="16" spans="1:18" ht="12.75" customHeight="1">
      <c r="A16" s="196"/>
      <c r="B16" s="197"/>
      <c r="C16" s="207"/>
      <c r="D16" s="200"/>
      <c r="H16" s="212"/>
      <c r="J16" s="211"/>
    </row>
    <row r="17" spans="1:14" ht="12.75" customHeight="1">
      <c r="A17" s="196"/>
      <c r="B17" s="197"/>
      <c r="C17" s="199"/>
      <c r="D17" s="200"/>
      <c r="G17" s="213"/>
      <c r="J17" s="211"/>
    </row>
    <row r="18" spans="1:14" s="214" customFormat="1" ht="12.75" customHeight="1">
      <c r="A18" s="196"/>
      <c r="B18" s="197"/>
      <c r="C18" s="199"/>
      <c r="D18" s="200"/>
      <c r="J18" s="215"/>
    </row>
    <row r="19" spans="1:14" s="214" customFormat="1" ht="12.75" customHeight="1">
      <c r="A19" s="196"/>
      <c r="B19" s="197"/>
      <c r="C19" s="199"/>
      <c r="D19" s="200"/>
      <c r="G19" s="216"/>
      <c r="H19" s="216"/>
      <c r="I19" s="216"/>
      <c r="J19" s="216"/>
      <c r="K19" s="216"/>
      <c r="L19" s="217"/>
      <c r="M19" s="216"/>
      <c r="N19" s="216"/>
    </row>
    <row r="20" spans="1:14" ht="12.75" customHeight="1">
      <c r="G20" s="218"/>
      <c r="H20" s="218"/>
      <c r="I20" s="218"/>
      <c r="J20" s="218"/>
      <c r="K20" s="218"/>
      <c r="L20" s="218"/>
      <c r="M20" s="218"/>
      <c r="N20" s="218"/>
    </row>
    <row r="21" spans="1:14" ht="12.75" customHeight="1">
      <c r="G21" s="218"/>
      <c r="H21" s="218"/>
      <c r="I21" s="218"/>
      <c r="J21" s="218"/>
      <c r="K21" s="218"/>
      <c r="L21" s="218"/>
      <c r="M21" s="218"/>
      <c r="N21" s="218"/>
    </row>
    <row r="22" spans="1:14" ht="12.75" customHeight="1">
      <c r="G22" s="218"/>
      <c r="H22" s="218"/>
      <c r="I22" s="218"/>
      <c r="J22" s="218"/>
      <c r="K22" s="218"/>
      <c r="L22" s="218"/>
      <c r="M22" s="218"/>
      <c r="N22" s="218"/>
    </row>
    <row r="23" spans="1:14" ht="12.75" customHeight="1">
      <c r="G23" s="218"/>
      <c r="H23" s="218"/>
      <c r="I23" s="218"/>
      <c r="J23" s="218"/>
      <c r="K23" s="218"/>
      <c r="L23" s="218"/>
      <c r="M23" s="218"/>
      <c r="N23" s="218"/>
    </row>
    <row r="24" spans="1:14">
      <c r="G24" s="218"/>
      <c r="H24" s="218"/>
      <c r="I24" s="218"/>
      <c r="J24" s="218"/>
      <c r="K24" s="218"/>
      <c r="L24" s="218"/>
      <c r="M24" s="218"/>
      <c r="N24" s="218"/>
    </row>
  </sheetData>
  <mergeCells count="6">
    <mergeCell ref="C7:C11"/>
    <mergeCell ref="G7:H7"/>
    <mergeCell ref="J7:K7"/>
    <mergeCell ref="M7:N7"/>
    <mergeCell ref="E2:N2"/>
    <mergeCell ref="E3:N3"/>
  </mergeCells>
  <phoneticPr fontId="3" type="noConversion"/>
  <printOptions horizontalCentered="1" verticalCentered="1"/>
  <pageMargins left="0.78740157480314965" right="0.39370078740157483" top="0.78740157480314965" bottom="0.39370078740157483" header="0" footer="0"/>
  <pageSetup paperSize="9" orientation="landscape" verticalDpi="4294967292" r:id="rId1"/>
  <headerFooter alignWithMargins="0"/>
  <ignoredErrors>
    <ignoredError sqref="G13:K13" formulaRange="1"/>
  </ignoredError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pageSetUpPr autoPageBreaks="0"/>
  </sheetPr>
  <dimension ref="A1:L32"/>
  <sheetViews>
    <sheetView showGridLines="0" showRowColHeaders="0" showOutlineSymbols="0" zoomScaleNormal="100" workbookViewId="0">
      <selection activeCell="B2" sqref="B2"/>
    </sheetView>
  </sheetViews>
  <sheetFormatPr baseColWidth="10" defaultColWidth="11.42578125" defaultRowHeight="12.75"/>
  <cols>
    <col min="1" max="1" width="0.140625" style="153" customWidth="1"/>
    <col min="2" max="2" width="2.7109375" style="153" customWidth="1"/>
    <col min="3" max="3" width="18.5703125" style="153" customWidth="1"/>
    <col min="4" max="4" width="1.28515625" style="153" customWidth="1"/>
    <col min="5" max="5" width="58.85546875" style="153" customWidth="1"/>
    <col min="6" max="7" width="11.42578125" style="160"/>
    <col min="8" max="8" width="15" style="160" customWidth="1"/>
    <col min="9" max="16384" width="11.42578125" style="160"/>
  </cols>
  <sheetData>
    <row r="1" spans="2:5" s="153" customFormat="1" ht="0.75" customHeight="1"/>
    <row r="2" spans="2:5" s="153" customFormat="1" ht="21" customHeight="1">
      <c r="E2" s="154" t="s">
        <v>33</v>
      </c>
    </row>
    <row r="3" spans="2:5" s="153" customFormat="1" ht="15" customHeight="1">
      <c r="E3" s="618" t="s">
        <v>366</v>
      </c>
    </row>
    <row r="4" spans="2:5" s="155" customFormat="1" ht="20.25" customHeight="1">
      <c r="B4" s="156"/>
      <c r="C4" s="82" t="s">
        <v>367</v>
      </c>
    </row>
    <row r="5" spans="2:5" s="155" customFormat="1" ht="12.75" customHeight="1">
      <c r="B5" s="156"/>
      <c r="C5" s="157"/>
    </row>
    <row r="6" spans="2:5" s="155" customFormat="1" ht="13.5" customHeight="1">
      <c r="B6" s="156"/>
      <c r="C6" s="158"/>
      <c r="D6" s="159"/>
      <c r="E6" s="159"/>
    </row>
    <row r="7" spans="2:5" s="155" customFormat="1" ht="12.75" customHeight="1">
      <c r="B7" s="156"/>
      <c r="C7" s="719" t="s">
        <v>267</v>
      </c>
      <c r="D7" s="159"/>
      <c r="E7" s="553"/>
    </row>
    <row r="8" spans="2:5" s="155" customFormat="1" ht="12.75" customHeight="1">
      <c r="B8" s="156"/>
      <c r="C8" s="719"/>
      <c r="D8" s="159"/>
      <c r="E8" s="553"/>
    </row>
    <row r="9" spans="2:5" s="155" customFormat="1" ht="12.75" customHeight="1">
      <c r="B9" s="156"/>
      <c r="C9" s="719"/>
      <c r="D9" s="159"/>
      <c r="E9" s="553"/>
    </row>
    <row r="10" spans="2:5" s="155" customFormat="1" ht="12.75" customHeight="1">
      <c r="B10" s="156"/>
      <c r="C10" s="719"/>
      <c r="D10" s="159"/>
      <c r="E10" s="553"/>
    </row>
    <row r="11" spans="2:5" s="155" customFormat="1" ht="12.75" customHeight="1">
      <c r="B11" s="156"/>
      <c r="C11" s="719"/>
      <c r="D11" s="159"/>
      <c r="E11" s="554"/>
    </row>
    <row r="12" spans="2:5" s="155" customFormat="1" ht="12.75" customHeight="1">
      <c r="B12" s="156"/>
      <c r="C12" s="201" t="s">
        <v>223</v>
      </c>
      <c r="D12" s="159"/>
      <c r="E12" s="554"/>
    </row>
    <row r="13" spans="2:5" s="155" customFormat="1" ht="12.75" customHeight="1">
      <c r="B13" s="156"/>
      <c r="D13" s="159"/>
      <c r="E13" s="554"/>
    </row>
    <row r="14" spans="2:5" s="155" customFormat="1" ht="12.75" customHeight="1">
      <c r="B14" s="156"/>
      <c r="C14" s="158"/>
      <c r="D14" s="159"/>
      <c r="E14" s="554"/>
    </row>
    <row r="15" spans="2:5" s="155" customFormat="1" ht="12.75" customHeight="1">
      <c r="B15" s="156"/>
      <c r="C15" s="158"/>
      <c r="D15" s="159"/>
      <c r="E15" s="554"/>
    </row>
    <row r="16" spans="2:5" s="155" customFormat="1" ht="12.75" customHeight="1">
      <c r="B16" s="156"/>
      <c r="C16" s="158"/>
      <c r="D16" s="159"/>
      <c r="E16" s="554"/>
    </row>
    <row r="17" spans="2:12" s="155" customFormat="1" ht="12.75" customHeight="1">
      <c r="B17" s="156"/>
      <c r="C17" s="158"/>
      <c r="D17" s="159"/>
      <c r="E17" s="554"/>
    </row>
    <row r="18" spans="2:12" s="155" customFormat="1" ht="12.75" customHeight="1">
      <c r="B18" s="156"/>
      <c r="C18" s="158"/>
      <c r="D18" s="159"/>
      <c r="E18" s="554"/>
    </row>
    <row r="19" spans="2:12" s="155" customFormat="1" ht="12.75" customHeight="1">
      <c r="B19" s="156"/>
      <c r="C19" s="158"/>
      <c r="D19" s="159"/>
      <c r="E19" s="554"/>
      <c r="J19" s="155">
        <f>14+45+28+7+3+2</f>
        <v>99</v>
      </c>
    </row>
    <row r="20" spans="2:12" s="155" customFormat="1" ht="12.75" customHeight="1">
      <c r="B20" s="156"/>
      <c r="C20" s="158"/>
      <c r="D20" s="159"/>
      <c r="E20" s="554"/>
    </row>
    <row r="21" spans="2:12" s="155" customFormat="1" ht="12.75" customHeight="1">
      <c r="B21" s="156"/>
      <c r="C21" s="158"/>
      <c r="D21" s="159"/>
      <c r="E21" s="554"/>
    </row>
    <row r="22" spans="2:12">
      <c r="I22" s="161"/>
      <c r="J22" s="161"/>
      <c r="K22" s="161"/>
      <c r="L22" s="161"/>
    </row>
    <row r="23" spans="2:12">
      <c r="I23" s="161"/>
      <c r="J23" s="161"/>
      <c r="K23" s="161"/>
      <c r="L23" s="161"/>
    </row>
    <row r="24" spans="2:12">
      <c r="I24" s="161"/>
      <c r="J24" s="161"/>
      <c r="K24" s="161"/>
      <c r="L24" s="161"/>
    </row>
    <row r="25" spans="2:12">
      <c r="I25" s="161"/>
      <c r="J25" s="161"/>
      <c r="K25" s="161"/>
      <c r="L25" s="161"/>
    </row>
    <row r="26" spans="2:12">
      <c r="I26" s="161"/>
      <c r="J26" s="161"/>
      <c r="K26" s="161"/>
      <c r="L26" s="161"/>
    </row>
    <row r="27" spans="2:12">
      <c r="I27" s="161"/>
      <c r="J27" s="161"/>
      <c r="K27" s="161"/>
      <c r="L27" s="161"/>
    </row>
    <row r="32" spans="2:12" ht="9.75" customHeight="1"/>
  </sheetData>
  <mergeCells count="1">
    <mergeCell ref="C7:C11"/>
  </mergeCells>
  <phoneticPr fontId="3" type="noConversion"/>
  <printOptions horizontalCentered="1" verticalCentered="1"/>
  <pageMargins left="0.78740157480314965" right="0.39370078740157483" top="0.78740157480314965" bottom="0.39370078740157483" header="0" footer="0"/>
  <pageSetup paperSize="9" orientation="landscape" verticalDpi="4294967292"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1213113">
    <pageSetUpPr autoPageBreaks="0"/>
  </sheetPr>
  <dimension ref="B1:K23"/>
  <sheetViews>
    <sheetView showGridLines="0" showRowColHeaders="0" showOutlineSymbols="0" zoomScaleNormal="100" workbookViewId="0">
      <selection activeCell="B2" sqref="B2"/>
    </sheetView>
  </sheetViews>
  <sheetFormatPr baseColWidth="10" defaultColWidth="11.42578125" defaultRowHeight="12.75"/>
  <cols>
    <col min="1" max="1" width="0.140625" style="313" customWidth="1"/>
    <col min="2" max="2" width="2.7109375" style="313" customWidth="1"/>
    <col min="3" max="3" width="18.5703125" style="313" customWidth="1"/>
    <col min="4" max="4" width="1.28515625" style="313" customWidth="1"/>
    <col min="5" max="5" width="58.85546875" style="313" customWidth="1"/>
    <col min="6" max="16384" width="11.42578125" style="313"/>
  </cols>
  <sheetData>
    <row r="1" spans="2:11" ht="0.75" customHeight="1"/>
    <row r="2" spans="2:11" ht="21" customHeight="1">
      <c r="E2" s="31" t="s">
        <v>33</v>
      </c>
    </row>
    <row r="3" spans="2:11" ht="15" customHeight="1">
      <c r="E3" s="618" t="s">
        <v>366</v>
      </c>
    </row>
    <row r="4" spans="2:11" s="315" customFormat="1" ht="20.25" customHeight="1">
      <c r="B4" s="314"/>
      <c r="C4" s="82" t="s">
        <v>367</v>
      </c>
    </row>
    <row r="5" spans="2:11" s="315" customFormat="1" ht="12.75" customHeight="1">
      <c r="B5" s="314"/>
      <c r="C5" s="316"/>
    </row>
    <row r="6" spans="2:11" s="315" customFormat="1" ht="13.5" customHeight="1">
      <c r="B6" s="314"/>
      <c r="C6" s="317"/>
      <c r="D6" s="318"/>
      <c r="E6" s="318"/>
    </row>
    <row r="7" spans="2:11" s="315" customFormat="1" ht="12.75" customHeight="1">
      <c r="B7" s="314"/>
      <c r="C7" s="720" t="s">
        <v>236</v>
      </c>
      <c r="D7" s="318"/>
      <c r="E7" s="566"/>
    </row>
    <row r="8" spans="2:11" s="315" customFormat="1" ht="12.75" customHeight="1">
      <c r="B8" s="314"/>
      <c r="C8" s="720"/>
      <c r="D8" s="318"/>
      <c r="E8" s="566"/>
    </row>
    <row r="9" spans="2:11" s="315" customFormat="1" ht="12.75" customHeight="1">
      <c r="B9" s="314"/>
      <c r="C9" s="720"/>
      <c r="D9" s="318"/>
      <c r="E9" s="566"/>
    </row>
    <row r="10" spans="2:11" s="315" customFormat="1" ht="12.75" customHeight="1">
      <c r="B10" s="314"/>
      <c r="C10" s="201" t="s">
        <v>230</v>
      </c>
      <c r="D10" s="318"/>
      <c r="E10" s="566"/>
    </row>
    <row r="11" spans="2:11" s="315" customFormat="1" ht="12.75" customHeight="1">
      <c r="B11" s="314"/>
      <c r="D11" s="318"/>
      <c r="E11" s="567"/>
      <c r="G11" s="319"/>
      <c r="H11" s="319"/>
      <c r="I11" s="319"/>
      <c r="J11" s="319"/>
      <c r="K11" s="319"/>
    </row>
    <row r="12" spans="2:11" s="315" customFormat="1" ht="12.75" customHeight="1">
      <c r="B12" s="314"/>
      <c r="C12" s="317"/>
      <c r="D12" s="318"/>
      <c r="E12" s="567"/>
    </row>
    <row r="13" spans="2:11" s="315" customFormat="1" ht="12.75" customHeight="1">
      <c r="B13" s="314"/>
      <c r="C13" s="317"/>
      <c r="D13" s="318"/>
      <c r="E13" s="567"/>
      <c r="F13" s="320"/>
    </row>
    <row r="14" spans="2:11" s="315" customFormat="1" ht="12.75" customHeight="1">
      <c r="B14" s="314"/>
      <c r="C14" s="317"/>
      <c r="D14" s="318"/>
      <c r="E14" s="567"/>
      <c r="F14" s="320"/>
    </row>
    <row r="15" spans="2:11" s="315" customFormat="1" ht="12.75" customHeight="1">
      <c r="B15" s="314"/>
      <c r="C15" s="317"/>
      <c r="D15" s="318"/>
      <c r="E15" s="567"/>
      <c r="F15" s="320"/>
    </row>
    <row r="16" spans="2:11" s="315" customFormat="1" ht="12.75" customHeight="1">
      <c r="B16" s="314"/>
      <c r="C16" s="317"/>
      <c r="D16" s="318"/>
      <c r="E16" s="567"/>
      <c r="F16" s="320"/>
    </row>
    <row r="17" spans="2:6" s="315" customFormat="1" ht="12.75" customHeight="1">
      <c r="B17" s="314"/>
      <c r="C17" s="317"/>
      <c r="D17" s="318"/>
      <c r="E17" s="567"/>
      <c r="F17" s="320"/>
    </row>
    <row r="18" spans="2:6" s="315" customFormat="1" ht="12.75" customHeight="1">
      <c r="B18" s="314"/>
      <c r="C18" s="317"/>
      <c r="D18" s="318"/>
      <c r="E18" s="567"/>
    </row>
    <row r="19" spans="2:6" s="315" customFormat="1" ht="12.75" customHeight="1">
      <c r="B19" s="314"/>
      <c r="C19" s="317"/>
      <c r="D19" s="318"/>
      <c r="E19" s="567"/>
    </row>
    <row r="20" spans="2:6" s="315" customFormat="1" ht="12.75" customHeight="1">
      <c r="B20" s="314"/>
      <c r="C20" s="317"/>
      <c r="D20" s="318"/>
      <c r="E20" s="567"/>
    </row>
    <row r="21" spans="2:6" s="315" customFormat="1" ht="12.75" customHeight="1">
      <c r="B21" s="314"/>
      <c r="C21" s="317"/>
      <c r="D21" s="318"/>
      <c r="E21" s="567"/>
    </row>
    <row r="22" spans="2:6">
      <c r="E22" s="378" t="s">
        <v>235</v>
      </c>
    </row>
    <row r="23" spans="2:6">
      <c r="E23" s="378"/>
    </row>
  </sheetData>
  <mergeCells count="1">
    <mergeCell ref="C7:C9"/>
  </mergeCells>
  <printOptions horizontalCentered="1" verticalCentered="1"/>
  <pageMargins left="0.78740157480314965" right="0.78740157480314965" top="0.78740157480314965" bottom="0.98425196850393704" header="0" footer="0"/>
  <pageSetup paperSize="9" orientation="landscape" verticalDpi="4294967292"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35">
    <pageSetUpPr autoPageBreaks="0"/>
  </sheetPr>
  <dimension ref="A1:S36"/>
  <sheetViews>
    <sheetView showGridLines="0" showRowColHeaders="0" showOutlineSymbols="0" zoomScaleNormal="100" workbookViewId="0">
      <selection activeCell="B2" sqref="B2"/>
    </sheetView>
  </sheetViews>
  <sheetFormatPr baseColWidth="10" defaultColWidth="11.42578125" defaultRowHeight="12.75"/>
  <cols>
    <col min="1" max="1" width="0.140625" style="44" customWidth="1"/>
    <col min="2" max="2" width="2.7109375" style="44" customWidth="1"/>
    <col min="3" max="3" width="15.42578125" style="44" customWidth="1"/>
    <col min="4" max="4" width="1.28515625" style="44" customWidth="1"/>
    <col min="5" max="5" width="19" style="73" customWidth="1"/>
    <col min="6" max="6" width="0.42578125" style="73" customWidth="1"/>
    <col min="7" max="7" width="10.7109375" style="73" customWidth="1"/>
    <col min="8" max="8" width="6.140625" style="73" customWidth="1"/>
    <col min="9" max="12" width="10.7109375" style="73" customWidth="1"/>
    <col min="13" max="16384" width="11.42578125" style="73"/>
  </cols>
  <sheetData>
    <row r="1" spans="1:19" s="44" customFormat="1" ht="0.75" customHeight="1"/>
    <row r="2" spans="1:19" s="44" customFormat="1" ht="21" customHeight="1">
      <c r="E2" s="45"/>
      <c r="L2" s="31" t="s">
        <v>33</v>
      </c>
      <c r="S2" s="127"/>
    </row>
    <row r="3" spans="1:19" s="44" customFormat="1" ht="15" customHeight="1">
      <c r="F3" s="321"/>
      <c r="G3" s="321"/>
      <c r="H3" s="321"/>
      <c r="I3" s="321"/>
      <c r="L3" s="618" t="s">
        <v>366</v>
      </c>
      <c r="S3" s="127"/>
    </row>
    <row r="4" spans="1:19" s="46" customFormat="1" ht="20.25" customHeight="1">
      <c r="B4" s="47"/>
      <c r="C4" s="82" t="s">
        <v>367</v>
      </c>
    </row>
    <row r="5" spans="1:19" s="46" customFormat="1" ht="12.75" customHeight="1">
      <c r="B5" s="47"/>
      <c r="C5" s="48"/>
      <c r="H5" s="322"/>
      <c r="I5" s="322"/>
      <c r="J5" s="322"/>
      <c r="K5" s="322"/>
      <c r="L5" s="322"/>
    </row>
    <row r="6" spans="1:19" s="46" customFormat="1" ht="13.5" customHeight="1">
      <c r="B6" s="47"/>
      <c r="C6" s="51"/>
      <c r="D6" s="128"/>
      <c r="E6" s="128"/>
      <c r="H6" s="322"/>
      <c r="I6" s="322"/>
      <c r="J6" s="322"/>
      <c r="K6" s="322"/>
      <c r="L6" s="322"/>
    </row>
    <row r="7" spans="1:19" ht="12.75" customHeight="1">
      <c r="A7" s="46"/>
      <c r="B7" s="47"/>
      <c r="C7" s="697" t="s">
        <v>374</v>
      </c>
      <c r="D7" s="128"/>
      <c r="E7" s="323"/>
      <c r="F7" s="129"/>
      <c r="G7" s="324" t="s">
        <v>133</v>
      </c>
      <c r="H7" s="60"/>
      <c r="I7" s="721" t="s">
        <v>135</v>
      </c>
      <c r="J7" s="721"/>
      <c r="K7" s="721"/>
      <c r="L7" s="325"/>
    </row>
    <row r="8" spans="1:19" ht="12.75" customHeight="1">
      <c r="A8" s="46"/>
      <c r="B8" s="47"/>
      <c r="C8" s="697"/>
      <c r="D8" s="128"/>
      <c r="E8" s="323"/>
      <c r="F8" s="323"/>
      <c r="G8" s="325" t="s">
        <v>136</v>
      </c>
      <c r="H8" s="54"/>
      <c r="I8" s="325" t="s">
        <v>136</v>
      </c>
      <c r="J8" s="325" t="s">
        <v>21</v>
      </c>
      <c r="K8" s="325" t="s">
        <v>22</v>
      </c>
      <c r="L8" s="325" t="s">
        <v>20</v>
      </c>
    </row>
    <row r="9" spans="1:19" ht="12.75" customHeight="1">
      <c r="A9" s="46"/>
      <c r="B9" s="47"/>
      <c r="C9" s="697"/>
      <c r="D9" s="128"/>
      <c r="E9" s="323"/>
      <c r="F9" s="323"/>
      <c r="G9" s="323"/>
      <c r="H9" s="54"/>
      <c r="I9" s="54"/>
      <c r="J9" s="54"/>
      <c r="K9" s="54"/>
      <c r="L9" s="54"/>
    </row>
    <row r="10" spans="1:19" ht="12.75" customHeight="1">
      <c r="A10" s="46"/>
      <c r="B10" s="47"/>
      <c r="C10" s="697"/>
      <c r="D10" s="128"/>
      <c r="E10" s="568" t="s">
        <v>137</v>
      </c>
      <c r="F10" s="569"/>
      <c r="G10" s="570">
        <f>SUM(G11:G13)</f>
        <v>21768.381999999994</v>
      </c>
      <c r="H10" s="570"/>
      <c r="I10" s="570">
        <f>SUM(I11:I13)</f>
        <v>19493.404710000003</v>
      </c>
      <c r="J10" s="570">
        <f>SUM(J11:J13)</f>
        <v>1928.8650000000002</v>
      </c>
      <c r="K10" s="570">
        <f>SUM(K11:K13)</f>
        <v>1578.259</v>
      </c>
      <c r="L10" s="570">
        <f>SUM(G10,I10:K10)</f>
        <v>44768.910709999996</v>
      </c>
      <c r="M10" s="326"/>
      <c r="N10" s="326"/>
      <c r="O10" s="326"/>
      <c r="P10" s="131"/>
    </row>
    <row r="11" spans="1:19" ht="12.75" customHeight="1">
      <c r="A11" s="46"/>
      <c r="B11" s="47"/>
      <c r="C11" s="697"/>
      <c r="D11" s="128"/>
      <c r="E11" s="571" t="s">
        <v>138</v>
      </c>
      <c r="F11" s="572"/>
      <c r="G11" s="573">
        <f>[6]C2!G11</f>
        <v>21651.391999999996</v>
      </c>
      <c r="H11" s="574"/>
      <c r="I11" s="573">
        <f>[6]C2!I11</f>
        <v>18701.651710000002</v>
      </c>
      <c r="J11" s="573">
        <f>[6]C2!J11</f>
        <v>1141.0070000000001</v>
      </c>
      <c r="K11" s="573">
        <f>[6]C2!K11</f>
        <v>1237.077</v>
      </c>
      <c r="L11" s="573">
        <f>SUM(G11,I11:K11)</f>
        <v>42731.127709999993</v>
      </c>
      <c r="M11" s="326"/>
      <c r="N11" s="327"/>
      <c r="O11" s="326"/>
      <c r="P11" s="131"/>
    </row>
    <row r="12" spans="1:19" ht="12.75" customHeight="1">
      <c r="A12" s="46"/>
      <c r="B12" s="47"/>
      <c r="D12" s="128"/>
      <c r="E12" s="571" t="s">
        <v>139</v>
      </c>
      <c r="F12" s="572"/>
      <c r="G12" s="573">
        <f>[6]C2!G12</f>
        <v>28.85</v>
      </c>
      <c r="H12" s="570"/>
      <c r="I12" s="573">
        <f>[6]C2!I12</f>
        <v>236</v>
      </c>
      <c r="J12" s="573">
        <f>[6]C2!J12</f>
        <v>581.68799999999999</v>
      </c>
      <c r="K12" s="573">
        <f>[6]C2!K12</f>
        <v>30</v>
      </c>
      <c r="L12" s="573">
        <f t="shared" ref="L12:L13" si="0">SUM(G12,I12:K12)</f>
        <v>876.53800000000001</v>
      </c>
      <c r="M12" s="326"/>
      <c r="N12" s="327"/>
      <c r="O12" s="326"/>
      <c r="P12" s="328"/>
      <c r="Q12" s="69"/>
      <c r="R12" s="69"/>
      <c r="S12" s="69"/>
    </row>
    <row r="13" spans="1:19" ht="13.5" customHeight="1">
      <c r="A13" s="46"/>
      <c r="B13" s="47"/>
      <c r="C13" s="53"/>
      <c r="D13" s="128"/>
      <c r="E13" s="575" t="s">
        <v>140</v>
      </c>
      <c r="F13" s="576"/>
      <c r="G13" s="573">
        <f>[6]C2!G13</f>
        <v>88.14</v>
      </c>
      <c r="H13" s="574"/>
      <c r="I13" s="573">
        <f>[6]C2!I13</f>
        <v>555.75300000000004</v>
      </c>
      <c r="J13" s="573">
        <f>[6]C2!J13</f>
        <v>206.17</v>
      </c>
      <c r="K13" s="573">
        <f>[6]C2!K13</f>
        <v>311.18200000000002</v>
      </c>
      <c r="L13" s="573">
        <f t="shared" si="0"/>
        <v>1161.2449999999999</v>
      </c>
      <c r="N13" s="326"/>
    </row>
    <row r="14" spans="1:19" ht="12.75" customHeight="1">
      <c r="A14" s="46"/>
      <c r="B14" s="47"/>
      <c r="C14" s="51"/>
      <c r="D14" s="128"/>
      <c r="E14" s="577" t="s">
        <v>141</v>
      </c>
      <c r="F14" s="577"/>
      <c r="G14" s="578">
        <f>[6]C2!G14</f>
        <v>84790</v>
      </c>
      <c r="H14" s="578"/>
      <c r="I14" s="578">
        <f>[6]C2!I14</f>
        <v>1363</v>
      </c>
      <c r="J14" s="578">
        <f>[6]C2!J14</f>
        <v>3838</v>
      </c>
      <c r="K14" s="578">
        <f>[6]C2!K14</f>
        <v>3880</v>
      </c>
      <c r="L14" s="578">
        <f>SUM(G14,I14:K14)</f>
        <v>93871</v>
      </c>
      <c r="M14" s="326"/>
      <c r="N14" s="326"/>
      <c r="O14" s="326"/>
    </row>
    <row r="15" spans="1:19" ht="12.75" customHeight="1">
      <c r="E15" s="723" t="s">
        <v>217</v>
      </c>
      <c r="F15" s="723"/>
      <c r="G15" s="723"/>
      <c r="H15" s="723"/>
      <c r="I15" s="723"/>
      <c r="J15" s="723"/>
      <c r="K15" s="723"/>
      <c r="L15" s="723"/>
    </row>
    <row r="16" spans="1:19" ht="12.75" customHeight="1">
      <c r="C16" s="73"/>
      <c r="E16" s="722" t="s">
        <v>391</v>
      </c>
      <c r="F16" s="722"/>
      <c r="G16" s="722"/>
      <c r="H16" s="722"/>
      <c r="I16" s="722"/>
      <c r="J16" s="722"/>
      <c r="K16" s="722"/>
      <c r="L16" s="722"/>
      <c r="N16" s="326"/>
    </row>
    <row r="17" spans="3:14" ht="12.75" customHeight="1">
      <c r="C17" s="73"/>
      <c r="E17" s="63"/>
      <c r="F17" s="63"/>
      <c r="G17" s="63"/>
      <c r="H17" s="329"/>
      <c r="I17" s="329"/>
      <c r="J17" s="329"/>
      <c r="K17" s="329"/>
      <c r="L17" s="329"/>
      <c r="N17" s="131"/>
    </row>
    <row r="18" spans="3:14" ht="12.75" customHeight="1">
      <c r="C18" s="73"/>
      <c r="E18" s="70"/>
      <c r="F18" s="70"/>
      <c r="G18" s="63"/>
      <c r="H18" s="329"/>
      <c r="I18" s="329"/>
      <c r="J18" s="329"/>
      <c r="K18" s="329"/>
      <c r="L18" s="329"/>
    </row>
    <row r="19" spans="3:14" ht="12.75" customHeight="1">
      <c r="C19" s="73"/>
      <c r="E19" s="70"/>
      <c r="F19" s="70"/>
      <c r="G19" s="330"/>
      <c r="H19" s="329"/>
      <c r="I19" s="329"/>
      <c r="J19" s="329"/>
      <c r="K19" s="329"/>
      <c r="L19" s="329"/>
    </row>
    <row r="20" spans="3:14" ht="12.75" customHeight="1">
      <c r="E20" s="70"/>
      <c r="F20" s="70"/>
    </row>
    <row r="21" spans="3:14" ht="12.75" customHeight="1">
      <c r="E21" s="70"/>
      <c r="F21" s="70"/>
      <c r="G21" s="63"/>
      <c r="H21" s="329"/>
      <c r="I21" s="329"/>
      <c r="J21" s="329"/>
      <c r="K21" s="329"/>
      <c r="L21" s="329"/>
    </row>
    <row r="22" spans="3:14" ht="12.75" customHeight="1">
      <c r="G22" s="63"/>
      <c r="H22" s="329"/>
      <c r="I22" s="329"/>
      <c r="J22" s="329"/>
      <c r="K22" s="329"/>
      <c r="L22" s="329"/>
    </row>
    <row r="23" spans="3:14" ht="12.75" customHeight="1">
      <c r="G23" s="330"/>
      <c r="H23" s="331"/>
      <c r="I23" s="331"/>
      <c r="J23" s="331"/>
      <c r="K23" s="331"/>
      <c r="L23" s="331"/>
    </row>
    <row r="24" spans="3:14" ht="12.75" customHeight="1">
      <c r="H24" s="131"/>
      <c r="I24" s="131"/>
      <c r="J24" s="131"/>
      <c r="K24" s="131"/>
      <c r="L24" s="131"/>
    </row>
    <row r="25" spans="3:14" ht="12.75" customHeight="1">
      <c r="G25" s="330"/>
      <c r="H25" s="329"/>
      <c r="I25" s="329"/>
      <c r="J25" s="329"/>
      <c r="K25" s="329"/>
      <c r="L25" s="329"/>
    </row>
    <row r="26" spans="3:14" ht="12.75" customHeight="1"/>
    <row r="27" spans="3:14" ht="12.75" customHeight="1">
      <c r="E27" s="63"/>
      <c r="G27" s="63"/>
      <c r="H27" s="329"/>
      <c r="I27" s="329"/>
      <c r="J27" s="329"/>
      <c r="K27" s="329"/>
      <c r="L27" s="329"/>
    </row>
    <row r="28" spans="3:14" ht="12.75" customHeight="1">
      <c r="G28" s="63"/>
      <c r="H28" s="329"/>
      <c r="I28" s="329"/>
      <c r="J28" s="329"/>
      <c r="K28" s="329"/>
      <c r="L28" s="329"/>
    </row>
    <row r="29" spans="3:14" ht="12.75" customHeight="1">
      <c r="G29" s="330"/>
      <c r="H29" s="329"/>
      <c r="I29" s="329"/>
      <c r="J29" s="329"/>
      <c r="K29" s="329"/>
      <c r="L29" s="329"/>
    </row>
    <row r="30" spans="3:14" ht="12.75" customHeight="1"/>
    <row r="31" spans="3:14" ht="12.75" customHeight="1">
      <c r="H31" s="328"/>
      <c r="I31" s="328"/>
      <c r="J31" s="328"/>
      <c r="K31" s="328"/>
      <c r="L31" s="328"/>
    </row>
    <row r="32" spans="3:14" ht="12.75" customHeight="1"/>
    <row r="33" ht="12.75" customHeight="1"/>
    <row r="34" ht="12.75" customHeight="1"/>
    <row r="35" ht="12.75" customHeight="1"/>
    <row r="36" ht="12.75" customHeight="1"/>
  </sheetData>
  <mergeCells count="4">
    <mergeCell ref="I7:K7"/>
    <mergeCell ref="E16:L16"/>
    <mergeCell ref="E15:L15"/>
    <mergeCell ref="C7:C11"/>
  </mergeCells>
  <printOptions horizontalCentered="1" verticalCentered="1"/>
  <pageMargins left="0.78740157480314965" right="0.78740157480314965" top="0.78740157480314965" bottom="0.98425196850393704" header="0" footer="0"/>
  <pageSetup paperSize="9" orientation="landscape" verticalDpi="4294967292" r:id="rId1"/>
  <headerFooter alignWithMargins="0"/>
  <ignoredErrors>
    <ignoredError sqref="G10:J10 H14 H11 H12:H13" formulaRange="1"/>
  </ignoredError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34"/>
  <dimension ref="A1:S29"/>
  <sheetViews>
    <sheetView showGridLines="0" showRowColHeaders="0" zoomScaleNormal="100" workbookViewId="0">
      <selection activeCell="B2" sqref="B2"/>
    </sheetView>
  </sheetViews>
  <sheetFormatPr baseColWidth="10" defaultColWidth="11.42578125" defaultRowHeight="12.75"/>
  <cols>
    <col min="1" max="1" width="0.140625" style="302" customWidth="1"/>
    <col min="2" max="2" width="2.7109375" style="302" customWidth="1"/>
    <col min="3" max="3" width="15.42578125" style="302" customWidth="1"/>
    <col min="4" max="4" width="1.28515625" style="302" customWidth="1"/>
    <col min="5" max="5" width="62" style="302" customWidth="1"/>
    <col min="6" max="16384" width="11.42578125" style="311"/>
  </cols>
  <sheetData>
    <row r="1" spans="2:19" s="302" customFormat="1" ht="0.75" customHeight="1"/>
    <row r="2" spans="2:19" s="302" customFormat="1" ht="21" customHeight="1">
      <c r="E2" s="31" t="s">
        <v>33</v>
      </c>
      <c r="S2" s="303"/>
    </row>
    <row r="3" spans="2:19" s="302" customFormat="1" ht="15" customHeight="1">
      <c r="E3" s="618" t="s">
        <v>366</v>
      </c>
      <c r="S3" s="303"/>
    </row>
    <row r="4" spans="2:19" s="305" customFormat="1" ht="20.25" customHeight="1">
      <c r="B4" s="304"/>
      <c r="C4" s="82" t="s">
        <v>367</v>
      </c>
    </row>
    <row r="5" spans="2:19" s="305" customFormat="1" ht="12.75" customHeight="1">
      <c r="B5" s="304"/>
      <c r="C5" s="306"/>
    </row>
    <row r="6" spans="2:19" s="305" customFormat="1" ht="13.5" customHeight="1">
      <c r="B6" s="304"/>
      <c r="C6" s="307"/>
      <c r="D6" s="308"/>
      <c r="E6" s="308"/>
    </row>
    <row r="7" spans="2:19" s="305" customFormat="1" ht="12.75" customHeight="1">
      <c r="B7" s="304"/>
      <c r="C7" s="719" t="s">
        <v>271</v>
      </c>
      <c r="D7" s="308"/>
      <c r="E7" s="579"/>
    </row>
    <row r="8" spans="2:19" s="305" customFormat="1" ht="12.75" customHeight="1">
      <c r="B8" s="304"/>
      <c r="C8" s="719"/>
      <c r="D8" s="308"/>
      <c r="E8" s="579"/>
    </row>
    <row r="9" spans="2:19" s="305" customFormat="1" ht="12.75" customHeight="1">
      <c r="B9" s="304"/>
      <c r="C9" s="719"/>
      <c r="D9" s="308"/>
      <c r="E9" s="579"/>
    </row>
    <row r="10" spans="2:19" s="305" customFormat="1" ht="12.75" customHeight="1">
      <c r="B10" s="304"/>
      <c r="C10" s="719"/>
      <c r="D10" s="308"/>
      <c r="E10" s="579"/>
    </row>
    <row r="11" spans="2:19" s="305" customFormat="1" ht="12.75" customHeight="1">
      <c r="B11" s="304"/>
      <c r="C11" s="719"/>
      <c r="D11" s="308"/>
      <c r="E11" s="580"/>
    </row>
    <row r="12" spans="2:19" s="305" customFormat="1" ht="12.75" customHeight="1">
      <c r="B12" s="304"/>
      <c r="C12" s="719"/>
      <c r="D12" s="308"/>
      <c r="E12" s="580"/>
    </row>
    <row r="13" spans="2:19" s="305" customFormat="1" ht="12.75" customHeight="1">
      <c r="B13" s="304"/>
      <c r="C13" s="384" t="s">
        <v>230</v>
      </c>
      <c r="D13" s="308"/>
      <c r="E13" s="580"/>
    </row>
    <row r="14" spans="2:19" s="305" customFormat="1" ht="12.75" customHeight="1">
      <c r="B14" s="304"/>
      <c r="D14" s="308"/>
      <c r="E14" s="580"/>
    </row>
    <row r="15" spans="2:19" s="305" customFormat="1" ht="12.75" customHeight="1">
      <c r="B15" s="304"/>
      <c r="C15" s="307"/>
      <c r="D15" s="308"/>
      <c r="E15" s="580"/>
    </row>
    <row r="16" spans="2:19" s="305" customFormat="1" ht="12.75" customHeight="1">
      <c r="B16" s="304"/>
      <c r="C16" s="307"/>
      <c r="D16" s="308"/>
      <c r="E16" s="580"/>
    </row>
    <row r="17" spans="1:12" s="305" customFormat="1" ht="12.75" customHeight="1">
      <c r="B17" s="304"/>
      <c r="C17" s="307"/>
      <c r="D17" s="308"/>
      <c r="E17" s="580"/>
    </row>
    <row r="18" spans="1:12" s="305" customFormat="1" ht="12.75" customHeight="1">
      <c r="B18" s="304"/>
      <c r="C18" s="307"/>
      <c r="D18" s="308"/>
      <c r="E18" s="580"/>
    </row>
    <row r="19" spans="1:12" s="305" customFormat="1" ht="12.75" customHeight="1">
      <c r="A19" s="302"/>
      <c r="B19" s="302"/>
      <c r="C19" s="302"/>
      <c r="D19" s="302"/>
      <c r="E19" s="580"/>
    </row>
    <row r="20" spans="1:12" s="305" customFormat="1" ht="12.75" customHeight="1">
      <c r="A20" s="302"/>
      <c r="B20" s="302"/>
      <c r="C20" s="302"/>
      <c r="D20" s="302"/>
      <c r="E20" s="580"/>
    </row>
    <row r="21" spans="1:12" s="305" customFormat="1" ht="12.75" customHeight="1">
      <c r="A21" s="302"/>
      <c r="B21" s="302"/>
      <c r="C21" s="302"/>
      <c r="D21" s="302"/>
      <c r="E21" s="580"/>
    </row>
    <row r="22" spans="1:12" ht="15.75" customHeight="1">
      <c r="E22" s="382" t="s">
        <v>217</v>
      </c>
      <c r="F22" s="382"/>
      <c r="G22" s="382"/>
      <c r="H22" s="382"/>
      <c r="I22" s="382"/>
      <c r="J22" s="382"/>
      <c r="K22" s="382"/>
      <c r="L22" s="382"/>
    </row>
    <row r="23" spans="1:12" ht="15.75" customHeight="1"/>
    <row r="24" spans="1:12" ht="15.75" customHeight="1"/>
    <row r="25" spans="1:12" ht="15.75" customHeight="1"/>
    <row r="26" spans="1:12" ht="15.75" customHeight="1"/>
    <row r="27" spans="1:12" ht="15.75" customHeight="1"/>
    <row r="28" spans="1:12" ht="15.75" customHeight="1"/>
    <row r="29" spans="1:12" ht="15.75" customHeight="1"/>
  </sheetData>
  <mergeCells count="1">
    <mergeCell ref="C7:C12"/>
  </mergeCells>
  <printOptions horizontalCentered="1" verticalCentered="1"/>
  <pageMargins left="0.78740157480314965" right="0.78740157480314965" top="0.98425196850393704" bottom="0.98425196850393704" header="0" footer="0"/>
  <pageSetup paperSize="9" orientation="landscape"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31">
    <pageSetUpPr autoPageBreaks="0"/>
  </sheetPr>
  <dimension ref="A1:L44"/>
  <sheetViews>
    <sheetView showGridLines="0" showRowColHeaders="0" showOutlineSymbols="0" zoomScaleNormal="100" workbookViewId="0">
      <selection activeCell="B2" sqref="B2"/>
    </sheetView>
  </sheetViews>
  <sheetFormatPr baseColWidth="10" defaultColWidth="11.42578125" defaultRowHeight="12.75"/>
  <cols>
    <col min="1" max="1" width="0.140625" style="44" customWidth="1"/>
    <col min="2" max="2" width="2.7109375" style="44" customWidth="1"/>
    <col min="3" max="3" width="17.5703125" style="44" customWidth="1"/>
    <col min="4" max="4" width="1.28515625" style="44" customWidth="1"/>
    <col min="5" max="5" width="6.7109375" style="73" customWidth="1"/>
    <col min="6" max="8" width="10.7109375" style="73" customWidth="1"/>
    <col min="9" max="9" width="0.85546875" style="73" customWidth="1"/>
    <col min="10" max="12" width="10.7109375" style="73" customWidth="1"/>
    <col min="13" max="16384" width="11.42578125" style="73"/>
  </cols>
  <sheetData>
    <row r="1" spans="1:12" s="44" customFormat="1" ht="0.75" customHeight="1"/>
    <row r="2" spans="1:12" s="44" customFormat="1" ht="21" customHeight="1">
      <c r="E2" s="45"/>
      <c r="L2" s="31" t="s">
        <v>33</v>
      </c>
    </row>
    <row r="3" spans="1:12" s="44" customFormat="1" ht="15" customHeight="1">
      <c r="E3" s="701" t="s">
        <v>366</v>
      </c>
      <c r="F3" s="701"/>
      <c r="G3" s="701"/>
      <c r="H3" s="701"/>
      <c r="I3" s="701"/>
      <c r="J3" s="701"/>
      <c r="K3" s="701"/>
      <c r="L3" s="701"/>
    </row>
    <row r="4" spans="1:12" s="46" customFormat="1" ht="20.25" customHeight="1">
      <c r="B4" s="47"/>
      <c r="C4" s="82" t="s">
        <v>367</v>
      </c>
    </row>
    <row r="5" spans="1:12" s="46" customFormat="1" ht="12.75" customHeight="1">
      <c r="B5" s="47"/>
      <c r="C5" s="48"/>
    </row>
    <row r="6" spans="1:12" s="49" customFormat="1" ht="12.75" customHeight="1">
      <c r="B6" s="50"/>
      <c r="C6" s="51"/>
      <c r="D6" s="52"/>
      <c r="E6" s="52"/>
    </row>
    <row r="7" spans="1:12" s="56" customFormat="1" ht="12.75" customHeight="1">
      <c r="A7" s="49"/>
      <c r="B7" s="50"/>
      <c r="C7" s="724" t="s">
        <v>289</v>
      </c>
      <c r="D7" s="52"/>
      <c r="E7" s="54"/>
      <c r="F7" s="727" t="s">
        <v>38</v>
      </c>
      <c r="G7" s="727"/>
      <c r="H7" s="727"/>
      <c r="I7" s="55"/>
      <c r="J7" s="727" t="s">
        <v>39</v>
      </c>
      <c r="K7" s="727"/>
      <c r="L7" s="727"/>
    </row>
    <row r="8" spans="1:12" s="56" customFormat="1" ht="12.75" customHeight="1">
      <c r="A8" s="49"/>
      <c r="B8" s="50"/>
      <c r="C8" s="724"/>
      <c r="D8" s="52"/>
      <c r="E8" s="54"/>
      <c r="F8" s="57"/>
      <c r="G8" s="57" t="s">
        <v>132</v>
      </c>
      <c r="H8" s="57" t="s">
        <v>132</v>
      </c>
      <c r="I8" s="59"/>
      <c r="J8" s="57"/>
      <c r="K8" s="57" t="s">
        <v>132</v>
      </c>
      <c r="L8" s="57" t="s">
        <v>132</v>
      </c>
    </row>
    <row r="9" spans="1:12" s="56" customFormat="1" ht="12.75" customHeight="1">
      <c r="A9" s="49"/>
      <c r="B9" s="50"/>
      <c r="C9" s="724"/>
      <c r="D9" s="52"/>
      <c r="E9" s="60"/>
      <c r="F9" s="61" t="s">
        <v>136</v>
      </c>
      <c r="G9" s="61" t="s">
        <v>21</v>
      </c>
      <c r="H9" s="61" t="s">
        <v>22</v>
      </c>
      <c r="I9" s="61"/>
      <c r="J9" s="61" t="s">
        <v>136</v>
      </c>
      <c r="K9" s="61" t="s">
        <v>21</v>
      </c>
      <c r="L9" s="61" t="s">
        <v>22</v>
      </c>
    </row>
    <row r="10" spans="1:12" s="56" customFormat="1" ht="12.75" customHeight="1">
      <c r="A10" s="49"/>
      <c r="B10" s="50"/>
      <c r="C10" s="724"/>
      <c r="D10" s="52"/>
      <c r="E10" s="585">
        <f>[6]C10!E10</f>
        <v>2017</v>
      </c>
      <c r="F10" s="586">
        <f>[6]C10!F10</f>
        <v>60.152999999999999</v>
      </c>
      <c r="G10" s="586">
        <f>[6]C10!G10</f>
        <v>33.07</v>
      </c>
      <c r="H10" s="586">
        <f>[6]C10!H10</f>
        <v>46.91</v>
      </c>
      <c r="I10" s="586">
        <f>[6]C10!I10</f>
        <v>0</v>
      </c>
      <c r="J10" s="587">
        <f>[6]C10!J10</f>
        <v>0.13</v>
      </c>
      <c r="K10" s="587">
        <f>[6]C10!K10</f>
        <v>2.88</v>
      </c>
      <c r="L10" s="587">
        <f>[6]C10!L10</f>
        <v>2.75</v>
      </c>
    </row>
    <row r="11" spans="1:12" s="56" customFormat="1" ht="12.75" customHeight="1">
      <c r="A11" s="49"/>
      <c r="B11" s="50"/>
      <c r="C11" s="724"/>
      <c r="D11" s="52"/>
      <c r="E11" s="585">
        <f>[6]C10!E11</f>
        <v>2018</v>
      </c>
      <c r="F11" s="586">
        <f>[6]C10!F11</f>
        <v>250.13</v>
      </c>
      <c r="G11" s="586">
        <f>[6]C10!G11</f>
        <v>37.659999999999997</v>
      </c>
      <c r="H11" s="586">
        <f>[6]C10!H11</f>
        <v>63.4</v>
      </c>
      <c r="I11" s="586"/>
      <c r="J11" s="587">
        <f>[6]C10!J11</f>
        <v>0.52</v>
      </c>
      <c r="K11" s="587">
        <f>[6]C10!K11</f>
        <v>3.27</v>
      </c>
      <c r="L11" s="587">
        <f>[6]C10!L11</f>
        <v>3.77</v>
      </c>
    </row>
    <row r="12" spans="1:12" s="56" customFormat="1" ht="12.75" customHeight="1">
      <c r="A12" s="49"/>
      <c r="B12" s="50"/>
      <c r="C12" s="724"/>
      <c r="D12" s="52"/>
      <c r="E12" s="585">
        <f>[6]C10!E12</f>
        <v>2019</v>
      </c>
      <c r="F12" s="586">
        <f>[6]C10!F12</f>
        <v>47.48</v>
      </c>
      <c r="G12" s="586">
        <f>[6]C10!G12</f>
        <v>1.04</v>
      </c>
      <c r="H12" s="586">
        <f>[6]C10!H12</f>
        <v>2625.95</v>
      </c>
      <c r="I12" s="586"/>
      <c r="J12" s="587">
        <f>[6]C10!J12</f>
        <v>0.10199999999999999</v>
      </c>
      <c r="K12" s="587">
        <f>[6]C10!K12</f>
        <v>0.09</v>
      </c>
      <c r="L12" s="587">
        <f>[6]C10!L12</f>
        <v>155.52000000000001</v>
      </c>
    </row>
    <row r="13" spans="1:12" s="56" customFormat="1" ht="12.75" customHeight="1">
      <c r="A13" s="49"/>
      <c r="B13" s="50"/>
      <c r="C13" s="724"/>
      <c r="D13" s="52"/>
      <c r="E13" s="585">
        <f>[6]C10!E13</f>
        <v>2020</v>
      </c>
      <c r="F13" s="586">
        <f>[6]C10!F13</f>
        <v>95.14</v>
      </c>
      <c r="G13" s="586">
        <f>[6]C10!G13</f>
        <v>4.43</v>
      </c>
      <c r="H13" s="586">
        <f>[6]C10!H13</f>
        <v>64.62</v>
      </c>
      <c r="I13" s="586"/>
      <c r="J13" s="587">
        <f>[6]C10!J13</f>
        <v>0.21</v>
      </c>
      <c r="K13" s="587">
        <f>[6]C10!K13</f>
        <v>0.47</v>
      </c>
      <c r="L13" s="587">
        <f>[6]C10!L13</f>
        <v>4.29</v>
      </c>
    </row>
    <row r="14" spans="1:12" s="56" customFormat="1" ht="12.75" customHeight="1">
      <c r="A14" s="49"/>
      <c r="B14" s="50"/>
      <c r="C14" s="140"/>
      <c r="D14" s="52"/>
      <c r="E14" s="588" t="s">
        <v>390</v>
      </c>
      <c r="F14" s="589">
        <f>[6]C10!F14</f>
        <v>187.85</v>
      </c>
      <c r="G14" s="589">
        <f>[6]C10!G14</f>
        <v>0.74</v>
      </c>
      <c r="H14" s="589">
        <f>[6]C10!H14</f>
        <v>32.54</v>
      </c>
      <c r="I14" s="589"/>
      <c r="J14" s="590">
        <f>[6]C10!J14</f>
        <v>0.41</v>
      </c>
      <c r="K14" s="590">
        <f>[6]C10!K14</f>
        <v>7.0000000000000007E-2</v>
      </c>
      <c r="L14" s="590">
        <f>[6]C10!L14</f>
        <v>2.33</v>
      </c>
    </row>
    <row r="15" spans="1:12" s="56" customFormat="1" ht="12.75" customHeight="1">
      <c r="A15" s="49"/>
      <c r="B15" s="50"/>
      <c r="C15" s="51"/>
      <c r="D15" s="52"/>
      <c r="E15" s="725" t="s">
        <v>179</v>
      </c>
      <c r="F15" s="725"/>
      <c r="G15" s="725"/>
      <c r="H15" s="725"/>
      <c r="I15" s="725"/>
      <c r="J15" s="725"/>
      <c r="K15" s="725"/>
      <c r="L15" s="725"/>
    </row>
    <row r="16" spans="1:12" s="56" customFormat="1" ht="12.75" customHeight="1">
      <c r="A16" s="67"/>
      <c r="B16" s="67"/>
      <c r="C16" s="67"/>
      <c r="D16" s="67"/>
      <c r="E16" s="726" t="s">
        <v>217</v>
      </c>
      <c r="F16" s="726"/>
      <c r="G16" s="726"/>
      <c r="H16" s="726"/>
      <c r="I16" s="726"/>
      <c r="J16" s="726"/>
      <c r="K16" s="726"/>
      <c r="L16" s="726"/>
    </row>
    <row r="17" spans="5:12">
      <c r="E17" s="87"/>
      <c r="F17" s="69"/>
      <c r="G17" s="69"/>
      <c r="H17" s="69"/>
      <c r="I17" s="70"/>
      <c r="J17" s="71"/>
      <c r="K17" s="71"/>
      <c r="L17" s="72"/>
    </row>
    <row r="18" spans="5:12">
      <c r="E18" s="87"/>
      <c r="F18" s="69"/>
      <c r="G18" s="69"/>
      <c r="H18" s="69"/>
      <c r="I18" s="74"/>
      <c r="J18" s="74"/>
      <c r="K18" s="74"/>
      <c r="L18" s="74"/>
    </row>
    <row r="19" spans="5:12">
      <c r="E19" s="87"/>
      <c r="F19" s="69"/>
      <c r="G19" s="69"/>
      <c r="H19" s="69"/>
      <c r="J19" s="74"/>
      <c r="K19" s="74"/>
      <c r="L19" s="74"/>
    </row>
    <row r="20" spans="5:12">
      <c r="E20" s="87"/>
      <c r="F20" s="69"/>
      <c r="G20" s="69"/>
      <c r="H20" s="69"/>
      <c r="I20" s="75"/>
      <c r="J20" s="74"/>
      <c r="K20" s="74"/>
      <c r="L20" s="74"/>
    </row>
    <row r="21" spans="5:12">
      <c r="E21" s="87"/>
      <c r="F21" s="69"/>
      <c r="G21" s="69"/>
      <c r="H21" s="69"/>
      <c r="J21" s="74"/>
      <c r="K21" s="74"/>
      <c r="L21" s="74"/>
    </row>
    <row r="22" spans="5:12">
      <c r="F22" s="69"/>
      <c r="G22" s="69"/>
      <c r="H22" s="69"/>
      <c r="I22" s="75"/>
      <c r="J22" s="74"/>
      <c r="K22" s="74"/>
      <c r="L22" s="74"/>
    </row>
    <row r="24" spans="5:12">
      <c r="I24" s="75"/>
      <c r="J24" s="75"/>
      <c r="K24" s="75"/>
    </row>
    <row r="26" spans="5:12">
      <c r="I26" s="75"/>
      <c r="J26" s="75"/>
      <c r="K26" s="75"/>
    </row>
    <row r="28" spans="5:12">
      <c r="I28" s="75"/>
      <c r="J28" s="75"/>
      <c r="K28" s="75"/>
    </row>
    <row r="30" spans="5:12">
      <c r="I30" s="75"/>
      <c r="J30" s="75"/>
      <c r="K30" s="75"/>
    </row>
    <row r="32" spans="5:12">
      <c r="I32" s="75"/>
      <c r="J32" s="75"/>
      <c r="K32" s="75"/>
    </row>
    <row r="34" spans="9:11">
      <c r="I34" s="75"/>
      <c r="J34" s="75"/>
      <c r="K34" s="75"/>
    </row>
    <row r="36" spans="9:11">
      <c r="I36" s="75"/>
      <c r="J36" s="75"/>
      <c r="K36" s="75"/>
    </row>
    <row r="38" spans="9:11">
      <c r="I38" s="75"/>
      <c r="J38" s="75"/>
      <c r="K38" s="75"/>
    </row>
    <row r="40" spans="9:11">
      <c r="I40" s="75"/>
      <c r="J40" s="75"/>
      <c r="K40" s="75"/>
    </row>
    <row r="42" spans="9:11">
      <c r="I42" s="75"/>
      <c r="J42" s="75"/>
      <c r="K42" s="75"/>
    </row>
    <row r="44" spans="9:11">
      <c r="I44" s="75"/>
      <c r="J44" s="75"/>
      <c r="K44" s="75"/>
    </row>
  </sheetData>
  <mergeCells count="6">
    <mergeCell ref="C7:C13"/>
    <mergeCell ref="E15:L15"/>
    <mergeCell ref="E16:L16"/>
    <mergeCell ref="E3:L3"/>
    <mergeCell ref="F7:H7"/>
    <mergeCell ref="J7:L7"/>
  </mergeCells>
  <printOptions horizontalCentered="1" verticalCentered="1"/>
  <pageMargins left="0.78740157480314965" right="0.78740157480314965" top="0.78740157480314965" bottom="0.98425196850393704" header="0" footer="0"/>
  <pageSetup paperSize="9" orientation="landscape" verticalDpi="4294967292"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4597F-6E40-4BC4-BB64-DE2A11E815FC}">
  <sheetPr>
    <pageSetUpPr autoPageBreaks="0" fitToPage="1"/>
  </sheetPr>
  <dimension ref="C1:R69"/>
  <sheetViews>
    <sheetView showOutlineSymbols="0" zoomScaleNormal="100" workbookViewId="0">
      <selection activeCell="E15" sqref="E15"/>
    </sheetView>
  </sheetViews>
  <sheetFormatPr baseColWidth="10" defaultColWidth="11.42578125" defaultRowHeight="11.25"/>
  <cols>
    <col min="1" max="1" width="0.140625" style="5" customWidth="1"/>
    <col min="2" max="2" width="2.7109375" style="5" customWidth="1"/>
    <col min="3" max="3" width="15.42578125" style="3" customWidth="1"/>
    <col min="4" max="4" width="1.28515625" style="3" customWidth="1"/>
    <col min="5" max="5" width="22.5703125" style="3" customWidth="1"/>
    <col min="6" max="6" width="5.7109375" style="3" customWidth="1"/>
    <col min="7" max="7" width="6.7109375" style="3" customWidth="1"/>
    <col min="8" max="8" width="7.140625" style="5" bestFit="1" customWidth="1"/>
    <col min="9" max="9" width="6.7109375" style="5" customWidth="1"/>
    <col min="10" max="10" width="5.7109375" style="5" customWidth="1"/>
    <col min="11" max="11" width="6.140625" style="5" customWidth="1"/>
    <col min="12" max="12" width="5.7109375" style="5" customWidth="1"/>
    <col min="13" max="13" width="6" style="5" customWidth="1"/>
    <col min="14" max="14" width="6.140625" style="5" customWidth="1"/>
    <col min="15" max="15" width="7.5703125" style="5" customWidth="1"/>
    <col min="16" max="16384" width="11.42578125" style="5"/>
  </cols>
  <sheetData>
    <row r="1" spans="3:18" ht="0.75" customHeight="1"/>
    <row r="2" spans="3:18" ht="21" customHeight="1">
      <c r="K2" s="625"/>
      <c r="O2" s="624" t="s">
        <v>33</v>
      </c>
    </row>
    <row r="3" spans="3:18" ht="15" customHeight="1">
      <c r="E3" s="687" t="s">
        <v>290</v>
      </c>
      <c r="F3" s="687"/>
      <c r="G3" s="687"/>
      <c r="H3" s="687"/>
      <c r="I3" s="687"/>
      <c r="J3" s="687"/>
      <c r="K3" s="687"/>
      <c r="L3" s="687"/>
      <c r="M3" s="687"/>
      <c r="N3" s="687"/>
      <c r="O3" s="687"/>
    </row>
    <row r="4" spans="3:18" ht="20.25" customHeight="1">
      <c r="C4" s="82" t="s">
        <v>291</v>
      </c>
    </row>
    <row r="5" spans="3:18" ht="12.75" customHeight="1"/>
    <row r="6" spans="3:18" ht="13.5" customHeight="1">
      <c r="E6" s="371"/>
      <c r="F6" s="371"/>
      <c r="G6" s="340"/>
      <c r="H6" s="341"/>
      <c r="I6" s="77"/>
      <c r="J6" s="77"/>
    </row>
    <row r="7" spans="3:18" s="1" customFormat="1" ht="81.75" customHeight="1">
      <c r="C7" s="25" t="s">
        <v>292</v>
      </c>
      <c r="E7" s="13"/>
      <c r="F7" s="24" t="str">
        <f>'Data 1'!E28</f>
        <v>Andalucía</v>
      </c>
      <c r="G7" s="24" t="str">
        <f>'Data 1'!F28</f>
        <v>Aragón</v>
      </c>
      <c r="H7" s="24" t="str">
        <f>'Data 1'!G28</f>
        <v>Asturias</v>
      </c>
      <c r="I7" s="24" t="str">
        <f>'Data 1'!H28</f>
        <v>Baleares</v>
      </c>
      <c r="J7" s="24" t="str">
        <f>'Data 1'!I28</f>
        <v>C. Valenciana</v>
      </c>
      <c r="K7" s="24" t="str">
        <f>'Data 1'!J28</f>
        <v>Canarias</v>
      </c>
      <c r="L7" s="24" t="str">
        <f>'Data 1'!K28</f>
        <v>Cantabria</v>
      </c>
      <c r="M7" s="24" t="str">
        <f>'Data 1'!L28</f>
        <v>Castilla-La Mancha</v>
      </c>
      <c r="N7" s="24" t="str">
        <f>'Data 1'!M28</f>
        <v>Castilla y León</v>
      </c>
      <c r="O7" s="24" t="str">
        <f>'Data 1'!N28</f>
        <v>Cataluña</v>
      </c>
      <c r="R7" s="40"/>
    </row>
    <row r="8" spans="3:18" s="2" customFormat="1" ht="12.75" customHeight="1">
      <c r="C8" s="388" t="s">
        <v>223</v>
      </c>
      <c r="E8" s="411" t="s">
        <v>16</v>
      </c>
      <c r="F8" s="412">
        <f>'Data 1'!E29</f>
        <v>492.99300063999999</v>
      </c>
      <c r="G8" s="412">
        <f>'Data 1'!F29</f>
        <v>2648.5066030000003</v>
      </c>
      <c r="H8" s="412">
        <f>'Data 1'!G29</f>
        <v>1709.8200888000001</v>
      </c>
      <c r="I8" s="412" t="str">
        <f>'Data 1'!H29</f>
        <v>-</v>
      </c>
      <c r="J8" s="412">
        <f>'Data 1'!I29</f>
        <v>458.95571000000001</v>
      </c>
      <c r="K8" s="412">
        <f>'Data 1'!J29</f>
        <v>3.0429020000000002</v>
      </c>
      <c r="L8" s="412">
        <f>'Data 1'!K29</f>
        <v>226.75849700000001</v>
      </c>
      <c r="M8" s="412">
        <f>'Data 1'!L29</f>
        <v>790.96921099999997</v>
      </c>
      <c r="N8" s="412">
        <f>'Data 1'!M29</f>
        <v>8762.8307788759994</v>
      </c>
      <c r="O8" s="412">
        <f>'Data 1'!N29</f>
        <v>3378.3787910000001</v>
      </c>
      <c r="R8" s="40"/>
    </row>
    <row r="9" spans="3:18" s="2" customFormat="1" ht="12.75" customHeight="1">
      <c r="C9" s="388"/>
      <c r="E9" s="411" t="s">
        <v>243</v>
      </c>
      <c r="F9" s="412">
        <f>'Data 1'!E30</f>
        <v>197.10706435999998</v>
      </c>
      <c r="G9" s="412">
        <f>'Data 1'!F30</f>
        <v>221.85759099999999</v>
      </c>
      <c r="H9" s="412">
        <f>'Data 1'!G30</f>
        <v>26.0952202</v>
      </c>
      <c r="I9" s="412" t="str">
        <f>'Data 1'!H30</f>
        <v>-</v>
      </c>
      <c r="J9" s="412">
        <f>'Data 1'!I30</f>
        <v>1373.1686050000001</v>
      </c>
      <c r="K9" s="412" t="str">
        <f>'Data 1'!J30</f>
        <v>-</v>
      </c>
      <c r="L9" s="412">
        <f>'Data 1'!K30</f>
        <v>389.22595200000001</v>
      </c>
      <c r="M9" s="412">
        <f>'Data 1'!L30</f>
        <v>17.657563</v>
      </c>
      <c r="N9" s="412">
        <f>'Data 1'!M30</f>
        <v>198.339297004</v>
      </c>
      <c r="O9" s="412">
        <f>'Data 1'!N30</f>
        <v>169.07450800000001</v>
      </c>
      <c r="R9" s="40"/>
    </row>
    <row r="10" spans="3:18" s="4" customFormat="1" ht="12.75" customHeight="1">
      <c r="C10" s="27"/>
      <c r="E10" s="411" t="s">
        <v>17</v>
      </c>
      <c r="F10" s="412" t="str">
        <f>'Data 1'!E31</f>
        <v>-</v>
      </c>
      <c r="G10" s="412" t="str">
        <f>'Data 1'!F31</f>
        <v>-</v>
      </c>
      <c r="H10" s="412" t="str">
        <f>'Data 1'!G31</f>
        <v>-</v>
      </c>
      <c r="I10" s="412" t="str">
        <f>'Data 1'!H31</f>
        <v>-</v>
      </c>
      <c r="J10" s="412">
        <f>'Data 1'!I31</f>
        <v>8061.2121619999998</v>
      </c>
      <c r="K10" s="412" t="str">
        <f>'Data 1'!J31</f>
        <v>-</v>
      </c>
      <c r="L10" s="412" t="str">
        <f>'Data 1'!K31</f>
        <v>-</v>
      </c>
      <c r="M10" s="412">
        <f>'Data 1'!L31</f>
        <v>7387.3822309999996</v>
      </c>
      <c r="N10" s="412" t="str">
        <f>'Data 1'!M31</f>
        <v>-</v>
      </c>
      <c r="O10" s="412">
        <f>'Data 1'!N31</f>
        <v>23385.157375999999</v>
      </c>
      <c r="R10" s="40"/>
    </row>
    <row r="11" spans="3:18" s="4" customFormat="1" ht="12.75" customHeight="1">
      <c r="E11" s="411" t="s">
        <v>18</v>
      </c>
      <c r="F11" s="412">
        <f>'Data 1'!E32</f>
        <v>168.276769</v>
      </c>
      <c r="G11" s="412" t="str">
        <f>'Data 1'!F32</f>
        <v>-</v>
      </c>
      <c r="H11" s="412">
        <f>'Data 1'!G32</f>
        <v>4313.9982499999996</v>
      </c>
      <c r="I11" s="412">
        <f>'Data 1'!H32</f>
        <v>44.602633999999995</v>
      </c>
      <c r="J11" s="412" t="str">
        <f>'Data 1'!I32</f>
        <v>-</v>
      </c>
      <c r="K11" s="412" t="str">
        <f>'Data 1'!J32</f>
        <v>-</v>
      </c>
      <c r="L11" s="412" t="str">
        <f>'Data 1'!K32</f>
        <v>-</v>
      </c>
      <c r="M11" s="412" t="str">
        <f>'Data 1'!L32</f>
        <v>-</v>
      </c>
      <c r="N11" s="412">
        <f>'Data 1'!M32</f>
        <v>-0.51409099999999996</v>
      </c>
      <c r="O11" s="412" t="str">
        <f>'Data 1'!N32</f>
        <v>-</v>
      </c>
      <c r="R11" s="40"/>
    </row>
    <row r="12" spans="3:18" s="3" customFormat="1" ht="12.75" customHeight="1">
      <c r="E12" s="413" t="s">
        <v>244</v>
      </c>
      <c r="F12" s="412" t="str">
        <f>'Data 1'!E33</f>
        <v>-</v>
      </c>
      <c r="G12" s="412" t="str">
        <f>'Data 1'!F33</f>
        <v>-</v>
      </c>
      <c r="H12" s="412" t="str">
        <f>'Data 1'!G33</f>
        <v>-</v>
      </c>
      <c r="I12" s="412">
        <f>'Data 1'!H33</f>
        <v>635.16663500000004</v>
      </c>
      <c r="J12" s="412">
        <f>'Data 1'!I33</f>
        <v>-9.9999999999999995E-7</v>
      </c>
      <c r="K12" s="412">
        <f>'Data 1'!J33</f>
        <v>3023.9707480000002</v>
      </c>
      <c r="L12" s="412" t="str">
        <f>'Data 1'!K33</f>
        <v>-</v>
      </c>
      <c r="M12" s="412" t="str">
        <f>'Data 1'!L33</f>
        <v>-</v>
      </c>
      <c r="N12" s="412" t="str">
        <f>'Data 1'!M33</f>
        <v>-</v>
      </c>
      <c r="O12" s="412" t="str">
        <f>'Data 1'!N33</f>
        <v>-</v>
      </c>
      <c r="R12" s="40"/>
    </row>
    <row r="13" spans="3:18" s="3" customFormat="1" ht="12.75" customHeight="1">
      <c r="E13" s="413" t="s">
        <v>245</v>
      </c>
      <c r="F13" s="412">
        <f>'Data 1'!E34</f>
        <v>8388.7465199999988</v>
      </c>
      <c r="G13" s="412">
        <f>'Data 1'!F34</f>
        <v>932.21998699999995</v>
      </c>
      <c r="H13" s="412">
        <f>'Data 1'!G34</f>
        <v>2593.3322400000002</v>
      </c>
      <c r="I13" s="412">
        <f>'Data 1'!H34</f>
        <v>3482.2210359999999</v>
      </c>
      <c r="J13" s="412">
        <f>'Data 1'!I34</f>
        <v>3480.17587</v>
      </c>
      <c r="K13" s="412">
        <f>'Data 1'!J34</f>
        <v>3430.239599</v>
      </c>
      <c r="L13" s="412" t="str">
        <f>'Data 1'!K34</f>
        <v>-</v>
      </c>
      <c r="M13" s="412">
        <f>'Data 1'!L34</f>
        <v>1118.1578850000001</v>
      </c>
      <c r="N13" s="412" t="str">
        <f>'Data 1'!M34</f>
        <v>-</v>
      </c>
      <c r="O13" s="412">
        <f>'Data 1'!N34</f>
        <v>4833.0440209999997</v>
      </c>
      <c r="R13" s="40"/>
    </row>
    <row r="14" spans="3:18" s="3" customFormat="1" ht="12.75" customHeight="1">
      <c r="E14" s="411" t="s">
        <v>173</v>
      </c>
      <c r="F14" s="412" t="str">
        <f>'Data 1'!E35</f>
        <v>-</v>
      </c>
      <c r="G14" s="412" t="str">
        <f>'Data 1'!F35</f>
        <v>-</v>
      </c>
      <c r="H14" s="412" t="str">
        <f>'Data 1'!G35</f>
        <v>-</v>
      </c>
      <c r="I14" s="412" t="str">
        <f>'Data 1'!H35</f>
        <v>-</v>
      </c>
      <c r="J14" s="412" t="str">
        <f>'Data 1'!I35</f>
        <v>-</v>
      </c>
      <c r="K14" s="412">
        <f>'Data 1'!J35</f>
        <v>23.088257000000002</v>
      </c>
      <c r="L14" s="412" t="str">
        <f>'Data 1'!K35</f>
        <v>-</v>
      </c>
      <c r="M14" s="412" t="str">
        <f>'Data 1'!L35</f>
        <v>-</v>
      </c>
      <c r="N14" s="412" t="str">
        <f>'Data 1'!M35</f>
        <v>-</v>
      </c>
      <c r="O14" s="412" t="str">
        <f>'Data 1'!N35</f>
        <v>-</v>
      </c>
      <c r="R14" s="41"/>
    </row>
    <row r="15" spans="3:18" s="3" customFormat="1" ht="12.75" customHeight="1">
      <c r="E15" s="411" t="s">
        <v>114</v>
      </c>
      <c r="F15" s="412">
        <f>'Data 1'!E36</f>
        <v>7230.3317200000001</v>
      </c>
      <c r="G15" s="412">
        <f>'Data 1'!F36</f>
        <v>10253.352794</v>
      </c>
      <c r="H15" s="412">
        <f>'Data 1'!G36</f>
        <v>1263.661118</v>
      </c>
      <c r="I15" s="412">
        <f>'Data 1'!H36</f>
        <v>2.336109</v>
      </c>
      <c r="J15" s="412">
        <f>'Data 1'!I36</f>
        <v>2280.0758309999997</v>
      </c>
      <c r="K15" s="412">
        <f>'Data 1'!J36</f>
        <v>1310.0253640000001</v>
      </c>
      <c r="L15" s="412">
        <f>'Data 1'!K36</f>
        <v>68.280195999999989</v>
      </c>
      <c r="M15" s="412">
        <f>'Data 1'!L36</f>
        <v>7680.6432269999996</v>
      </c>
      <c r="N15" s="412">
        <f>'Data 1'!M36</f>
        <v>13255.432212</v>
      </c>
      <c r="O15" s="412">
        <f>'Data 1'!N36</f>
        <v>2626.964074</v>
      </c>
      <c r="R15" s="41"/>
    </row>
    <row r="16" spans="3:18" s="3" customFormat="1" ht="12.75" customHeight="1">
      <c r="E16" s="411" t="s">
        <v>118</v>
      </c>
      <c r="F16" s="412">
        <f>'Data 1'!E37</f>
        <v>4910.4818490000007</v>
      </c>
      <c r="G16" s="412">
        <f>'Data 1'!F37</f>
        <v>1926.1071059999999</v>
      </c>
      <c r="H16" s="412">
        <f>'Data 1'!G37</f>
        <v>0.53714899999999999</v>
      </c>
      <c r="I16" s="412">
        <f>'Data 1'!H37</f>
        <v>188.24692400000001</v>
      </c>
      <c r="J16" s="412">
        <f>'Data 1'!I37</f>
        <v>518.09482400000002</v>
      </c>
      <c r="K16" s="412">
        <f>'Data 1'!J37</f>
        <v>262.26519500000001</v>
      </c>
      <c r="L16" s="412">
        <f>'Data 1'!K37</f>
        <v>2.091167</v>
      </c>
      <c r="M16" s="412">
        <f>'Data 1'!L37</f>
        <v>3744.2764419999999</v>
      </c>
      <c r="N16" s="412">
        <f>'Data 1'!M37</f>
        <v>1483.3897590000001</v>
      </c>
      <c r="O16" s="412">
        <f>'Data 1'!N37</f>
        <v>377.53892300000001</v>
      </c>
      <c r="R16" s="41"/>
    </row>
    <row r="17" spans="3:18" s="3" customFormat="1" ht="12.75" customHeight="1">
      <c r="E17" s="411" t="s">
        <v>174</v>
      </c>
      <c r="F17" s="412">
        <f>'Data 1'!E38</f>
        <v>2015.9158279999999</v>
      </c>
      <c r="G17" s="412" t="str">
        <f>'Data 1'!F38</f>
        <v>-</v>
      </c>
      <c r="H17" s="412" t="str">
        <f>'Data 1'!G38</f>
        <v>-</v>
      </c>
      <c r="I17" s="412" t="str">
        <f>'Data 1'!H38</f>
        <v>-</v>
      </c>
      <c r="J17" s="412">
        <f>'Data 1'!I38</f>
        <v>73.862993000000003</v>
      </c>
      <c r="K17" s="412" t="str">
        <f>'Data 1'!J38</f>
        <v>-</v>
      </c>
      <c r="L17" s="412" t="str">
        <f>'Data 1'!K38</f>
        <v>-</v>
      </c>
      <c r="M17" s="412">
        <f>'Data 1'!L38</f>
        <v>626.310337</v>
      </c>
      <c r="N17" s="412" t="str">
        <f>'Data 1'!M38</f>
        <v>-</v>
      </c>
      <c r="O17" s="412">
        <f>'Data 1'!N38</f>
        <v>87.393725000000003</v>
      </c>
      <c r="R17" s="41"/>
    </row>
    <row r="18" spans="3:18" s="3" customFormat="1" ht="12.75" customHeight="1">
      <c r="E18" s="413" t="s">
        <v>246</v>
      </c>
      <c r="F18" s="412">
        <f>'Data 1'!E39</f>
        <v>1615.1840120000002</v>
      </c>
      <c r="G18" s="412">
        <f>'Data 1'!F39</f>
        <v>48.771987000000003</v>
      </c>
      <c r="H18" s="412">
        <f>'Data 1'!G39</f>
        <v>246.631854</v>
      </c>
      <c r="I18" s="412">
        <f>'Data 1'!H39</f>
        <v>1.572705</v>
      </c>
      <c r="J18" s="412">
        <f>'Data 1'!I39</f>
        <v>38.405318000000001</v>
      </c>
      <c r="K18" s="412">
        <f>'Data 1'!J39</f>
        <v>8.054390999999999</v>
      </c>
      <c r="L18" s="412">
        <f>'Data 1'!K39</f>
        <v>78.007448999999994</v>
      </c>
      <c r="M18" s="412">
        <f>'Data 1'!L39</f>
        <v>555.51867700000003</v>
      </c>
      <c r="N18" s="412">
        <f>'Data 1'!M39</f>
        <v>566.37371299999995</v>
      </c>
      <c r="O18" s="412">
        <f>'Data 1'!N39</f>
        <v>154.88148999999999</v>
      </c>
      <c r="R18" s="41"/>
    </row>
    <row r="19" spans="3:18" s="3" customFormat="1" ht="12.75" customHeight="1">
      <c r="E19" s="413" t="s">
        <v>183</v>
      </c>
      <c r="F19" s="412">
        <f>'Data 1'!E40</f>
        <v>4539.1616260000001</v>
      </c>
      <c r="G19" s="412">
        <f>'Data 1'!F40</f>
        <v>2838.5903139999996</v>
      </c>
      <c r="H19" s="412">
        <f>'Data 1'!G40</f>
        <v>370.60566600000004</v>
      </c>
      <c r="I19" s="412">
        <f>'Data 1'!H40</f>
        <v>41.345063000000003</v>
      </c>
      <c r="J19" s="412">
        <f>'Data 1'!I40</f>
        <v>1598.997605</v>
      </c>
      <c r="K19" s="412" t="str">
        <f>'Data 1'!J40</f>
        <v>-</v>
      </c>
      <c r="L19" s="412">
        <f>'Data 1'!K40</f>
        <v>855.79122699999994</v>
      </c>
      <c r="M19" s="412">
        <f>'Data 1'!L40</f>
        <v>1208.277186</v>
      </c>
      <c r="N19" s="412">
        <f>'Data 1'!M40</f>
        <v>2750.2437030000001</v>
      </c>
      <c r="O19" s="412">
        <f>'Data 1'!N40</f>
        <v>4559.9748980000004</v>
      </c>
      <c r="R19" s="41"/>
    </row>
    <row r="20" spans="3:18" s="3" customFormat="1" ht="12.75" customHeight="1">
      <c r="E20" s="413" t="s">
        <v>241</v>
      </c>
      <c r="F20" s="412">
        <f>'Data 1'!E41</f>
        <v>27.309473999999998</v>
      </c>
      <c r="G20" s="412">
        <f>'Data 1'!F41</f>
        <v>349.080602</v>
      </c>
      <c r="H20" s="412">
        <f>'Data 1'!G41</f>
        <v>730.72899699999994</v>
      </c>
      <c r="I20" s="412">
        <f>'Data 1'!H41</f>
        <v>120.92781600000001</v>
      </c>
      <c r="J20" s="412">
        <f>'Data 1'!I41</f>
        <v>40.654529000000004</v>
      </c>
      <c r="K20" s="412" t="str">
        <f>'Data 1'!J41</f>
        <v>-</v>
      </c>
      <c r="L20" s="412">
        <f>'Data 1'!K41</f>
        <v>36.514608500000001</v>
      </c>
      <c r="M20" s="412" t="str">
        <f>'Data 1'!L41</f>
        <v>-</v>
      </c>
      <c r="N20" s="412" t="str">
        <f>'Data 1'!M41</f>
        <v>-</v>
      </c>
      <c r="O20" s="412">
        <f>'Data 1'!N41</f>
        <v>147.38009349999999</v>
      </c>
      <c r="R20" s="41"/>
    </row>
    <row r="21" spans="3:18" s="3" customFormat="1" ht="12.75" customHeight="1">
      <c r="E21" s="413" t="s">
        <v>242</v>
      </c>
      <c r="F21" s="412" t="str">
        <f>'Data 1'!E42</f>
        <v>-</v>
      </c>
      <c r="G21" s="412" t="str">
        <f>'Data 1'!F42</f>
        <v>-</v>
      </c>
      <c r="H21" s="412" t="str">
        <f>'Data 1'!G42</f>
        <v>-</v>
      </c>
      <c r="I21" s="412">
        <f>'Data 1'!H42</f>
        <v>120.92781600000001</v>
      </c>
      <c r="J21" s="412" t="str">
        <f>'Data 1'!I42</f>
        <v>-</v>
      </c>
      <c r="K21" s="412" t="str">
        <f>'Data 1'!J42</f>
        <v>-</v>
      </c>
      <c r="L21" s="412">
        <f>'Data 1'!K42</f>
        <v>36.514608500000001</v>
      </c>
      <c r="M21" s="412" t="str">
        <f>'Data 1'!L42</f>
        <v>-</v>
      </c>
      <c r="N21" s="412" t="str">
        <f>'Data 1'!M42</f>
        <v>-</v>
      </c>
      <c r="O21" s="412">
        <f>'Data 1'!N42</f>
        <v>140.36516549999999</v>
      </c>
      <c r="R21" s="41"/>
    </row>
    <row r="22" spans="3:18" s="3" customFormat="1" ht="13.5" customHeight="1">
      <c r="E22" s="414" t="s">
        <v>184</v>
      </c>
      <c r="F22" s="415">
        <f t="shared" ref="F22:O22" si="0">SUM(F8:F21)</f>
        <v>29585.507863000003</v>
      </c>
      <c r="G22" s="415">
        <f t="shared" si="0"/>
        <v>19218.486984000003</v>
      </c>
      <c r="H22" s="415">
        <f t="shared" si="0"/>
        <v>11255.410582999999</v>
      </c>
      <c r="I22" s="415">
        <f t="shared" si="0"/>
        <v>4637.3467380000002</v>
      </c>
      <c r="J22" s="415">
        <f t="shared" si="0"/>
        <v>17923.603445999997</v>
      </c>
      <c r="K22" s="415">
        <f t="shared" si="0"/>
        <v>8060.6864560000004</v>
      </c>
      <c r="L22" s="415">
        <f t="shared" si="0"/>
        <v>1693.1837049999997</v>
      </c>
      <c r="M22" s="415">
        <f t="shared" si="0"/>
        <v>23129.192758999998</v>
      </c>
      <c r="N22" s="415">
        <f t="shared" si="0"/>
        <v>27016.095371880005</v>
      </c>
      <c r="O22" s="415">
        <f t="shared" si="0"/>
        <v>39860.153065000006</v>
      </c>
      <c r="R22" s="41"/>
    </row>
    <row r="23" spans="3:18" s="3" customFormat="1" ht="12.75" customHeight="1">
      <c r="E23" s="411" t="s">
        <v>185</v>
      </c>
      <c r="F23" s="412">
        <f>'Data 1'!E44</f>
        <v>-281.52357599999999</v>
      </c>
      <c r="G23" s="412">
        <f>'Data 1'!F44</f>
        <v>-309.75457299999999</v>
      </c>
      <c r="H23" s="412">
        <f>'Data 1'!G44</f>
        <v>-38.774698999999998</v>
      </c>
      <c r="I23" s="412" t="str">
        <f>'Data 1'!H44</f>
        <v>-</v>
      </c>
      <c r="J23" s="412">
        <f>'Data 1'!I44</f>
        <v>-1793.7067109999998</v>
      </c>
      <c r="K23" s="412" t="str">
        <f>'Data 1'!J44</f>
        <v>-</v>
      </c>
      <c r="L23" s="412">
        <f>'Data 1'!K44</f>
        <v>-574.06656799999996</v>
      </c>
      <c r="M23" s="412">
        <f>'Data 1'!L44</f>
        <v>-35.894611729999994</v>
      </c>
      <c r="N23" s="412">
        <f>'Data 1'!M44</f>
        <v>-609.4294470000001</v>
      </c>
      <c r="O23" s="412">
        <f>'Data 1'!N44</f>
        <v>-252.003376</v>
      </c>
      <c r="R23" s="42"/>
    </row>
    <row r="24" spans="3:18" s="3" customFormat="1" ht="12.75" customHeight="1">
      <c r="E24" s="411" t="s">
        <v>247</v>
      </c>
      <c r="F24" s="412">
        <f>'Data 1'!E45</f>
        <v>10330.224748000001</v>
      </c>
      <c r="G24" s="412">
        <f>'Data 1'!F45</f>
        <v>-8437.2922749999998</v>
      </c>
      <c r="H24" s="412">
        <f>'Data 1'!G45</f>
        <v>-1963.1530989999999</v>
      </c>
      <c r="I24" s="412">
        <f>'Data 1'!H45</f>
        <v>890.2289669999999</v>
      </c>
      <c r="J24" s="412">
        <f>'Data 1'!I45</f>
        <v>10757.210197</v>
      </c>
      <c r="K24" s="412" t="str">
        <f>'Data 1'!J45</f>
        <v>-</v>
      </c>
      <c r="L24" s="412">
        <f>'Data 1'!K45</f>
        <v>2884.9620750000004</v>
      </c>
      <c r="M24" s="412">
        <f>'Data 1'!L45</f>
        <v>-11089.535882</v>
      </c>
      <c r="N24" s="412">
        <f>'Data 1'!M45</f>
        <v>-12736.242118</v>
      </c>
      <c r="O24" s="412">
        <f>'Data 1'!N45</f>
        <v>5058.3229430000001</v>
      </c>
      <c r="R24" s="40"/>
    </row>
    <row r="25" spans="3:18" s="3" customFormat="1" ht="12.75" customHeight="1">
      <c r="E25" s="416" t="s">
        <v>293</v>
      </c>
      <c r="F25" s="417">
        <f>SUM(F22:F24)</f>
        <v>39634.209035000007</v>
      </c>
      <c r="G25" s="417">
        <f t="shared" ref="G25:O25" si="1">SUM(G22:G24)</f>
        <v>10471.440136000005</v>
      </c>
      <c r="H25" s="417">
        <f t="shared" si="1"/>
        <v>9253.4827850000001</v>
      </c>
      <c r="I25" s="417">
        <f t="shared" si="1"/>
        <v>5527.5757050000002</v>
      </c>
      <c r="J25" s="417">
        <f t="shared" si="1"/>
        <v>26887.106931999999</v>
      </c>
      <c r="K25" s="417">
        <f t="shared" si="1"/>
        <v>8060.6864560000004</v>
      </c>
      <c r="L25" s="417">
        <f t="shared" si="1"/>
        <v>4004.0792120000001</v>
      </c>
      <c r="M25" s="417">
        <f t="shared" si="1"/>
        <v>12003.762265269997</v>
      </c>
      <c r="N25" s="417">
        <f t="shared" si="1"/>
        <v>13670.423806880006</v>
      </c>
      <c r="O25" s="417">
        <f t="shared" si="1"/>
        <v>44666.472632000005</v>
      </c>
      <c r="R25" s="40"/>
    </row>
    <row r="26" spans="3:18" s="3" customFormat="1" ht="12.75" customHeight="1">
      <c r="E26" s="416" t="s">
        <v>272</v>
      </c>
      <c r="F26" s="417">
        <f>'Data 1'!E25</f>
        <v>39022.612104</v>
      </c>
      <c r="G26" s="417">
        <f>'Data 1'!F25</f>
        <v>10114.221669999995</v>
      </c>
      <c r="H26" s="417">
        <f>'Data 1'!G25</f>
        <v>8724.9079299999994</v>
      </c>
      <c r="I26" s="417">
        <f>'Data 1'!H25</f>
        <v>4941.7247429999989</v>
      </c>
      <c r="J26" s="417">
        <f>'Data 1'!I25</f>
        <v>25861.796619000001</v>
      </c>
      <c r="K26" s="417">
        <f>'Data 1'!J25</f>
        <v>7946.6684100000002</v>
      </c>
      <c r="L26" s="417">
        <f>'Data 1'!K25</f>
        <v>3905.8458879999998</v>
      </c>
      <c r="M26" s="417">
        <f>'Data 1'!L25</f>
        <v>11760.353409587</v>
      </c>
      <c r="N26" s="417">
        <f>'Data 1'!M25</f>
        <v>13429.49668393</v>
      </c>
      <c r="O26" s="417">
        <f>'Data 1'!N25</f>
        <v>44056.916396000001</v>
      </c>
      <c r="R26" s="42"/>
    </row>
    <row r="27" spans="3:18" s="3" customFormat="1" ht="12.75" customHeight="1">
      <c r="E27" s="418" t="s">
        <v>294</v>
      </c>
      <c r="F27" s="419">
        <f>(F25/F26-1)*100</f>
        <v>1.5672885489316446</v>
      </c>
      <c r="G27" s="419">
        <f t="shared" ref="G27:O27" si="2">(G25/G26-1)*100</f>
        <v>3.5318433553771289</v>
      </c>
      <c r="H27" s="419">
        <f t="shared" si="2"/>
        <v>6.0582284562858524</v>
      </c>
      <c r="I27" s="419">
        <f>(I25/I26-1)*100</f>
        <v>11.855192113439038</v>
      </c>
      <c r="J27" s="419">
        <f t="shared" si="2"/>
        <v>3.9645749601430635</v>
      </c>
      <c r="K27" s="419">
        <f t="shared" si="2"/>
        <v>1.4347905325522436</v>
      </c>
      <c r="L27" s="419">
        <f t="shared" si="2"/>
        <v>2.5150332813131282</v>
      </c>
      <c r="M27" s="419">
        <f t="shared" si="2"/>
        <v>2.0697409950671375</v>
      </c>
      <c r="N27" s="419">
        <f t="shared" si="2"/>
        <v>1.7940145384473416</v>
      </c>
      <c r="O27" s="419">
        <f t="shared" si="2"/>
        <v>1.3835653646775636</v>
      </c>
      <c r="R27" s="40"/>
    </row>
    <row r="28" spans="3:18" s="3" customFormat="1" ht="12.75" customHeight="1">
      <c r="H28" s="5"/>
    </row>
    <row r="29" spans="3:18" s="3" customFormat="1" ht="81.75" customHeight="1">
      <c r="E29" s="13"/>
      <c r="F29" s="24" t="str">
        <f>'Data 1'!O28</f>
        <v>Ceuta</v>
      </c>
      <c r="G29" s="24" t="str">
        <f>'Data 1'!P28</f>
        <v>Extremadura</v>
      </c>
      <c r="H29" s="24" t="str">
        <f>'Data 1'!Q28</f>
        <v>Galicia</v>
      </c>
      <c r="I29" s="24" t="str">
        <f>'Data 1'!R28</f>
        <v>La Rioja</v>
      </c>
      <c r="J29" s="24" t="str">
        <f>'Data 1'!S28</f>
        <v>Madrid</v>
      </c>
      <c r="K29" s="24" t="str">
        <f>'Data 1'!T28</f>
        <v>Melilla</v>
      </c>
      <c r="L29" s="24" t="str">
        <f>'Data 1'!U28</f>
        <v>Murcia</v>
      </c>
      <c r="M29" s="24" t="str">
        <f>'Data 1'!V28</f>
        <v>Navarra</v>
      </c>
      <c r="N29" s="24" t="str">
        <f>'Data 1'!W28</f>
        <v>País Vasco</v>
      </c>
      <c r="O29" s="24" t="str">
        <f>'Data 1'!X28</f>
        <v>TOTAL</v>
      </c>
    </row>
    <row r="30" spans="3:18" s="2" customFormat="1" ht="12.75" customHeight="1">
      <c r="E30" s="411" t="s">
        <v>16</v>
      </c>
      <c r="F30" s="412" t="str">
        <f>'Data 1'!O29</f>
        <v>-</v>
      </c>
      <c r="G30" s="412">
        <f>'Data 1'!P29</f>
        <v>2182.640709112</v>
      </c>
      <c r="H30" s="412">
        <f>'Data 1'!Q29</f>
        <v>7692.3263145999999</v>
      </c>
      <c r="I30" s="412">
        <f>'Data 1'!R29</f>
        <v>140.61855400000002</v>
      </c>
      <c r="J30" s="412">
        <f>'Data 1'!S29</f>
        <v>163.38241699999998</v>
      </c>
      <c r="K30" s="412" t="str">
        <f>'Data 1'!T29</f>
        <v>-</v>
      </c>
      <c r="L30" s="412">
        <f>'Data 1'!U29</f>
        <v>85.958470000000005</v>
      </c>
      <c r="M30" s="412">
        <f>'Data 1'!V29</f>
        <v>466.67902299999997</v>
      </c>
      <c r="N30" s="412">
        <f>'Data 1'!W29</f>
        <v>391.56519400000002</v>
      </c>
      <c r="O30" s="420">
        <f>SUM(F8:O8,F30:N30)</f>
        <v>29595.426264027999</v>
      </c>
      <c r="R30" s="40"/>
    </row>
    <row r="31" spans="3:18" s="2" customFormat="1" ht="12.75" customHeight="1">
      <c r="E31" s="411" t="s">
        <v>243</v>
      </c>
      <c r="F31" s="412" t="str">
        <f>'Data 1'!O30</f>
        <v>-</v>
      </c>
      <c r="G31" s="412">
        <f>'Data 1'!P30</f>
        <v>27.137718039999999</v>
      </c>
      <c r="H31" s="412">
        <f>'Data 1'!Q30</f>
        <v>29.632611400000002</v>
      </c>
      <c r="I31" s="412" t="str">
        <f>'Data 1'!R30</f>
        <v>-</v>
      </c>
      <c r="J31" s="412" t="str">
        <f>'Data 1'!S30</f>
        <v>-</v>
      </c>
      <c r="K31" s="412" t="str">
        <f>'Data 1'!T30</f>
        <v>-</v>
      </c>
      <c r="L31" s="412" t="str">
        <f>'Data 1'!U30</f>
        <v>-</v>
      </c>
      <c r="M31" s="412" t="str">
        <f>'Data 1'!V30</f>
        <v>-</v>
      </c>
      <c r="N31" s="412" t="str">
        <f>'Data 1'!W30</f>
        <v>-</v>
      </c>
      <c r="O31" s="420">
        <f t="shared" ref="O31:O43" si="3">SUM(F9:O9,F31:N31)</f>
        <v>2649.2961300040001</v>
      </c>
      <c r="R31" s="40"/>
    </row>
    <row r="32" spans="3:18" s="4" customFormat="1" ht="12.75" customHeight="1">
      <c r="C32" s="27"/>
      <c r="E32" s="411" t="s">
        <v>17</v>
      </c>
      <c r="F32" s="412" t="str">
        <f>'Data 1'!O31</f>
        <v>-</v>
      </c>
      <c r="G32" s="412">
        <f>'Data 1'!P31</f>
        <v>15207.223504000001</v>
      </c>
      <c r="H32" s="412" t="str">
        <f>'Data 1'!Q31</f>
        <v>-</v>
      </c>
      <c r="I32" s="412" t="str">
        <f>'Data 1'!R31</f>
        <v>-</v>
      </c>
      <c r="J32" s="412" t="str">
        <f>'Data 1'!S31</f>
        <v>-</v>
      </c>
      <c r="K32" s="412" t="str">
        <f>'Data 1'!T31</f>
        <v>-</v>
      </c>
      <c r="L32" s="412" t="str">
        <f>'Data 1'!U31</f>
        <v>-</v>
      </c>
      <c r="M32" s="412" t="str">
        <f>'Data 1'!V31</f>
        <v>-</v>
      </c>
      <c r="N32" s="412" t="str">
        <f>'Data 1'!W31</f>
        <v>-</v>
      </c>
      <c r="O32" s="420">
        <f t="shared" si="3"/>
        <v>54040.975272999996</v>
      </c>
      <c r="R32" s="40"/>
    </row>
    <row r="33" spans="5:18" s="4" customFormat="1" ht="12.75" customHeight="1">
      <c r="E33" s="411" t="s">
        <v>18</v>
      </c>
      <c r="F33" s="412" t="str">
        <f>'Data 1'!O32</f>
        <v>-</v>
      </c>
      <c r="G33" s="412" t="str">
        <f>'Data 1'!P32</f>
        <v>-</v>
      </c>
      <c r="H33" s="412">
        <f>'Data 1'!Q32</f>
        <v>458.949027</v>
      </c>
      <c r="I33" s="412" t="str">
        <f>'Data 1'!R32</f>
        <v>-</v>
      </c>
      <c r="J33" s="412" t="str">
        <f>'Data 1'!S32</f>
        <v>-</v>
      </c>
      <c r="K33" s="412" t="str">
        <f>'Data 1'!T32</f>
        <v>-</v>
      </c>
      <c r="L33" s="412" t="str">
        <f>'Data 1'!U32</f>
        <v>-</v>
      </c>
      <c r="M33" s="412" t="str">
        <f>'Data 1'!V32</f>
        <v>-</v>
      </c>
      <c r="N33" s="412" t="str">
        <f>'Data 1'!W32</f>
        <v>-</v>
      </c>
      <c r="O33" s="421">
        <f t="shared" si="3"/>
        <v>4985.3125889999992</v>
      </c>
      <c r="R33" s="40"/>
    </row>
    <row r="34" spans="5:18" s="3" customFormat="1" ht="12.75" customHeight="1">
      <c r="E34" s="413" t="s">
        <v>244</v>
      </c>
      <c r="F34" s="412">
        <f>'Data 1'!O33</f>
        <v>196.88584400000002</v>
      </c>
      <c r="G34" s="412" t="str">
        <f>'Data 1'!P33</f>
        <v>-</v>
      </c>
      <c r="H34" s="412" t="str">
        <f>'Data 1'!Q33</f>
        <v>-</v>
      </c>
      <c r="I34" s="412" t="str">
        <f>'Data 1'!R33</f>
        <v>-</v>
      </c>
      <c r="J34" s="412" t="str">
        <f>'Data 1'!S33</f>
        <v>-</v>
      </c>
      <c r="K34" s="412">
        <f>'Data 1'!T33</f>
        <v>193.02091000000001</v>
      </c>
      <c r="L34" s="412" t="str">
        <f>'Data 1'!U33</f>
        <v>-</v>
      </c>
      <c r="M34" s="412" t="str">
        <f>'Data 1'!V33</f>
        <v>-</v>
      </c>
      <c r="N34" s="412" t="str">
        <f>'Data 1'!W33</f>
        <v>-</v>
      </c>
      <c r="O34" s="421">
        <f t="shared" si="3"/>
        <v>4049.0441360000004</v>
      </c>
      <c r="R34" s="40"/>
    </row>
    <row r="35" spans="5:18" s="3" customFormat="1" ht="12.75" customHeight="1">
      <c r="E35" s="413" t="s">
        <v>245</v>
      </c>
      <c r="F35" s="412" t="str">
        <f>'Data 1'!O34</f>
        <v>-</v>
      </c>
      <c r="G35" s="412" t="str">
        <f>'Data 1'!P34</f>
        <v>-</v>
      </c>
      <c r="H35" s="412">
        <f>'Data 1'!Q34</f>
        <v>3694.878044</v>
      </c>
      <c r="I35" s="412">
        <f>'Data 1'!R34</f>
        <v>885.12847799999997</v>
      </c>
      <c r="J35" s="412" t="str">
        <f>'Data 1'!S34</f>
        <v>-</v>
      </c>
      <c r="K35" s="412" t="str">
        <f>'Data 1'!T34</f>
        <v>-</v>
      </c>
      <c r="L35" s="412">
        <f>'Data 1'!U34</f>
        <v>4949.9144029999998</v>
      </c>
      <c r="M35" s="412">
        <f>'Data 1'!V34</f>
        <v>3516.022477</v>
      </c>
      <c r="N35" s="412">
        <f>'Data 1'!W34</f>
        <v>3189.7049419999998</v>
      </c>
      <c r="O35" s="421">
        <f t="shared" si="3"/>
        <v>44493.785501999999</v>
      </c>
      <c r="R35" s="40"/>
    </row>
    <row r="36" spans="5:18" s="3" customFormat="1" ht="12.75" customHeight="1">
      <c r="E36" s="411" t="s">
        <v>173</v>
      </c>
      <c r="F36" s="412" t="str">
        <f>'Data 1'!O35</f>
        <v>-</v>
      </c>
      <c r="G36" s="412" t="str">
        <f>'Data 1'!P35</f>
        <v>-</v>
      </c>
      <c r="H36" s="412" t="str">
        <f>'Data 1'!Q35</f>
        <v>-</v>
      </c>
      <c r="I36" s="412" t="str">
        <f>'Data 1'!R35</f>
        <v>-</v>
      </c>
      <c r="J36" s="412" t="str">
        <f>'Data 1'!S35</f>
        <v>-</v>
      </c>
      <c r="K36" s="412" t="str">
        <f>'Data 1'!T35</f>
        <v>-</v>
      </c>
      <c r="L36" s="412" t="str">
        <f>'Data 1'!U35</f>
        <v>-</v>
      </c>
      <c r="M36" s="412" t="str">
        <f>'Data 1'!V35</f>
        <v>-</v>
      </c>
      <c r="N36" s="412" t="str">
        <f>'Data 1'!W35</f>
        <v>-</v>
      </c>
      <c r="O36" s="422">
        <f t="shared" si="3"/>
        <v>23.088257000000002</v>
      </c>
      <c r="R36" s="41"/>
    </row>
    <row r="37" spans="5:18" s="3" customFormat="1" ht="12.75" customHeight="1">
      <c r="E37" s="411" t="s">
        <v>114</v>
      </c>
      <c r="F37" s="412" t="str">
        <f>'Data 1'!O36</f>
        <v>-</v>
      </c>
      <c r="G37" s="412">
        <f>'Data 1'!P36</f>
        <v>124.665429</v>
      </c>
      <c r="H37" s="412">
        <f>'Data 1'!Q36</f>
        <v>9558.8968079999995</v>
      </c>
      <c r="I37" s="412">
        <f>'Data 1'!R36</f>
        <v>903.00348299999996</v>
      </c>
      <c r="J37" s="412" t="str">
        <f>'Data 1'!S36</f>
        <v>-</v>
      </c>
      <c r="K37" s="412" t="str">
        <f>'Data 1'!T36</f>
        <v>-</v>
      </c>
      <c r="L37" s="412">
        <f>'Data 1'!U36</f>
        <v>438.05902800000001</v>
      </c>
      <c r="M37" s="412">
        <f>'Data 1'!V36</f>
        <v>3202.3656069999997</v>
      </c>
      <c r="N37" s="412">
        <f>'Data 1'!W36</f>
        <v>298.24358899999999</v>
      </c>
      <c r="O37" s="422">
        <f t="shared" si="3"/>
        <v>60496.336589000006</v>
      </c>
      <c r="R37" s="41"/>
    </row>
    <row r="38" spans="5:18" s="3" customFormat="1" ht="12.75" customHeight="1">
      <c r="E38" s="411" t="s">
        <v>118</v>
      </c>
      <c r="F38" s="412" t="str">
        <f>'Data 1'!O37</f>
        <v>-</v>
      </c>
      <c r="G38" s="412">
        <f>'Data 1'!P37</f>
        <v>4928.5196820000001</v>
      </c>
      <c r="H38" s="412">
        <f>'Data 1'!Q37</f>
        <v>22.253721000000002</v>
      </c>
      <c r="I38" s="412">
        <f>'Data 1'!R37</f>
        <v>146.77785399999999</v>
      </c>
      <c r="J38" s="412">
        <f>'Data 1'!S37</f>
        <v>81.338392000000013</v>
      </c>
      <c r="K38" s="412">
        <f>'Data 1'!T37</f>
        <v>6.0594999999999996E-2</v>
      </c>
      <c r="L38" s="412">
        <f>'Data 1'!U37</f>
        <v>2008.8925710000001</v>
      </c>
      <c r="M38" s="412">
        <f>'Data 1'!V37</f>
        <v>289.79190999999997</v>
      </c>
      <c r="N38" s="412">
        <f>'Data 1'!W37</f>
        <v>63.439506000000002</v>
      </c>
      <c r="O38" s="422">
        <f t="shared" si="3"/>
        <v>20954.103568999999</v>
      </c>
      <c r="R38" s="41"/>
    </row>
    <row r="39" spans="5:18" s="3" customFormat="1" ht="12.75" customHeight="1">
      <c r="E39" s="411" t="s">
        <v>174</v>
      </c>
      <c r="F39" s="412" t="str">
        <f>'Data 1'!O38</f>
        <v>-</v>
      </c>
      <c r="G39" s="412">
        <f>'Data 1'!P38</f>
        <v>1867.027685</v>
      </c>
      <c r="H39" s="412" t="str">
        <f>'Data 1'!Q38</f>
        <v>-</v>
      </c>
      <c r="I39" s="412" t="str">
        <f>'Data 1'!R38</f>
        <v>-</v>
      </c>
      <c r="J39" s="412" t="str">
        <f>'Data 1'!S38</f>
        <v>-</v>
      </c>
      <c r="K39" s="412" t="str">
        <f>'Data 1'!T38</f>
        <v>-</v>
      </c>
      <c r="L39" s="412">
        <f>'Data 1'!U38</f>
        <v>34.993186999999999</v>
      </c>
      <c r="M39" s="412" t="str">
        <f>'Data 1'!V38</f>
        <v>-</v>
      </c>
      <c r="N39" s="412" t="str">
        <f>'Data 1'!W38</f>
        <v>-</v>
      </c>
      <c r="O39" s="422">
        <f t="shared" si="3"/>
        <v>4705.5037549999997</v>
      </c>
      <c r="R39" s="41"/>
    </row>
    <row r="40" spans="5:18" s="3" customFormat="1" ht="12.75" customHeight="1">
      <c r="E40" s="413" t="s">
        <v>246</v>
      </c>
      <c r="F40" s="412" t="str">
        <f>'Data 1'!O39</f>
        <v>-</v>
      </c>
      <c r="G40" s="412">
        <f>'Data 1'!P39</f>
        <v>272.28479399999998</v>
      </c>
      <c r="H40" s="412">
        <f>'Data 1'!Q39</f>
        <v>539.59326899999996</v>
      </c>
      <c r="I40" s="412">
        <f>'Data 1'!R39</f>
        <v>7.8606679999999995</v>
      </c>
      <c r="J40" s="412">
        <f>'Data 1'!S39</f>
        <v>173.58284700000002</v>
      </c>
      <c r="K40" s="412" t="str">
        <f>'Data 1'!T39</f>
        <v>-</v>
      </c>
      <c r="L40" s="412">
        <f>'Data 1'!U39</f>
        <v>42.572887000000001</v>
      </c>
      <c r="M40" s="412">
        <f>'Data 1'!V39</f>
        <v>313.66384399999998</v>
      </c>
      <c r="N40" s="412">
        <f>'Data 1'!W39</f>
        <v>55.862389999999998</v>
      </c>
      <c r="O40" s="422">
        <f t="shared" si="3"/>
        <v>4718.8222949999999</v>
      </c>
      <c r="R40" s="41"/>
    </row>
    <row r="41" spans="5:18" s="3" customFormat="1" ht="12.75" customHeight="1">
      <c r="E41" s="413" t="s">
        <v>183</v>
      </c>
      <c r="F41" s="412" t="str">
        <f>'Data 1'!O40</f>
        <v>-</v>
      </c>
      <c r="G41" s="412">
        <f>'Data 1'!P40</f>
        <v>67.335350999999989</v>
      </c>
      <c r="H41" s="412">
        <f>'Data 1'!Q40</f>
        <v>1882.6520009999999</v>
      </c>
      <c r="I41" s="412">
        <f>'Data 1'!R40</f>
        <v>77.634215999999995</v>
      </c>
      <c r="J41" s="412">
        <f>'Data 1'!S40</f>
        <v>761.49295499999994</v>
      </c>
      <c r="K41" s="412" t="str">
        <f>'Data 1'!T40</f>
        <v>-</v>
      </c>
      <c r="L41" s="412">
        <f>'Data 1'!U40</f>
        <v>1687.3857539999999</v>
      </c>
      <c r="M41" s="412">
        <f>'Data 1'!V40</f>
        <v>889.75291500000003</v>
      </c>
      <c r="N41" s="412">
        <f>'Data 1'!W40</f>
        <v>1948.5931070000001</v>
      </c>
      <c r="O41" s="422">
        <f t="shared" si="3"/>
        <v>26077.833587000001</v>
      </c>
      <c r="R41" s="41"/>
    </row>
    <row r="42" spans="5:18" s="3" customFormat="1" ht="12.75" customHeight="1">
      <c r="E42" s="413" t="s">
        <v>241</v>
      </c>
      <c r="F42" s="412" t="str">
        <f>'Data 1'!O41</f>
        <v>-</v>
      </c>
      <c r="G42" s="412" t="str">
        <f>'Data 1'!P41</f>
        <v>-</v>
      </c>
      <c r="H42" s="412">
        <f>'Data 1'!Q41</f>
        <v>165.85529199999999</v>
      </c>
      <c r="I42" s="412" t="str">
        <f>'Data 1'!R41</f>
        <v>-</v>
      </c>
      <c r="J42" s="412">
        <f>'Data 1'!S41</f>
        <v>77.023932000000002</v>
      </c>
      <c r="K42" s="412">
        <f>'Data 1'!T41</f>
        <v>6.1483739999999996</v>
      </c>
      <c r="L42" s="412" t="str">
        <f>'Data 1'!U41</f>
        <v>-</v>
      </c>
      <c r="M42" s="412" t="str">
        <f>'Data 1'!V41</f>
        <v>-</v>
      </c>
      <c r="N42" s="412">
        <f>'Data 1'!W41</f>
        <v>535.90350000000001</v>
      </c>
      <c r="O42" s="422">
        <f t="shared" si="3"/>
        <v>2237.5272179999997</v>
      </c>
      <c r="R42" s="41"/>
    </row>
    <row r="43" spans="5:18" s="3" customFormat="1" ht="12.75" customHeight="1">
      <c r="E43" s="413" t="s">
        <v>242</v>
      </c>
      <c r="F43" s="412" t="str">
        <f>'Data 1'!O42</f>
        <v>-</v>
      </c>
      <c r="G43" s="412" t="str">
        <f>'Data 1'!P42</f>
        <v>-</v>
      </c>
      <c r="H43" s="412">
        <f>'Data 1'!Q42</f>
        <v>165.85529199999999</v>
      </c>
      <c r="I43" s="412" t="str">
        <f>'Data 1'!R42</f>
        <v>-</v>
      </c>
      <c r="J43" s="412">
        <f>'Data 1'!S42</f>
        <v>77.023932000000002</v>
      </c>
      <c r="K43" s="412">
        <f>'Data 1'!T42</f>
        <v>6.1483739999999996</v>
      </c>
      <c r="L43" s="412" t="str">
        <f>'Data 1'!U42</f>
        <v>-</v>
      </c>
      <c r="M43" s="412" t="str">
        <f>'Data 1'!V42</f>
        <v>-</v>
      </c>
      <c r="N43" s="412">
        <f>'Data 1'!W42</f>
        <v>331.10558800000001</v>
      </c>
      <c r="O43" s="422">
        <f t="shared" si="3"/>
        <v>877.94077599999991</v>
      </c>
      <c r="R43" s="41"/>
    </row>
    <row r="44" spans="5:18" s="3" customFormat="1" ht="13.5" customHeight="1">
      <c r="E44" s="414" t="s">
        <v>184</v>
      </c>
      <c r="F44" s="415">
        <f t="shared" ref="F44:O44" si="4">SUM(F30:F43)</f>
        <v>196.88584400000002</v>
      </c>
      <c r="G44" s="415">
        <f t="shared" si="4"/>
        <v>24676.834872152001</v>
      </c>
      <c r="H44" s="415">
        <f t="shared" si="4"/>
        <v>24210.892379999998</v>
      </c>
      <c r="I44" s="415">
        <f t="shared" si="4"/>
        <v>2161.0232529999998</v>
      </c>
      <c r="J44" s="415">
        <f t="shared" si="4"/>
        <v>1333.8444750000001</v>
      </c>
      <c r="K44" s="415">
        <f t="shared" si="4"/>
        <v>205.378253</v>
      </c>
      <c r="L44" s="415">
        <f t="shared" si="4"/>
        <v>9247.7762999999995</v>
      </c>
      <c r="M44" s="415">
        <f t="shared" si="4"/>
        <v>8678.2757759999986</v>
      </c>
      <c r="N44" s="415">
        <f t="shared" si="4"/>
        <v>6814.417816000001</v>
      </c>
      <c r="O44" s="415">
        <f t="shared" si="4"/>
        <v>259904.99594003201</v>
      </c>
      <c r="R44" s="41"/>
    </row>
    <row r="45" spans="5:18" s="3" customFormat="1" ht="12.75" customHeight="1">
      <c r="E45" s="411" t="s">
        <v>185</v>
      </c>
      <c r="F45" s="412" t="str">
        <f>'Data 1'!O44</f>
        <v>-</v>
      </c>
      <c r="G45" s="412">
        <f>'Data 1'!P44</f>
        <v>-64.842562000000001</v>
      </c>
      <c r="H45" s="412">
        <f>'Data 1'!Q44</f>
        <v>-357.88268199999999</v>
      </c>
      <c r="I45" s="412" t="str">
        <f>'Data 1'!R44</f>
        <v>-</v>
      </c>
      <c r="J45" s="412" t="str">
        <f>'Data 1'!S44</f>
        <v>-</v>
      </c>
      <c r="K45" s="412" t="str">
        <f>'Data 1'!T44</f>
        <v>-</v>
      </c>
      <c r="L45" s="412" t="str">
        <f>'Data 1'!U44</f>
        <v>-</v>
      </c>
      <c r="M45" s="412" t="str">
        <f>'Data 1'!V44</f>
        <v>-</v>
      </c>
      <c r="N45" s="412" t="str">
        <f>'Data 1'!W44</f>
        <v>-</v>
      </c>
      <c r="O45" s="412">
        <f t="shared" ref="O45" si="5">SUM(F23:O23,F45:N45)</f>
        <v>-4317.8788057300007</v>
      </c>
      <c r="R45" s="42"/>
    </row>
    <row r="46" spans="5:18" s="3" customFormat="1" ht="12.75" customHeight="1">
      <c r="E46" s="411" t="s">
        <v>247</v>
      </c>
      <c r="F46" s="412" t="str">
        <f>'Data 1'!O45</f>
        <v>-</v>
      </c>
      <c r="G46" s="412">
        <f>'Data 1'!P45</f>
        <v>-19552.039459</v>
      </c>
      <c r="H46" s="412">
        <f>'Data 1'!Q45</f>
        <v>-6342.7067429999997</v>
      </c>
      <c r="I46" s="412">
        <f>'Data 1'!R45</f>
        <v>-527.600098</v>
      </c>
      <c r="J46" s="412">
        <f>'Data 1'!S45</f>
        <v>26079.395818000001</v>
      </c>
      <c r="K46" s="412" t="str">
        <f>'Data 1'!T45</f>
        <v>-</v>
      </c>
      <c r="L46" s="412">
        <f>'Data 1'!U45</f>
        <v>84.974001000000001</v>
      </c>
      <c r="M46" s="412">
        <f>'Data 1'!V45</f>
        <v>-3628.5432579999997</v>
      </c>
      <c r="N46" s="412">
        <f>'Data 1'!W45</f>
        <v>9086.7867299999998</v>
      </c>
      <c r="O46" s="412">
        <f>SUM(F24:O24,F46:N46)</f>
        <v>894.99254700000438</v>
      </c>
      <c r="R46" s="40"/>
    </row>
    <row r="47" spans="5:18" s="3" customFormat="1" ht="12.75" customHeight="1">
      <c r="E47" s="416" t="s">
        <v>293</v>
      </c>
      <c r="F47" s="417">
        <f>SUM(F44:F46)</f>
        <v>196.88584400000002</v>
      </c>
      <c r="G47" s="417">
        <f t="shared" ref="G47:O47" si="6">SUM(G44:G46)</f>
        <v>5059.9528511520002</v>
      </c>
      <c r="H47" s="417">
        <f t="shared" si="6"/>
        <v>17510.302954999999</v>
      </c>
      <c r="I47" s="417">
        <f t="shared" si="6"/>
        <v>1633.423155</v>
      </c>
      <c r="J47" s="417">
        <f t="shared" si="6"/>
        <v>27413.240293000003</v>
      </c>
      <c r="K47" s="417">
        <f t="shared" si="6"/>
        <v>205.378253</v>
      </c>
      <c r="L47" s="417">
        <f t="shared" si="6"/>
        <v>9332.750301</v>
      </c>
      <c r="M47" s="417">
        <f t="shared" si="6"/>
        <v>5049.7325179999989</v>
      </c>
      <c r="N47" s="417">
        <f t="shared" si="6"/>
        <v>15901.204546000001</v>
      </c>
      <c r="O47" s="417">
        <f t="shared" si="6"/>
        <v>256482.10968130201</v>
      </c>
      <c r="R47" s="40"/>
    </row>
    <row r="48" spans="5:18" s="3" customFormat="1" ht="12.75" customHeight="1">
      <c r="E48" s="416" t="s">
        <v>272</v>
      </c>
      <c r="F48" s="417">
        <f>'Data 1'!O25</f>
        <v>199.19810200000001</v>
      </c>
      <c r="G48" s="417">
        <f>'Data 1'!P25</f>
        <v>4951.5924636240034</v>
      </c>
      <c r="H48" s="417">
        <f>'Data 1'!Q25</f>
        <v>17413.089743</v>
      </c>
      <c r="I48" s="417">
        <f>'Data 1'!R25</f>
        <v>1620.1075609999998</v>
      </c>
      <c r="J48" s="417">
        <f>'Data 1'!S25</f>
        <v>26908.944488000001</v>
      </c>
      <c r="K48" s="417">
        <f>'Data 1'!T25</f>
        <v>208.01026300000001</v>
      </c>
      <c r="L48" s="417">
        <f>'Data 1'!U25</f>
        <v>9204.518118</v>
      </c>
      <c r="M48" s="417">
        <f>'Data 1'!V25</f>
        <v>4843.0584220000001</v>
      </c>
      <c r="N48" s="417">
        <f>'Data 1'!W25</f>
        <v>14937.556606</v>
      </c>
      <c r="O48" s="417">
        <f>'Data 1'!X25</f>
        <v>250050.61962014099</v>
      </c>
      <c r="R48" s="42"/>
    </row>
    <row r="49" spans="3:18" s="3" customFormat="1" ht="12.75" customHeight="1">
      <c r="E49" s="418" t="s">
        <v>294</v>
      </c>
      <c r="F49" s="419">
        <f>(F47/F48-1)*100</f>
        <v>-1.1607831484257702</v>
      </c>
      <c r="G49" s="419">
        <f t="shared" ref="G49:O49" si="7">(G47/G48-1)*100</f>
        <v>2.188394709864494</v>
      </c>
      <c r="H49" s="419">
        <f t="shared" si="7"/>
        <v>0.55827663806233829</v>
      </c>
      <c r="I49" s="419">
        <f t="shared" si="7"/>
        <v>0.82189567659205487</v>
      </c>
      <c r="J49" s="419">
        <f t="shared" si="7"/>
        <v>1.8740824458012062</v>
      </c>
      <c r="K49" s="419">
        <f t="shared" si="7"/>
        <v>-1.2653269901399034</v>
      </c>
      <c r="L49" s="419">
        <f t="shared" si="7"/>
        <v>1.3931439034188475</v>
      </c>
      <c r="M49" s="419">
        <f t="shared" si="7"/>
        <v>4.26742933888975</v>
      </c>
      <c r="N49" s="419">
        <f t="shared" si="7"/>
        <v>6.4511751514496618</v>
      </c>
      <c r="O49" s="419">
        <f t="shared" si="7"/>
        <v>2.5720752345790077</v>
      </c>
      <c r="R49" s="40"/>
    </row>
    <row r="50" spans="3:18" ht="12.75" customHeight="1">
      <c r="C50" s="5"/>
      <c r="D50" s="6"/>
      <c r="E50" s="691" t="s">
        <v>187</v>
      </c>
      <c r="F50" s="691"/>
      <c r="G50" s="691"/>
      <c r="H50" s="691"/>
      <c r="I50" s="691"/>
      <c r="J50" s="691"/>
      <c r="K50" s="691"/>
      <c r="L50" s="691"/>
      <c r="M50" s="691"/>
      <c r="N50" s="691"/>
      <c r="O50" s="691"/>
      <c r="P50" s="76"/>
    </row>
    <row r="51" spans="3:18" ht="12.75" customHeight="1">
      <c r="C51" s="5"/>
      <c r="D51" s="6"/>
      <c r="E51" s="689" t="s">
        <v>248</v>
      </c>
      <c r="F51" s="689"/>
      <c r="G51" s="689"/>
      <c r="H51" s="689"/>
      <c r="I51" s="689"/>
      <c r="J51" s="689"/>
      <c r="K51" s="689"/>
      <c r="L51" s="689"/>
      <c r="M51" s="689"/>
      <c r="N51" s="689"/>
      <c r="O51" s="689"/>
      <c r="P51" s="76"/>
    </row>
    <row r="52" spans="3:18">
      <c r="D52" s="6"/>
      <c r="E52" s="689" t="s">
        <v>262</v>
      </c>
      <c r="F52" s="689"/>
      <c r="G52" s="689"/>
      <c r="H52" s="689"/>
      <c r="I52" s="689"/>
      <c r="J52" s="689"/>
      <c r="K52" s="689"/>
      <c r="L52" s="689"/>
      <c r="M52" s="689"/>
      <c r="N52" s="689"/>
      <c r="O52" s="689"/>
      <c r="P52" s="76"/>
    </row>
    <row r="53" spans="3:18" ht="11.25" customHeight="1">
      <c r="D53" s="6"/>
      <c r="E53" s="689" t="s">
        <v>263</v>
      </c>
      <c r="F53" s="689"/>
      <c r="G53" s="689"/>
      <c r="H53" s="689"/>
      <c r="I53" s="689"/>
      <c r="J53" s="689"/>
      <c r="K53" s="689"/>
      <c r="L53" s="689"/>
      <c r="M53" s="689"/>
      <c r="N53" s="689"/>
      <c r="O53" s="689"/>
      <c r="P53" s="76"/>
    </row>
    <row r="54" spans="3:18" ht="11.25" customHeight="1">
      <c r="D54" s="6"/>
      <c r="E54" s="689" t="s">
        <v>249</v>
      </c>
      <c r="F54" s="689"/>
      <c r="G54" s="689"/>
      <c r="H54" s="689"/>
      <c r="I54" s="689"/>
      <c r="J54" s="689"/>
      <c r="K54" s="689"/>
      <c r="L54" s="689"/>
      <c r="M54" s="689"/>
      <c r="N54" s="689"/>
      <c r="O54" s="689"/>
      <c r="P54" s="356"/>
    </row>
    <row r="55" spans="3:18" ht="24" customHeight="1">
      <c r="C55" s="6"/>
      <c r="D55" s="6"/>
      <c r="E55" s="688" t="s">
        <v>264</v>
      </c>
      <c r="F55" s="688"/>
      <c r="G55" s="688"/>
      <c r="H55" s="688"/>
      <c r="I55" s="688"/>
      <c r="J55" s="688"/>
      <c r="K55" s="688"/>
      <c r="L55" s="688"/>
      <c r="M55" s="688"/>
      <c r="N55" s="688"/>
      <c r="O55" s="688"/>
      <c r="P55" s="356"/>
    </row>
    <row r="56" spans="3:18">
      <c r="C56" s="6"/>
      <c r="D56" s="6"/>
      <c r="E56" s="355"/>
      <c r="F56" s="355"/>
      <c r="G56" s="355"/>
      <c r="H56" s="355"/>
      <c r="I56" s="355"/>
      <c r="J56" s="355"/>
      <c r="K56" s="355"/>
      <c r="L56" s="355"/>
      <c r="M56" s="355"/>
      <c r="N56" s="355"/>
      <c r="O56" s="355"/>
      <c r="P56" s="355"/>
    </row>
    <row r="57" spans="3:18">
      <c r="C57" s="6"/>
      <c r="D57" s="6"/>
      <c r="F57" s="6"/>
      <c r="G57" s="6"/>
      <c r="H57" s="6"/>
      <c r="I57" s="6"/>
    </row>
    <row r="58" spans="3:18">
      <c r="C58" s="6"/>
      <c r="D58" s="6"/>
      <c r="F58" s="6"/>
      <c r="G58" s="6"/>
      <c r="H58" s="6"/>
      <c r="I58" s="6"/>
    </row>
    <row r="59" spans="3:18">
      <c r="C59" s="6"/>
      <c r="D59" s="6"/>
      <c r="F59" s="6"/>
      <c r="G59" s="6"/>
      <c r="H59" s="6"/>
      <c r="I59" s="6"/>
    </row>
    <row r="60" spans="3:18">
      <c r="C60" s="6"/>
      <c r="D60" s="6"/>
      <c r="F60" s="6"/>
      <c r="G60" s="6"/>
      <c r="H60" s="6"/>
      <c r="I60" s="6"/>
    </row>
    <row r="61" spans="3:18">
      <c r="C61" s="6"/>
      <c r="D61" s="6"/>
      <c r="F61" s="6"/>
      <c r="G61" s="6"/>
      <c r="H61" s="6"/>
      <c r="I61" s="6"/>
    </row>
    <row r="62" spans="3:18">
      <c r="C62" s="6"/>
      <c r="D62" s="6"/>
    </row>
    <row r="63" spans="3:18">
      <c r="C63" s="6"/>
      <c r="D63" s="6"/>
    </row>
    <row r="64" spans="3:18">
      <c r="C64" s="6"/>
      <c r="D64" s="6"/>
    </row>
    <row r="65" spans="3:4">
      <c r="C65" s="6"/>
      <c r="D65" s="6"/>
    </row>
    <row r="66" spans="3:4">
      <c r="C66" s="6"/>
    </row>
    <row r="67" spans="3:4">
      <c r="C67" s="6"/>
    </row>
    <row r="68" spans="3:4">
      <c r="C68" s="6"/>
    </row>
    <row r="69" spans="3:4">
      <c r="C69" s="6"/>
    </row>
  </sheetData>
  <mergeCells count="7">
    <mergeCell ref="E55:O55"/>
    <mergeCell ref="E3:O3"/>
    <mergeCell ref="E50:O50"/>
    <mergeCell ref="E51:O51"/>
    <mergeCell ref="E52:O52"/>
    <mergeCell ref="E53:O53"/>
    <mergeCell ref="E54:O54"/>
  </mergeCells>
  <printOptions horizontalCentered="1" verticalCentered="1"/>
  <pageMargins left="0.39370078740157483" right="0.78740157480314965" top="0.39370078740157483" bottom="0.39370078740157483" header="0" footer="0"/>
  <pageSetup paperSize="9" scale="78"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7">
    <pageSetUpPr autoPageBreaks="0"/>
  </sheetPr>
  <dimension ref="A1:F24"/>
  <sheetViews>
    <sheetView showGridLines="0" showRowColHeaders="0" showOutlineSymbols="0" zoomScaleNormal="100" workbookViewId="0">
      <selection activeCell="B2" sqref="B2"/>
    </sheetView>
  </sheetViews>
  <sheetFormatPr baseColWidth="10" defaultColWidth="11.42578125" defaultRowHeight="12.75"/>
  <cols>
    <col min="1" max="1" width="0.140625" style="143" customWidth="1"/>
    <col min="2" max="2" width="2.7109375" style="143" customWidth="1"/>
    <col min="3" max="3" width="18.5703125" style="143" customWidth="1"/>
    <col min="4" max="4" width="1.28515625" style="143" customWidth="1"/>
    <col min="5" max="5" width="58.85546875" style="143" customWidth="1"/>
    <col min="6" max="6" width="11.42578125" style="151"/>
    <col min="7" max="12" width="11.42578125" style="152" customWidth="1"/>
    <col min="13" max="16384" width="11.42578125" style="152"/>
  </cols>
  <sheetData>
    <row r="1" spans="2:5" s="143" customFormat="1" ht="0.75" customHeight="1"/>
    <row r="2" spans="2:5" s="143" customFormat="1" ht="21" customHeight="1">
      <c r="E2" s="31" t="s">
        <v>33</v>
      </c>
    </row>
    <row r="3" spans="2:5" s="143" customFormat="1" ht="15" customHeight="1">
      <c r="E3" s="639" t="s">
        <v>366</v>
      </c>
    </row>
    <row r="4" spans="2:5" s="145" customFormat="1" ht="20.25" customHeight="1">
      <c r="B4" s="144"/>
      <c r="C4" s="82" t="s">
        <v>367</v>
      </c>
    </row>
    <row r="5" spans="2:5" s="145" customFormat="1" ht="12.75" customHeight="1">
      <c r="B5" s="144"/>
      <c r="C5" s="146"/>
    </row>
    <row r="6" spans="2:5" s="145" customFormat="1" ht="13.5" customHeight="1">
      <c r="B6" s="144"/>
      <c r="C6" s="147"/>
      <c r="D6" s="148"/>
      <c r="E6" s="148"/>
    </row>
    <row r="7" spans="2:5" s="145" customFormat="1" ht="12.75" customHeight="1">
      <c r="B7" s="144"/>
      <c r="C7" s="728" t="s">
        <v>268</v>
      </c>
      <c r="D7" s="148"/>
      <c r="E7" s="591"/>
    </row>
    <row r="8" spans="2:5" s="145" customFormat="1" ht="12.75" customHeight="1">
      <c r="B8" s="144"/>
      <c r="C8" s="728"/>
      <c r="D8" s="148"/>
      <c r="E8" s="591"/>
    </row>
    <row r="9" spans="2:5" s="145" customFormat="1" ht="12.75" customHeight="1">
      <c r="B9" s="144"/>
      <c r="C9" s="728"/>
      <c r="D9" s="148"/>
      <c r="E9" s="591"/>
    </row>
    <row r="10" spans="2:5" s="145" customFormat="1" ht="12.75" customHeight="1">
      <c r="B10" s="144"/>
      <c r="C10" s="728"/>
      <c r="D10" s="148"/>
      <c r="E10" s="591"/>
    </row>
    <row r="11" spans="2:5" s="145" customFormat="1" ht="12.75" customHeight="1">
      <c r="B11" s="144"/>
      <c r="C11" s="728"/>
      <c r="D11" s="148"/>
      <c r="E11" s="592"/>
    </row>
    <row r="12" spans="2:5" s="145" customFormat="1" ht="12.75" customHeight="1">
      <c r="B12" s="144"/>
      <c r="C12" s="728"/>
      <c r="D12" s="148"/>
      <c r="E12" s="592"/>
    </row>
    <row r="13" spans="2:5" s="145" customFormat="1" ht="12.75" customHeight="1">
      <c r="B13" s="144"/>
      <c r="C13" s="728"/>
      <c r="D13" s="148"/>
      <c r="E13" s="592"/>
    </row>
    <row r="14" spans="2:5" s="145" customFormat="1" ht="12.75" customHeight="1">
      <c r="B14" s="144"/>
      <c r="C14" s="384" t="s">
        <v>27</v>
      </c>
      <c r="D14" s="148"/>
      <c r="E14" s="592"/>
    </row>
    <row r="15" spans="2:5" s="145" customFormat="1" ht="12.75" customHeight="1">
      <c r="B15" s="144"/>
      <c r="C15" s="149"/>
      <c r="D15" s="148"/>
      <c r="E15" s="592"/>
    </row>
    <row r="16" spans="2:5" s="145" customFormat="1" ht="12.75" customHeight="1">
      <c r="B16" s="144"/>
      <c r="C16" s="150"/>
      <c r="D16" s="148"/>
      <c r="E16" s="592"/>
    </row>
    <row r="17" spans="2:5" s="145" customFormat="1" ht="12.75" customHeight="1">
      <c r="B17" s="144"/>
      <c r="C17" s="149"/>
      <c r="D17" s="148"/>
      <c r="E17" s="592"/>
    </row>
    <row r="18" spans="2:5" s="145" customFormat="1" ht="12.75" customHeight="1">
      <c r="B18" s="144"/>
      <c r="C18" s="149"/>
      <c r="D18" s="148"/>
      <c r="E18" s="592"/>
    </row>
    <row r="19" spans="2:5" s="145" customFormat="1" ht="12.75" customHeight="1">
      <c r="B19" s="144"/>
      <c r="D19" s="148"/>
      <c r="E19" s="592"/>
    </row>
    <row r="20" spans="2:5" s="145" customFormat="1" ht="12.75" customHeight="1">
      <c r="B20" s="144"/>
      <c r="C20" s="149"/>
      <c r="D20" s="148"/>
      <c r="E20" s="592"/>
    </row>
    <row r="21" spans="2:5" s="145" customFormat="1" ht="12.75" customHeight="1">
      <c r="B21" s="144"/>
      <c r="C21" s="149"/>
      <c r="D21" s="148"/>
      <c r="E21" s="592"/>
    </row>
    <row r="22" spans="2:5" ht="12.75" customHeight="1">
      <c r="E22" s="224" t="s">
        <v>111</v>
      </c>
    </row>
    <row r="23" spans="2:5" ht="25.5" customHeight="1">
      <c r="E23" s="522" t="s">
        <v>234</v>
      </c>
    </row>
    <row r="24" spans="2:5">
      <c r="E24" s="224" t="s">
        <v>217</v>
      </c>
    </row>
  </sheetData>
  <mergeCells count="1">
    <mergeCell ref="C7:C13"/>
  </mergeCells>
  <phoneticPr fontId="3" type="noConversion"/>
  <printOptions horizontalCentered="1" verticalCentered="1"/>
  <pageMargins left="0.78740157480314965" right="0.75" top="0.78740157480314965" bottom="1" header="0" footer="0"/>
  <pageSetup paperSize="9" orientation="landscape" verticalDpi="4294967292"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pageSetUpPr autoPageBreaks="0"/>
  </sheetPr>
  <dimension ref="A1:F24"/>
  <sheetViews>
    <sheetView showGridLines="0" showRowColHeaders="0" showOutlineSymbols="0" zoomScaleNormal="100" workbookViewId="0">
      <selection activeCell="B2" sqref="B2"/>
    </sheetView>
  </sheetViews>
  <sheetFormatPr baseColWidth="10" defaultColWidth="11.42578125" defaultRowHeight="12.75"/>
  <cols>
    <col min="1" max="1" width="0.140625" style="143" customWidth="1"/>
    <col min="2" max="2" width="2.7109375" style="143" customWidth="1"/>
    <col min="3" max="3" width="18.5703125" style="143" customWidth="1"/>
    <col min="4" max="4" width="1.28515625" style="143" customWidth="1"/>
    <col min="5" max="5" width="58.85546875" style="143" customWidth="1"/>
    <col min="6" max="6" width="11.42578125" style="151"/>
    <col min="7" max="12" width="11.42578125" style="152" customWidth="1"/>
    <col min="13" max="16384" width="11.42578125" style="152"/>
  </cols>
  <sheetData>
    <row r="1" spans="2:5" s="143" customFormat="1" ht="0.75" customHeight="1"/>
    <row r="2" spans="2:5" s="143" customFormat="1" ht="21" customHeight="1">
      <c r="E2" s="31" t="s">
        <v>33</v>
      </c>
    </row>
    <row r="3" spans="2:5" s="143" customFormat="1" ht="15" customHeight="1">
      <c r="E3" s="639" t="s">
        <v>366</v>
      </c>
    </row>
    <row r="4" spans="2:5" s="145" customFormat="1" ht="20.25" customHeight="1">
      <c r="B4" s="144"/>
      <c r="C4" s="82" t="s">
        <v>367</v>
      </c>
    </row>
    <row r="5" spans="2:5" s="145" customFormat="1" ht="12.75" customHeight="1">
      <c r="B5" s="144"/>
      <c r="C5" s="146"/>
    </row>
    <row r="6" spans="2:5" s="145" customFormat="1" ht="13.5" customHeight="1">
      <c r="B6" s="144"/>
      <c r="C6" s="147"/>
      <c r="D6" s="148"/>
      <c r="E6" s="148"/>
    </row>
    <row r="7" spans="2:5" s="145" customFormat="1" ht="12.75" customHeight="1">
      <c r="B7" s="144"/>
      <c r="C7" s="728" t="s">
        <v>269</v>
      </c>
      <c r="D7" s="148"/>
      <c r="E7" s="591"/>
    </row>
    <row r="8" spans="2:5" s="145" customFormat="1" ht="12.75" customHeight="1">
      <c r="B8" s="144"/>
      <c r="C8" s="728"/>
      <c r="D8" s="148"/>
      <c r="E8" s="591"/>
    </row>
    <row r="9" spans="2:5" s="145" customFormat="1" ht="12.75" customHeight="1">
      <c r="B9" s="144"/>
      <c r="C9" s="728"/>
      <c r="D9" s="148"/>
      <c r="E9" s="591"/>
    </row>
    <row r="10" spans="2:5" s="145" customFormat="1" ht="12.75" customHeight="1">
      <c r="B10" s="144"/>
      <c r="C10" s="728"/>
      <c r="D10" s="148"/>
      <c r="E10" s="591"/>
    </row>
    <row r="11" spans="2:5" s="145" customFormat="1" ht="12.75" customHeight="1">
      <c r="B11" s="144"/>
      <c r="C11" s="728"/>
      <c r="D11" s="148"/>
      <c r="E11" s="592"/>
    </row>
    <row r="12" spans="2:5" s="145" customFormat="1" ht="12.75" customHeight="1">
      <c r="B12" s="144"/>
      <c r="C12" s="728"/>
      <c r="D12" s="148"/>
      <c r="E12" s="592"/>
    </row>
    <row r="13" spans="2:5" s="145" customFormat="1" ht="12.75" customHeight="1">
      <c r="B13" s="144"/>
      <c r="C13" s="728"/>
      <c r="D13" s="148"/>
      <c r="E13" s="592"/>
    </row>
    <row r="14" spans="2:5" s="145" customFormat="1" ht="12.75" customHeight="1">
      <c r="B14" s="144"/>
      <c r="C14" s="384" t="s">
        <v>27</v>
      </c>
      <c r="D14" s="148"/>
      <c r="E14" s="592"/>
    </row>
    <row r="15" spans="2:5" s="145" customFormat="1" ht="12.75" customHeight="1">
      <c r="B15" s="144"/>
      <c r="C15" s="149"/>
      <c r="D15" s="148"/>
      <c r="E15" s="592"/>
    </row>
    <row r="16" spans="2:5" s="145" customFormat="1" ht="12.75" customHeight="1">
      <c r="B16" s="144"/>
      <c r="C16" s="150"/>
      <c r="D16" s="148"/>
      <c r="E16" s="592"/>
    </row>
    <row r="17" spans="2:5" s="145" customFormat="1" ht="12.75" customHeight="1">
      <c r="B17" s="144"/>
      <c r="C17" s="149"/>
      <c r="D17" s="148"/>
      <c r="E17" s="592"/>
    </row>
    <row r="18" spans="2:5" s="145" customFormat="1" ht="12.75" customHeight="1">
      <c r="B18" s="144"/>
      <c r="C18" s="149"/>
      <c r="D18" s="148"/>
      <c r="E18" s="592"/>
    </row>
    <row r="19" spans="2:5" s="145" customFormat="1" ht="12.75" customHeight="1">
      <c r="B19" s="144"/>
      <c r="D19" s="148"/>
      <c r="E19" s="592"/>
    </row>
    <row r="20" spans="2:5" s="145" customFormat="1" ht="12.75" customHeight="1">
      <c r="B20" s="144"/>
      <c r="C20" s="149"/>
      <c r="D20" s="148"/>
      <c r="E20" s="592"/>
    </row>
    <row r="21" spans="2:5" s="145" customFormat="1" ht="12.75" customHeight="1">
      <c r="B21" s="144"/>
      <c r="C21" s="149"/>
      <c r="D21" s="148"/>
      <c r="E21" s="592"/>
    </row>
    <row r="22" spans="2:5">
      <c r="E22" s="224" t="s">
        <v>111</v>
      </c>
    </row>
    <row r="23" spans="2:5" ht="25.5" customHeight="1">
      <c r="E23" s="522" t="s">
        <v>234</v>
      </c>
    </row>
    <row r="24" spans="2:5">
      <c r="E24" s="224" t="s">
        <v>217</v>
      </c>
    </row>
  </sheetData>
  <mergeCells count="1">
    <mergeCell ref="C7:C13"/>
  </mergeCells>
  <printOptions horizontalCentered="1" verticalCentered="1"/>
  <pageMargins left="0.78740157480314965" right="0.75" top="0.78740157480314965" bottom="1" header="0" footer="0"/>
  <pageSetup paperSize="9" orientation="landscape" verticalDpi="4294967292"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2">
    <pageSetUpPr autoPageBreaks="0"/>
  </sheetPr>
  <dimension ref="A1:F24"/>
  <sheetViews>
    <sheetView showGridLines="0" showRowColHeaders="0" showOutlineSymbols="0" zoomScaleNormal="100" workbookViewId="0">
      <selection activeCell="B2" sqref="B2"/>
    </sheetView>
  </sheetViews>
  <sheetFormatPr baseColWidth="10" defaultColWidth="11.42578125" defaultRowHeight="12.75"/>
  <cols>
    <col min="1" max="1" width="0.140625" style="143" customWidth="1"/>
    <col min="2" max="2" width="2.7109375" style="143" customWidth="1"/>
    <col min="3" max="3" width="18.5703125" style="143" customWidth="1"/>
    <col min="4" max="4" width="1.28515625" style="143" customWidth="1"/>
    <col min="5" max="5" width="58.85546875" style="143" customWidth="1"/>
    <col min="6" max="6" width="11.42578125" style="151"/>
    <col min="7" max="11" width="8" style="152" customWidth="1"/>
    <col min="12" max="12" width="3.42578125" style="152" customWidth="1"/>
    <col min="13" max="16384" width="11.42578125" style="152"/>
  </cols>
  <sheetData>
    <row r="1" spans="2:5" s="143" customFormat="1" ht="0.75" customHeight="1"/>
    <row r="2" spans="2:5" s="143" customFormat="1" ht="21" customHeight="1">
      <c r="E2" s="31" t="s">
        <v>33</v>
      </c>
    </row>
    <row r="3" spans="2:5" s="143" customFormat="1" ht="15" customHeight="1">
      <c r="E3" s="639" t="s">
        <v>366</v>
      </c>
    </row>
    <row r="4" spans="2:5" s="145" customFormat="1" ht="20.25" customHeight="1">
      <c r="B4" s="144"/>
      <c r="C4" s="82" t="s">
        <v>367</v>
      </c>
    </row>
    <row r="5" spans="2:5" s="145" customFormat="1" ht="12.75" customHeight="1">
      <c r="B5" s="144"/>
      <c r="C5" s="146"/>
    </row>
    <row r="6" spans="2:5" s="145" customFormat="1" ht="13.5" customHeight="1">
      <c r="B6" s="144"/>
      <c r="C6" s="147"/>
      <c r="D6" s="148"/>
      <c r="E6" s="148"/>
    </row>
    <row r="7" spans="2:5" s="145" customFormat="1" ht="12.75" customHeight="1">
      <c r="B7" s="144"/>
      <c r="C7" s="728" t="s">
        <v>270</v>
      </c>
      <c r="D7" s="148"/>
      <c r="E7" s="591"/>
    </row>
    <row r="8" spans="2:5" s="145" customFormat="1" ht="12.75" customHeight="1">
      <c r="B8" s="144"/>
      <c r="C8" s="728"/>
      <c r="D8" s="148"/>
      <c r="E8" s="591"/>
    </row>
    <row r="9" spans="2:5" s="145" customFormat="1" ht="12.75" customHeight="1">
      <c r="B9" s="144"/>
      <c r="C9" s="728"/>
      <c r="D9" s="148"/>
      <c r="E9" s="591"/>
    </row>
    <row r="10" spans="2:5" s="145" customFormat="1" ht="12.75" customHeight="1">
      <c r="B10" s="144"/>
      <c r="C10" s="728"/>
      <c r="D10" s="148"/>
      <c r="E10" s="591"/>
    </row>
    <row r="11" spans="2:5" s="145" customFormat="1" ht="12.75" customHeight="1">
      <c r="B11" s="144"/>
      <c r="C11" s="728"/>
      <c r="D11" s="148"/>
      <c r="E11" s="592"/>
    </row>
    <row r="12" spans="2:5" s="145" customFormat="1" ht="12.75" customHeight="1">
      <c r="B12" s="144"/>
      <c r="C12" s="728"/>
      <c r="D12" s="148"/>
      <c r="E12" s="592"/>
    </row>
    <row r="13" spans="2:5" s="145" customFormat="1" ht="12.75" customHeight="1">
      <c r="B13" s="144"/>
      <c r="C13" s="728"/>
      <c r="D13" s="148"/>
      <c r="E13" s="592"/>
    </row>
    <row r="14" spans="2:5" s="145" customFormat="1" ht="12.75" customHeight="1">
      <c r="B14" s="144"/>
      <c r="C14" s="384" t="s">
        <v>27</v>
      </c>
      <c r="D14" s="148"/>
      <c r="E14" s="592"/>
    </row>
    <row r="15" spans="2:5" s="145" customFormat="1" ht="12.75" customHeight="1">
      <c r="B15" s="144"/>
      <c r="C15" s="149"/>
      <c r="D15" s="148"/>
      <c r="E15" s="592"/>
    </row>
    <row r="16" spans="2:5" s="145" customFormat="1" ht="12.75" customHeight="1">
      <c r="B16" s="144"/>
      <c r="C16" s="150"/>
      <c r="D16" s="148"/>
      <c r="E16" s="592"/>
    </row>
    <row r="17" spans="2:5" s="145" customFormat="1" ht="12.75" customHeight="1">
      <c r="B17" s="144"/>
      <c r="C17" s="149"/>
      <c r="D17" s="148"/>
      <c r="E17" s="592"/>
    </row>
    <row r="18" spans="2:5" s="145" customFormat="1" ht="12.75" customHeight="1">
      <c r="B18" s="144"/>
      <c r="C18" s="149"/>
      <c r="D18" s="148"/>
      <c r="E18" s="592"/>
    </row>
    <row r="19" spans="2:5" s="145" customFormat="1" ht="12.75" customHeight="1">
      <c r="B19" s="144"/>
      <c r="D19" s="148"/>
      <c r="E19" s="592"/>
    </row>
    <row r="20" spans="2:5" s="145" customFormat="1" ht="12.75" customHeight="1">
      <c r="B20" s="144"/>
      <c r="C20" s="149"/>
      <c r="D20" s="148"/>
      <c r="E20" s="592"/>
    </row>
    <row r="21" spans="2:5" s="145" customFormat="1" ht="12.75" customHeight="1">
      <c r="B21" s="144"/>
      <c r="C21" s="149"/>
      <c r="D21" s="148"/>
      <c r="E21" s="592"/>
    </row>
    <row r="22" spans="2:5">
      <c r="E22" s="224" t="s">
        <v>111</v>
      </c>
    </row>
    <row r="23" spans="2:5" ht="25.5" customHeight="1">
      <c r="E23" s="522" t="s">
        <v>234</v>
      </c>
    </row>
    <row r="24" spans="2:5">
      <c r="E24" s="224" t="s">
        <v>217</v>
      </c>
    </row>
  </sheetData>
  <mergeCells count="1">
    <mergeCell ref="C7:C13"/>
  </mergeCells>
  <printOptions horizontalCentered="1" verticalCentered="1"/>
  <pageMargins left="0.78740157480314965" right="0.75" top="0.78740157480314965" bottom="1" header="0" footer="0"/>
  <pageSetup paperSize="9" orientation="landscape" verticalDpi="4294967292"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CA2FB-7744-4A77-A3FF-372D13BF2B98}">
  <sheetPr>
    <pageSetUpPr autoPageBreaks="0"/>
  </sheetPr>
  <dimension ref="B1:J48"/>
  <sheetViews>
    <sheetView showGridLines="0" showRowColHeaders="0" showOutlineSymbols="0" zoomScaleNormal="100" workbookViewId="0">
      <selection activeCell="B2" sqref="B2"/>
    </sheetView>
  </sheetViews>
  <sheetFormatPr baseColWidth="10" defaultColWidth="11.42578125" defaultRowHeight="12.75"/>
  <cols>
    <col min="1" max="1" width="0.140625" style="651" customWidth="1"/>
    <col min="2" max="2" width="2.7109375" style="651" customWidth="1"/>
    <col min="3" max="3" width="23.5703125" style="651" customWidth="1"/>
    <col min="4" max="4" width="1.28515625" style="651" customWidth="1"/>
    <col min="5" max="6" width="16.7109375" style="651" customWidth="1"/>
    <col min="7" max="7" width="8.7109375" style="664" customWidth="1"/>
    <col min="8" max="8" width="16.7109375" style="651" customWidth="1"/>
    <col min="9" max="9" width="8.7109375" style="651" customWidth="1"/>
    <col min="10" max="16384" width="11.42578125" style="651"/>
  </cols>
  <sheetData>
    <row r="1" spans="2:10" s="643" customFormat="1" ht="0.75" customHeight="1"/>
    <row r="2" spans="2:10" s="643" customFormat="1" ht="21" customHeight="1">
      <c r="E2" s="644"/>
      <c r="I2" s="645" t="s">
        <v>33</v>
      </c>
    </row>
    <row r="3" spans="2:10" s="643" customFormat="1" ht="15" customHeight="1">
      <c r="E3" s="731" t="s">
        <v>366</v>
      </c>
      <c r="F3" s="731"/>
      <c r="G3" s="731"/>
      <c r="H3" s="731"/>
      <c r="I3" s="731"/>
    </row>
    <row r="4" spans="2:10" s="647" customFormat="1" ht="20.25" customHeight="1">
      <c r="B4" s="646"/>
      <c r="C4" s="82" t="s">
        <v>367</v>
      </c>
    </row>
    <row r="5" spans="2:10" s="647" customFormat="1" ht="12.75" customHeight="1">
      <c r="B5" s="646"/>
      <c r="C5" s="648"/>
    </row>
    <row r="6" spans="2:10" s="647" customFormat="1" ht="13.5" customHeight="1">
      <c r="B6" s="646"/>
      <c r="C6" s="649"/>
      <c r="D6" s="650"/>
      <c r="E6" s="650"/>
    </row>
    <row r="7" spans="2:10" ht="12.75" customHeight="1">
      <c r="C7" s="732" t="s">
        <v>325</v>
      </c>
      <c r="E7" s="652"/>
      <c r="F7" s="733" t="s">
        <v>326</v>
      </c>
      <c r="G7" s="733"/>
      <c r="H7" s="734" t="s">
        <v>327</v>
      </c>
      <c r="I7" s="734"/>
    </row>
    <row r="8" spans="2:10" ht="12.75" customHeight="1">
      <c r="C8" s="732"/>
      <c r="E8" s="652"/>
      <c r="F8" s="653">
        <v>2021</v>
      </c>
      <c r="G8" s="653" t="s">
        <v>370</v>
      </c>
      <c r="H8" s="653">
        <v>2021</v>
      </c>
      <c r="I8" s="653" t="s">
        <v>370</v>
      </c>
    </row>
    <row r="9" spans="2:10" ht="12.75" customHeight="1">
      <c r="C9" s="732"/>
      <c r="E9" s="431" t="s">
        <v>357</v>
      </c>
      <c r="F9" s="445" t="str">
        <f>[7]C3!G8</f>
        <v>-</v>
      </c>
      <c r="G9" s="432" t="str">
        <f>[7]C3!H8</f>
        <v>-</v>
      </c>
      <c r="H9" s="445" t="str">
        <f>[7]C6!G8</f>
        <v>-</v>
      </c>
      <c r="I9" s="432" t="str">
        <f>[7]C6!H8</f>
        <v>-</v>
      </c>
      <c r="J9" s="654"/>
    </row>
    <row r="10" spans="2:10" ht="12.75" customHeight="1">
      <c r="C10" s="732"/>
      <c r="E10" s="431" t="s">
        <v>328</v>
      </c>
      <c r="F10" s="445">
        <f>[7]C3!G9</f>
        <v>505.29287675</v>
      </c>
      <c r="G10" s="432">
        <f>[7]C3!H9</f>
        <v>4.0163624779374185</v>
      </c>
      <c r="H10" s="445">
        <f>[7]C6!G9</f>
        <v>6076.5160047862892</v>
      </c>
      <c r="I10" s="432">
        <f>[7]C6!H9</f>
        <v>4.030972671681976</v>
      </c>
      <c r="J10" s="654"/>
    </row>
    <row r="11" spans="2:10" ht="12.75" customHeight="1">
      <c r="C11" s="655"/>
      <c r="E11" s="431" t="s">
        <v>329</v>
      </c>
      <c r="F11" s="445">
        <f>[7]C3!G10</f>
        <v>62.710614999999997</v>
      </c>
      <c r="G11" s="432">
        <f>[7]C3!H10</f>
        <v>2.7071701000888515</v>
      </c>
      <c r="H11" s="445">
        <f>[7]C6!G10</f>
        <v>7020.3709666007808</v>
      </c>
      <c r="I11" s="432">
        <f>[7]C6!H10</f>
        <v>2.343835424659102</v>
      </c>
      <c r="J11" s="654"/>
    </row>
    <row r="12" spans="2:10" ht="12.75" customHeight="1">
      <c r="C12" s="655"/>
      <c r="E12" s="431" t="s">
        <v>330</v>
      </c>
      <c r="F12" s="445">
        <f>[7]C3!G11</f>
        <v>84.383729000000002</v>
      </c>
      <c r="G12" s="432">
        <f>[7]C3!H11</f>
        <v>3.9901604614156705</v>
      </c>
      <c r="H12" s="445">
        <f>[7]C6!G11</f>
        <v>7295.8179034641153</v>
      </c>
      <c r="I12" s="432">
        <f>[7]C6!H11</f>
        <v>3.598144300805628</v>
      </c>
      <c r="J12" s="654"/>
    </row>
    <row r="13" spans="2:10" ht="12.75" customHeight="1">
      <c r="C13" s="655"/>
      <c r="E13" s="431" t="s">
        <v>331</v>
      </c>
      <c r="F13" s="445">
        <f>[7]C3!G12</f>
        <v>10.219037999999999</v>
      </c>
      <c r="G13" s="432">
        <f>[7]C3!H12</f>
        <v>-8.3371529781658626</v>
      </c>
      <c r="H13" s="445" t="str">
        <f>[7]C6!G12</f>
        <v>-</v>
      </c>
      <c r="I13" s="432" t="str">
        <f>[7]C6!H12</f>
        <v>-</v>
      </c>
      <c r="J13" s="654"/>
    </row>
    <row r="14" spans="2:10" ht="12.75" customHeight="1">
      <c r="C14" s="656"/>
      <c r="E14" s="431" t="s">
        <v>332</v>
      </c>
      <c r="F14" s="445">
        <f>[7]C3!G13</f>
        <v>38.410881000000003</v>
      </c>
      <c r="G14" s="432">
        <f>[7]C3!H13</f>
        <v>5.2225628050744044</v>
      </c>
      <c r="H14" s="445">
        <f>[7]C6!G13</f>
        <v>5553.4756644499539</v>
      </c>
      <c r="I14" s="432">
        <f>[7]C6!H13</f>
        <v>5.754019394262011</v>
      </c>
      <c r="J14" s="654"/>
    </row>
    <row r="15" spans="2:10" ht="12.75" customHeight="1">
      <c r="E15" s="431" t="s">
        <v>392</v>
      </c>
      <c r="F15" s="445" t="str">
        <f>[7]C3!G14</f>
        <v>-</v>
      </c>
      <c r="G15" s="432" t="str">
        <f>[7]C3!H14</f>
        <v>-</v>
      </c>
      <c r="H15" s="445" t="str">
        <f>[7]C6!G14</f>
        <v>-</v>
      </c>
      <c r="I15" s="432" t="str">
        <f>[7]C6!H14</f>
        <v>-</v>
      </c>
      <c r="J15" s="654"/>
    </row>
    <row r="16" spans="2:10" ht="12.75" customHeight="1">
      <c r="C16" s="20"/>
      <c r="E16" s="431" t="s">
        <v>333</v>
      </c>
      <c r="F16" s="445">
        <f>[7]C3!G15</f>
        <v>18.152757999999999</v>
      </c>
      <c r="G16" s="432">
        <f>[7]C3!H15</f>
        <v>7.2012212586404889</v>
      </c>
      <c r="H16" s="445">
        <f>[7]C6!G15</f>
        <v>4497.3145325423548</v>
      </c>
      <c r="I16" s="432">
        <f>[7]C6!H15</f>
        <v>7.7804712591114322</v>
      </c>
      <c r="J16" s="654"/>
    </row>
    <row r="17" spans="3:10" ht="12.75" customHeight="1">
      <c r="C17" s="657"/>
      <c r="E17" s="431" t="s">
        <v>334</v>
      </c>
      <c r="F17" s="445">
        <f>[7]C3!G16</f>
        <v>36.292794000000001</v>
      </c>
      <c r="G17" s="432">
        <f>[7]C3!H16</f>
        <v>6.4382593590124104</v>
      </c>
      <c r="H17" s="445">
        <f>[7]C6!G16</f>
        <v>6214.4716350644558</v>
      </c>
      <c r="I17" s="432">
        <f>[7]C6!H16</f>
        <v>6.1232847315493499</v>
      </c>
      <c r="J17" s="654"/>
    </row>
    <row r="18" spans="3:10" ht="12.75" customHeight="1">
      <c r="C18" s="20"/>
      <c r="E18" s="431" t="s">
        <v>335</v>
      </c>
      <c r="F18" s="445">
        <f>[7]C3!G17</f>
        <v>29.558505</v>
      </c>
      <c r="G18" s="432">
        <f>[7]C3!H17</f>
        <v>5.4860743309744331</v>
      </c>
      <c r="H18" s="445">
        <f>[7]C6!G17</f>
        <v>5413.8627538357305</v>
      </c>
      <c r="I18" s="432">
        <f>[7]C6!H17</f>
        <v>5.4492106857433331</v>
      </c>
      <c r="J18" s="654"/>
    </row>
    <row r="19" spans="3:10" ht="12.75" customHeight="1">
      <c r="E19" s="431" t="s">
        <v>336</v>
      </c>
      <c r="F19" s="445">
        <f>[7]C3!G18</f>
        <v>13.892746000000001</v>
      </c>
      <c r="G19" s="432">
        <f>[7]C3!H18</f>
        <v>3.5516641540413119</v>
      </c>
      <c r="H19" s="445">
        <f>[7]C6!G18</f>
        <v>6587.4336230314511</v>
      </c>
      <c r="I19" s="432">
        <f>[7]C6!H18</f>
        <v>2.9076629975353763</v>
      </c>
      <c r="J19" s="654"/>
    </row>
    <row r="20" spans="3:10" ht="12.75" customHeight="1">
      <c r="E20" s="666" t="s">
        <v>337</v>
      </c>
      <c r="F20" s="545">
        <f>[7]C3!G19</f>
        <v>243.918926</v>
      </c>
      <c r="G20" s="677">
        <f>[7]C3!H19</f>
        <v>2.518175127258826</v>
      </c>
      <c r="H20" s="545">
        <f>[7]C6!G19</f>
        <v>5146.5961579325822</v>
      </c>
      <c r="I20" s="677">
        <f>[7]C6!H19</f>
        <v>2.3849090485763114</v>
      </c>
      <c r="J20" s="654"/>
    </row>
    <row r="21" spans="3:10" ht="12.75" customHeight="1">
      <c r="C21" s="658"/>
      <c r="E21" s="431" t="s">
        <v>338</v>
      </c>
      <c r="F21" s="445">
        <f>[7]C3!G20</f>
        <v>8.4255139999999997</v>
      </c>
      <c r="G21" s="432">
        <f>[7]C3!H20</f>
        <v>5.9692849943314474</v>
      </c>
      <c r="H21" s="445">
        <f>[7]C6!G20</f>
        <v>6334.6490555370092</v>
      </c>
      <c r="I21" s="432">
        <f>[7]C6!H20</f>
        <v>5.87535161121997</v>
      </c>
      <c r="J21" s="654"/>
    </row>
    <row r="22" spans="3:10" ht="12.75" customHeight="1">
      <c r="E22" s="431" t="s">
        <v>339</v>
      </c>
      <c r="F22" s="445">
        <f>[7]C3!G21</f>
        <v>84.706967000000006</v>
      </c>
      <c r="G22" s="432">
        <f>[7]C3!H21</f>
        <v>8.1087889798242543</v>
      </c>
      <c r="H22" s="445">
        <f>[7]C6!G21</f>
        <v>15307.216406540685</v>
      </c>
      <c r="I22" s="432">
        <f>[7]C6!H21</f>
        <v>7.9427125083845862</v>
      </c>
      <c r="J22" s="654"/>
    </row>
    <row r="23" spans="3:10" ht="12.75" customHeight="1">
      <c r="C23" s="659"/>
      <c r="E23" s="431" t="s">
        <v>394</v>
      </c>
      <c r="F23" s="445">
        <f>[7]C3!G22</f>
        <v>465.76458600000001</v>
      </c>
      <c r="G23" s="432">
        <f>[7]C3!H22</f>
        <v>4.8028804271436742</v>
      </c>
      <c r="H23" s="445">
        <f>[7]C6!G22</f>
        <v>6906.3961367860447</v>
      </c>
      <c r="I23" s="432">
        <f>[7]C6!H22</f>
        <v>4.6173561586195788</v>
      </c>
      <c r="J23" s="654"/>
    </row>
    <row r="24" spans="3:10" ht="12.75" customHeight="1">
      <c r="C24" s="659"/>
      <c r="E24" s="431" t="s">
        <v>340</v>
      </c>
      <c r="F24" s="445">
        <f>[7]C3!G23</f>
        <v>51.155833000000001</v>
      </c>
      <c r="G24" s="432">
        <f>[7]C3!H23</f>
        <v>4.6849898739308893</v>
      </c>
      <c r="H24" s="445">
        <f>[7]C6!G23</f>
        <v>4788.7299723558435</v>
      </c>
      <c r="I24" s="432">
        <f>[7]C6!H23</f>
        <v>5.0379528859615386</v>
      </c>
      <c r="J24" s="654"/>
    </row>
    <row r="25" spans="3:10" ht="12.75" customHeight="1">
      <c r="C25" s="659"/>
      <c r="E25" s="431" t="s">
        <v>341</v>
      </c>
      <c r="F25" s="445">
        <f>[7]C3!G24</f>
        <v>106.36449875</v>
      </c>
      <c r="G25" s="432">
        <f>[7]C3!H24</f>
        <v>-1.6482323040402314</v>
      </c>
      <c r="H25" s="445">
        <f>[7]C6!G24</f>
        <v>6086.522051121533</v>
      </c>
      <c r="I25" s="432">
        <f>[7]C6!H24</f>
        <v>-2.029980056686842</v>
      </c>
      <c r="J25" s="654"/>
    </row>
    <row r="26" spans="3:10" ht="12.75" customHeight="1">
      <c r="C26" s="659"/>
      <c r="E26" s="431" t="s">
        <v>342</v>
      </c>
      <c r="F26" s="445">
        <f>[7]C3!G25</f>
        <v>44.527117250000003</v>
      </c>
      <c r="G26" s="432">
        <f>[7]C3!H25</f>
        <v>3.813211341687639</v>
      </c>
      <c r="H26" s="445">
        <f>[7]C6!G25</f>
        <v>4575.9079803740133</v>
      </c>
      <c r="I26" s="432">
        <f>[7]C6!H25</f>
        <v>4.2266602635548267</v>
      </c>
      <c r="J26" s="654"/>
    </row>
    <row r="27" spans="3:10" ht="12.75" customHeight="1">
      <c r="C27" s="659"/>
      <c r="E27" s="431" t="s">
        <v>343</v>
      </c>
      <c r="F27" s="445">
        <f>[7]C3!G26</f>
        <v>30.330372000000001</v>
      </c>
      <c r="G27" s="432">
        <f>[7]C3!H26</f>
        <v>4.7387866383125976</v>
      </c>
      <c r="H27" s="445">
        <f>[7]C6!G26</f>
        <v>6057.7062845385381</v>
      </c>
      <c r="I27" s="432">
        <f>[7]C6!H26</f>
        <v>3.8504254100794499</v>
      </c>
      <c r="J27" s="654"/>
    </row>
    <row r="28" spans="3:10" ht="12.75" customHeight="1">
      <c r="C28" s="659"/>
      <c r="E28" s="431" t="s">
        <v>358</v>
      </c>
      <c r="F28" s="445" t="str">
        <f>[7]C3!G27</f>
        <v>-</v>
      </c>
      <c r="G28" s="432" t="str">
        <f>[7]C3!H27</f>
        <v>-</v>
      </c>
      <c r="H28" s="445" t="str">
        <f>[7]C6!G27</f>
        <v>-</v>
      </c>
      <c r="I28" s="432" t="str">
        <f>[7]C6!H27</f>
        <v>-</v>
      </c>
      <c r="J28" s="654"/>
    </row>
    <row r="29" spans="3:10" ht="12.75" customHeight="1">
      <c r="C29" s="659"/>
      <c r="E29" s="431" t="s">
        <v>344</v>
      </c>
      <c r="F29" s="445">
        <f>[7]C3!G28</f>
        <v>289.282623</v>
      </c>
      <c r="G29" s="432">
        <f>[7]C3!H28</f>
        <v>5.8876107347863194</v>
      </c>
      <c r="H29" s="445">
        <f>[7]C6!G28</f>
        <v>4881.7837539935408</v>
      </c>
      <c r="I29" s="432">
        <f>[7]C6!H28</f>
        <v>6.5736426802853964</v>
      </c>
      <c r="J29" s="654"/>
    </row>
    <row r="30" spans="3:10" ht="12.75" customHeight="1">
      <c r="C30" s="659"/>
      <c r="E30" s="431" t="s">
        <v>345</v>
      </c>
      <c r="F30" s="445">
        <f>[7]C3!G29</f>
        <v>7.3081399999999999</v>
      </c>
      <c r="G30" s="432">
        <f>[7]C3!H29</f>
        <v>3.5576060740162063</v>
      </c>
      <c r="H30" s="445">
        <f>[7]C6!G29</f>
        <v>3860.1580479425825</v>
      </c>
      <c r="I30" s="432">
        <f>[7]C6!H29</f>
        <v>4.3481175578623743</v>
      </c>
      <c r="J30" s="654"/>
    </row>
    <row r="31" spans="3:10" ht="12.75" customHeight="1">
      <c r="C31" s="659"/>
      <c r="E31" s="431" t="s">
        <v>346</v>
      </c>
      <c r="F31" s="445">
        <f>[7]C3!G30</f>
        <v>12.374134</v>
      </c>
      <c r="G31" s="432">
        <f>[7]C3!H30</f>
        <v>4.4892923701012277</v>
      </c>
      <c r="H31" s="445">
        <f>[7]C6!G30</f>
        <v>4426.1625078692841</v>
      </c>
      <c r="I31" s="432">
        <f>[7]C6!H30</f>
        <v>4.429865692202295</v>
      </c>
      <c r="J31" s="654"/>
    </row>
    <row r="32" spans="3:10" ht="12.75" customHeight="1">
      <c r="C32" s="659"/>
      <c r="E32" s="431" t="s">
        <v>347</v>
      </c>
      <c r="F32" s="445">
        <f>[7]C3!G31</f>
        <v>3.9328297499999998</v>
      </c>
      <c r="G32" s="432">
        <f>[7]C3!H31</f>
        <v>8.186448558699766</v>
      </c>
      <c r="H32" s="445">
        <f>[7]C6!G31</f>
        <v>6196.0672254344363</v>
      </c>
      <c r="I32" s="432">
        <f>[7]C6!H31</f>
        <v>6.7168732125319375</v>
      </c>
      <c r="J32" s="654"/>
    </row>
    <row r="33" spans="3:10" ht="12.75" customHeight="1">
      <c r="C33" s="659"/>
      <c r="E33" s="431" t="s">
        <v>393</v>
      </c>
      <c r="F33" s="445" t="str">
        <f>[7]C3!G32</f>
        <v>-</v>
      </c>
      <c r="G33" s="432" t="str">
        <f>[7]C3!H32</f>
        <v>-</v>
      </c>
      <c r="H33" s="445" t="str">
        <f>[7]C6!G32</f>
        <v>-</v>
      </c>
      <c r="I33" s="432" t="str">
        <f>[7]C6!H32</f>
        <v>-</v>
      </c>
      <c r="J33" s="654"/>
    </row>
    <row r="34" spans="3:10" ht="12.75" customHeight="1">
      <c r="C34" s="659"/>
      <c r="E34" s="431" t="s">
        <v>348</v>
      </c>
      <c r="F34" s="445">
        <f>[7]C3!G33</f>
        <v>3.268402</v>
      </c>
      <c r="G34" s="432">
        <f>[7]C3!H33</f>
        <v>3.2006582811183737</v>
      </c>
      <c r="H34" s="445">
        <f>[7]C6!G33</f>
        <v>5265.3401832332111</v>
      </c>
      <c r="I34" s="432">
        <f>[7]C6!H33</f>
        <v>3.3891908954551297</v>
      </c>
      <c r="J34" s="654"/>
    </row>
    <row r="35" spans="3:10" ht="12.75" customHeight="1">
      <c r="C35" s="659"/>
      <c r="E35" s="431" t="s">
        <v>349</v>
      </c>
      <c r="F35" s="445">
        <f>[7]C3!G34</f>
        <v>138.90934899999999</v>
      </c>
      <c r="G35" s="432">
        <f>[7]C3!H34</f>
        <v>4.5515552336879095</v>
      </c>
      <c r="H35" s="445">
        <f>[7]C6!G34</f>
        <v>25765.134792294866</v>
      </c>
      <c r="I35" s="432">
        <f>[7]C6!H34</f>
        <v>4.0902295578800762</v>
      </c>
      <c r="J35" s="654"/>
    </row>
    <row r="36" spans="3:10" ht="12.75" customHeight="1">
      <c r="C36" s="659"/>
      <c r="E36" s="431" t="s">
        <v>350</v>
      </c>
      <c r="F36" s="445">
        <f>[7]C3!G35</f>
        <v>174.63436400000001</v>
      </c>
      <c r="G36" s="432">
        <f>[7]C3!H35</f>
        <v>5.6571462818973517</v>
      </c>
      <c r="H36" s="445">
        <f>[7]C6!G35</f>
        <v>4615.0729224346478</v>
      </c>
      <c r="I36" s="432">
        <f>[7]C6!H35</f>
        <v>5.9870093358202148</v>
      </c>
      <c r="J36" s="654"/>
    </row>
    <row r="37" spans="3:10" ht="12.75" customHeight="1">
      <c r="C37" s="659"/>
      <c r="E37" s="431" t="s">
        <v>44</v>
      </c>
      <c r="F37" s="445">
        <f>[7]C3!G36</f>
        <v>49.514637</v>
      </c>
      <c r="G37" s="432">
        <f>[7]C3!H36</f>
        <v>1.4455674210872571</v>
      </c>
      <c r="H37" s="445">
        <f>[7]C6!G36</f>
        <v>4808.0622808608687</v>
      </c>
      <c r="I37" s="432">
        <f>[7]C6!H36</f>
        <v>1.4224870998378103</v>
      </c>
      <c r="J37" s="654"/>
    </row>
    <row r="38" spans="3:10" ht="12.75" customHeight="1">
      <c r="C38" s="659"/>
      <c r="E38" s="431" t="s">
        <v>351</v>
      </c>
      <c r="F38" s="445">
        <f>[7]C3!G37</f>
        <v>66.639887000000002</v>
      </c>
      <c r="G38" s="432">
        <f>[7]C3!H37</f>
        <v>3.6550119546442605</v>
      </c>
      <c r="H38" s="445">
        <f>[7]C6!G37</f>
        <v>6226.9926760761318</v>
      </c>
      <c r="I38" s="432">
        <f>[7]C6!H37</f>
        <v>3.5790948444577531</v>
      </c>
      <c r="J38" s="654"/>
    </row>
    <row r="39" spans="3:10" ht="12.75" customHeight="1">
      <c r="C39" s="659"/>
      <c r="E39" s="431" t="s">
        <v>352</v>
      </c>
      <c r="F39" s="445">
        <f>[7]C3!G38</f>
        <v>59.180633</v>
      </c>
      <c r="G39" s="432">
        <f>[7]C3!H38</f>
        <v>1.9259966621401503</v>
      </c>
      <c r="H39" s="445">
        <f>[7]C6!G38</f>
        <v>3084.5414889586532</v>
      </c>
      <c r="I39" s="432">
        <f>[7]C6!H38</f>
        <v>2.6837505492123048</v>
      </c>
      <c r="J39" s="654"/>
    </row>
    <row r="40" spans="3:10" ht="12.75" customHeight="1">
      <c r="C40" s="659"/>
      <c r="E40" s="431" t="s">
        <v>353</v>
      </c>
      <c r="F40" s="445">
        <f>[7]C3!G39</f>
        <v>34.677579000000001</v>
      </c>
      <c r="G40" s="432">
        <f>[7]C3!H39</f>
        <v>-11.104148939554559</v>
      </c>
      <c r="H40" s="445">
        <f>[7]C6!G39</f>
        <v>5046.54614164758</v>
      </c>
      <c r="I40" s="432">
        <f>[7]C6!H39</f>
        <v>-10.390580749918065</v>
      </c>
      <c r="J40" s="654"/>
    </row>
    <row r="41" spans="3:10" ht="12.75" customHeight="1">
      <c r="C41" s="660"/>
      <c r="E41" s="431" t="s">
        <v>354</v>
      </c>
      <c r="F41" s="445">
        <f>[7]C3!G40</f>
        <v>139.41807700000001</v>
      </c>
      <c r="G41" s="432">
        <f>[7]C3!H40</f>
        <v>4.878326712198966</v>
      </c>
      <c r="H41" s="445">
        <f>[7]C6!G40</f>
        <v>13432.326280349485</v>
      </c>
      <c r="I41" s="432">
        <f>[7]C6!H40</f>
        <v>4.3558597468626115</v>
      </c>
      <c r="J41" s="654"/>
    </row>
    <row r="42" spans="3:10" ht="12.75" customHeight="1">
      <c r="C42" s="660"/>
      <c r="E42" s="431" t="s">
        <v>355</v>
      </c>
      <c r="F42" s="445">
        <f>[7]C3!G41</f>
        <v>63.526209000000001</v>
      </c>
      <c r="G42" s="432">
        <f>[7]C3!H41</f>
        <v>1.7742588487729583</v>
      </c>
      <c r="H42" s="445">
        <f>[7]C6!G41</f>
        <v>7329.590861428891</v>
      </c>
      <c r="I42" s="432">
        <f>[7]C6!H41</f>
        <v>1.0573136217241652</v>
      </c>
      <c r="J42" s="654"/>
    </row>
    <row r="43" spans="3:10" ht="16.5" customHeight="1">
      <c r="C43" s="658"/>
      <c r="E43" s="661" t="s">
        <v>20</v>
      </c>
      <c r="F43" s="662">
        <f>SUM(F9:F42)</f>
        <v>2876.7746205000003</v>
      </c>
      <c r="G43" s="663">
        <f>[7]C3!H42</f>
        <v>3.922590020464467</v>
      </c>
      <c r="H43" s="662">
        <f>[7]C6!G42</f>
        <v>6158.1886165863862</v>
      </c>
      <c r="I43" s="663">
        <f>[7]C6!H42</f>
        <v>3.9878198518539021</v>
      </c>
      <c r="J43" s="654"/>
    </row>
    <row r="44" spans="3:10" ht="12.75" customHeight="1">
      <c r="E44" s="735" t="s">
        <v>356</v>
      </c>
      <c r="F44" s="735"/>
      <c r="G44" s="735"/>
      <c r="H44" s="735"/>
      <c r="I44" s="735"/>
    </row>
    <row r="45" spans="3:10" ht="46.5" customHeight="1">
      <c r="E45" s="730" t="s">
        <v>359</v>
      </c>
      <c r="F45" s="730"/>
      <c r="G45" s="730"/>
      <c r="H45" s="730"/>
      <c r="I45" s="730"/>
    </row>
    <row r="46" spans="3:10" ht="12.75" customHeight="1">
      <c r="E46" s="729" t="s">
        <v>360</v>
      </c>
      <c r="F46" s="729"/>
      <c r="G46" s="729"/>
      <c r="H46" s="729"/>
      <c r="I46" s="729"/>
    </row>
    <row r="47" spans="3:10" ht="12.75" customHeight="1">
      <c r="E47" s="729" t="s">
        <v>361</v>
      </c>
      <c r="F47" s="729"/>
      <c r="G47" s="729"/>
      <c r="H47" s="729"/>
      <c r="I47" s="729"/>
    </row>
    <row r="48" spans="3:10">
      <c r="E48" s="729"/>
      <c r="F48" s="729"/>
      <c r="G48" s="729"/>
      <c r="H48" s="729"/>
      <c r="I48" s="729"/>
    </row>
  </sheetData>
  <mergeCells count="9">
    <mergeCell ref="E48:I48"/>
    <mergeCell ref="E45:I45"/>
    <mergeCell ref="E47:I47"/>
    <mergeCell ref="E3:I3"/>
    <mergeCell ref="C7:C10"/>
    <mergeCell ref="F7:G7"/>
    <mergeCell ref="H7:I7"/>
    <mergeCell ref="E44:I44"/>
    <mergeCell ref="E46:I46"/>
  </mergeCells>
  <printOptions horizontalCentered="1" verticalCentered="1"/>
  <pageMargins left="0.78740157480314965" right="0.78740157480314965" top="0.78740157480314965" bottom="0.98425196850393704" header="0" footer="0"/>
  <pageSetup paperSize="9" orientation="landscape" horizontalDpi="300" verticalDpi="300"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
  <dimension ref="B1:AA252"/>
  <sheetViews>
    <sheetView showOutlineSymbols="0" topLeftCell="A22" zoomScaleNormal="100" workbookViewId="0">
      <selection activeCell="M34" sqref="M34"/>
    </sheetView>
  </sheetViews>
  <sheetFormatPr baseColWidth="10" defaultColWidth="11.42578125" defaultRowHeight="11.25"/>
  <cols>
    <col min="1" max="1" width="0.140625" style="20" customWidth="1"/>
    <col min="2" max="2" width="2.7109375" style="20" customWidth="1"/>
    <col min="3" max="3" width="24.7109375" style="20" customWidth="1"/>
    <col min="4" max="4" width="16" style="20" customWidth="1"/>
    <col min="5" max="5" width="14.85546875" style="20" bestFit="1" customWidth="1"/>
    <col min="6" max="6" width="12" style="20" bestFit="1" customWidth="1"/>
    <col min="7" max="7" width="11.42578125" style="20"/>
    <col min="8" max="8" width="9.7109375" style="20" bestFit="1" customWidth="1"/>
    <col min="9" max="12" width="9.42578125" style="20" bestFit="1" customWidth="1"/>
    <col min="13" max="13" width="9.85546875" style="20" bestFit="1" customWidth="1"/>
    <col min="14" max="14" width="9.42578125" style="20" bestFit="1" customWidth="1"/>
    <col min="15" max="15" width="8.5703125" style="20" bestFit="1" customWidth="1"/>
    <col min="16" max="16" width="9.85546875" style="20" bestFit="1" customWidth="1"/>
    <col min="17" max="17" width="9.42578125" style="20" bestFit="1" customWidth="1"/>
    <col min="18" max="19" width="9.28515625" style="20" bestFit="1" customWidth="1"/>
    <col min="20" max="21" width="7.7109375" style="20" bestFit="1" customWidth="1"/>
    <col min="22" max="23" width="9.140625" style="20" bestFit="1" customWidth="1"/>
    <col min="24" max="24" width="7.85546875" style="20" customWidth="1"/>
    <col min="25" max="25" width="8.42578125" style="20" customWidth="1"/>
    <col min="26" max="16384" width="11.42578125" style="20"/>
  </cols>
  <sheetData>
    <row r="1" spans="3:26" ht="0.75" customHeight="1"/>
    <row r="2" spans="3:26" ht="21" customHeight="1">
      <c r="I2" s="31" t="s">
        <v>33</v>
      </c>
      <c r="X2" s="31"/>
    </row>
    <row r="3" spans="3:26" ht="15" customHeight="1">
      <c r="I3" s="639" t="s">
        <v>366</v>
      </c>
      <c r="X3" s="26"/>
    </row>
    <row r="4" spans="3:26" ht="25.5" customHeight="1"/>
    <row r="5" spans="3:26" ht="11.25" customHeight="1"/>
    <row r="6" spans="3:26">
      <c r="C6" s="398" t="s">
        <v>316</v>
      </c>
      <c r="D6" s="398"/>
      <c r="E6" s="398"/>
      <c r="F6" s="398"/>
      <c r="G6" s="398"/>
      <c r="H6" s="398"/>
      <c r="I6" s="398"/>
      <c r="J6" s="398"/>
      <c r="K6" s="398"/>
      <c r="L6" s="398"/>
      <c r="M6" s="398"/>
      <c r="N6" s="398"/>
      <c r="O6" s="398"/>
      <c r="P6" s="398"/>
      <c r="Q6" s="398"/>
      <c r="R6" s="398"/>
      <c r="S6" s="398"/>
      <c r="T6" s="398"/>
      <c r="U6" s="398"/>
      <c r="V6" s="398"/>
      <c r="W6" s="398"/>
      <c r="X6" s="398"/>
    </row>
    <row r="7" spans="3:26" ht="81.75">
      <c r="C7" s="399" t="s">
        <v>40</v>
      </c>
      <c r="D7" s="400"/>
      <c r="E7" s="400" t="s">
        <v>0</v>
      </c>
      <c r="F7" s="400" t="s">
        <v>1</v>
      </c>
      <c r="G7" s="400" t="s">
        <v>2</v>
      </c>
      <c r="H7" s="400" t="s">
        <v>21</v>
      </c>
      <c r="I7" s="400" t="s">
        <v>15</v>
      </c>
      <c r="J7" s="400" t="s">
        <v>22</v>
      </c>
      <c r="K7" s="400" t="s">
        <v>3</v>
      </c>
      <c r="L7" s="400" t="s">
        <v>14</v>
      </c>
      <c r="M7" s="400" t="s">
        <v>12</v>
      </c>
      <c r="N7" s="400" t="s">
        <v>4</v>
      </c>
      <c r="O7" s="400" t="s">
        <v>23</v>
      </c>
      <c r="P7" s="400" t="s">
        <v>5</v>
      </c>
      <c r="Q7" s="400" t="s">
        <v>6</v>
      </c>
      <c r="R7" s="400" t="s">
        <v>10</v>
      </c>
      <c r="S7" s="400" t="s">
        <v>7</v>
      </c>
      <c r="T7" s="400" t="s">
        <v>24</v>
      </c>
      <c r="U7" s="400" t="s">
        <v>8</v>
      </c>
      <c r="V7" s="400" t="s">
        <v>9</v>
      </c>
      <c r="W7" s="401" t="s">
        <v>11</v>
      </c>
      <c r="X7" s="401" t="s">
        <v>13</v>
      </c>
    </row>
    <row r="8" spans="3:26">
      <c r="C8" s="402" t="s">
        <v>16</v>
      </c>
      <c r="D8" s="403"/>
      <c r="E8" s="403">
        <f>'[2]Data 3'!D195</f>
        <v>545.36218095200002</v>
      </c>
      <c r="F8" s="403">
        <f>'[2]Data 3'!E195</f>
        <v>3466.6898839999999</v>
      </c>
      <c r="G8" s="403">
        <f>'[2]Data 3'!F195</f>
        <v>1499.3871729999998</v>
      </c>
      <c r="H8" s="403" t="str">
        <f>'[2]Data 3'!G195</f>
        <v>-</v>
      </c>
      <c r="I8" s="403">
        <f>'[2]Data 3'!H195</f>
        <v>432.85857900000002</v>
      </c>
      <c r="J8" s="403">
        <f>'[2]Data 3'!I195</f>
        <v>3.4812029999999998</v>
      </c>
      <c r="K8" s="403">
        <f>'[2]Data 3'!J195</f>
        <v>181.41707300000002</v>
      </c>
      <c r="L8" s="403">
        <f>'[2]Data 3'!K195</f>
        <v>692.988111</v>
      </c>
      <c r="M8" s="403">
        <f>'[2]Data 3'!L195</f>
        <v>8036.07435472</v>
      </c>
      <c r="N8" s="403">
        <f>'[2]Data 3'!M195</f>
        <v>5136.0005060000003</v>
      </c>
      <c r="O8" s="403" t="str">
        <f>'[2]Data 3'!N195</f>
        <v>-</v>
      </c>
      <c r="P8" s="403">
        <f>'[2]Data 3'!O195</f>
        <v>1470.792781264</v>
      </c>
      <c r="Q8" s="403">
        <f>'[2]Data 3'!P195</f>
        <v>7917.9069923999996</v>
      </c>
      <c r="R8" s="403">
        <f>'[2]Data 3'!Q195</f>
        <v>139.58282800000001</v>
      </c>
      <c r="S8" s="403">
        <f>'[2]Data 3'!R195</f>
        <v>124.57411999999999</v>
      </c>
      <c r="T8" s="403" t="str">
        <f>'[2]Data 3'!S195</f>
        <v>-</v>
      </c>
      <c r="U8" s="403">
        <f>'[2]Data 3'!T195</f>
        <v>93.114356000000001</v>
      </c>
      <c r="V8" s="403">
        <f>'[2]Data 3'!U195</f>
        <v>540.218796</v>
      </c>
      <c r="W8" s="403">
        <f>'[2]Data 3'!V195</f>
        <v>351.27464100000003</v>
      </c>
      <c r="X8" s="403">
        <f t="shared" ref="X8:X21" si="0">SUM(E8:W8)</f>
        <v>30631.723579335998</v>
      </c>
      <c r="Y8" s="38"/>
      <c r="Z8" s="38"/>
    </row>
    <row r="9" spans="3:26">
      <c r="C9" s="402" t="s">
        <v>240</v>
      </c>
      <c r="D9" s="403"/>
      <c r="E9" s="403">
        <f>'[2]Data 3'!D196</f>
        <v>224.24611004799999</v>
      </c>
      <c r="F9" s="403">
        <f>'[2]Data 3'!E196</f>
        <v>231.13484199999999</v>
      </c>
      <c r="G9" s="403">
        <f>'[2]Data 3'!F196</f>
        <v>10.652130999999999</v>
      </c>
      <c r="H9" s="403" t="str">
        <f>'[2]Data 3'!G196</f>
        <v>-</v>
      </c>
      <c r="I9" s="403">
        <f>'[2]Data 3'!H196</f>
        <v>1337.2485509999999</v>
      </c>
      <c r="J9" s="403" t="str">
        <f>'[2]Data 3'!I196</f>
        <v>-</v>
      </c>
      <c r="K9" s="403">
        <f>'[2]Data 3'!J196</f>
        <v>372.53057000000001</v>
      </c>
      <c r="L9" s="403">
        <f>'[2]Data 3'!K196</f>
        <v>26.533919000000001</v>
      </c>
      <c r="M9" s="403">
        <f>'[2]Data 3'!L196</f>
        <v>330.77202620999998</v>
      </c>
      <c r="N9" s="403">
        <f>'[2]Data 3'!M196</f>
        <v>174.98311699999999</v>
      </c>
      <c r="O9" s="403" t="str">
        <f>'[2]Data 3'!N196</f>
        <v>-</v>
      </c>
      <c r="P9" s="403">
        <f>'[2]Data 3'!O196</f>
        <v>22.129704359999998</v>
      </c>
      <c r="Q9" s="403">
        <f>'[2]Data 3'!P196</f>
        <v>21.2095156</v>
      </c>
      <c r="R9" s="403" t="str">
        <f>'[2]Data 3'!Q196</f>
        <v>-</v>
      </c>
      <c r="S9" s="403" t="str">
        <f>'[2]Data 3'!R196</f>
        <v>-</v>
      </c>
      <c r="T9" s="403" t="str">
        <f>'[2]Data 3'!S196</f>
        <v>-</v>
      </c>
      <c r="U9" s="403" t="str">
        <f>'[2]Data 3'!T196</f>
        <v>-</v>
      </c>
      <c r="V9" s="403" t="str">
        <f>'[2]Data 3'!U196</f>
        <v>-</v>
      </c>
      <c r="W9" s="403" t="str">
        <f>'[2]Data 3'!V196</f>
        <v>-</v>
      </c>
      <c r="X9" s="403">
        <f t="shared" si="0"/>
        <v>2751.4404862179995</v>
      </c>
      <c r="Y9" s="38"/>
      <c r="Z9" s="38"/>
    </row>
    <row r="10" spans="3:26">
      <c r="C10" s="402" t="s">
        <v>17</v>
      </c>
      <c r="D10" s="403"/>
      <c r="E10" s="403" t="str">
        <f>'[2]Data 3'!D197</f>
        <v>-</v>
      </c>
      <c r="F10" s="403" t="str">
        <f>'[2]Data 3'!E197</f>
        <v>-</v>
      </c>
      <c r="G10" s="403" t="str">
        <f>'[2]Data 3'!F197</f>
        <v>-</v>
      </c>
      <c r="H10" s="403" t="str">
        <f>'[2]Data 3'!G197</f>
        <v>-</v>
      </c>
      <c r="I10" s="403">
        <f>'[2]Data 3'!H197</f>
        <v>8892.0276889999986</v>
      </c>
      <c r="J10" s="403" t="str">
        <f>'[2]Data 3'!I197</f>
        <v>-</v>
      </c>
      <c r="K10" s="403" t="str">
        <f>'[2]Data 3'!J197</f>
        <v>-</v>
      </c>
      <c r="L10" s="403">
        <f>'[2]Data 3'!K197</f>
        <v>7716.7046090000003</v>
      </c>
      <c r="M10" s="403" t="str">
        <f>'[2]Data 3'!L197</f>
        <v>-</v>
      </c>
      <c r="N10" s="403">
        <f>'[2]Data 3'!M197</f>
        <v>23886.899638999999</v>
      </c>
      <c r="O10" s="403" t="str">
        <f>'[2]Data 3'!N197</f>
        <v>-</v>
      </c>
      <c r="P10" s="403">
        <f>'[2]Data 3'!O197</f>
        <v>15262.727919999999</v>
      </c>
      <c r="Q10" s="403" t="str">
        <f>'[2]Data 3'!P197</f>
        <v>-</v>
      </c>
      <c r="R10" s="403" t="str">
        <f>'[2]Data 3'!Q197</f>
        <v>-</v>
      </c>
      <c r="S10" s="403" t="str">
        <f>'[2]Data 3'!R197</f>
        <v>-</v>
      </c>
      <c r="T10" s="403" t="str">
        <f>'[2]Data 3'!S197</f>
        <v>-</v>
      </c>
      <c r="U10" s="403" t="str">
        <f>'[2]Data 3'!T197</f>
        <v>-</v>
      </c>
      <c r="V10" s="403" t="str">
        <f>'[2]Data 3'!U197</f>
        <v>-</v>
      </c>
      <c r="W10" s="403" t="str">
        <f>'[2]Data 3'!V197</f>
        <v>-</v>
      </c>
      <c r="X10" s="403">
        <f t="shared" si="0"/>
        <v>55758.359856999996</v>
      </c>
      <c r="Y10" s="38"/>
      <c r="Z10" s="38"/>
    </row>
    <row r="11" spans="3:26">
      <c r="C11" s="402" t="s">
        <v>18</v>
      </c>
      <c r="D11" s="403"/>
      <c r="E11" s="403">
        <f>'[2]Data 3'!D198</f>
        <v>178.94772</v>
      </c>
      <c r="F11" s="403">
        <f>'[2]Data 3'!E198</f>
        <v>150.586805</v>
      </c>
      <c r="G11" s="403">
        <f>'[2]Data 3'!F198</f>
        <v>2827.114364</v>
      </c>
      <c r="H11" s="403">
        <f>'[2]Data 3'!G198</f>
        <v>221.66149100000001</v>
      </c>
      <c r="I11" s="403" t="str">
        <f>'[2]Data 3'!H198</f>
        <v>-</v>
      </c>
      <c r="J11" s="403" t="str">
        <f>'[2]Data 3'!I198</f>
        <v>-</v>
      </c>
      <c r="K11" s="403" t="str">
        <f>'[2]Data 3'!J198</f>
        <v>-</v>
      </c>
      <c r="L11" s="403" t="str">
        <f>'[2]Data 3'!K198</f>
        <v>-</v>
      </c>
      <c r="M11" s="403">
        <f>'[2]Data 3'!L198</f>
        <v>298.588414</v>
      </c>
      <c r="N11" s="403" t="str">
        <f>'[2]Data 3'!M198</f>
        <v>-</v>
      </c>
      <c r="O11" s="403" t="str">
        <f>'[2]Data 3'!N198</f>
        <v>-</v>
      </c>
      <c r="P11" s="403" t="str">
        <f>'[2]Data 3'!O198</f>
        <v>-</v>
      </c>
      <c r="Q11" s="403">
        <f>'[2]Data 3'!P198</f>
        <v>1343.8137839999999</v>
      </c>
      <c r="R11" s="403" t="str">
        <f>'[2]Data 3'!Q198</f>
        <v>-</v>
      </c>
      <c r="S11" s="403" t="str">
        <f>'[2]Data 3'!R198</f>
        <v>-</v>
      </c>
      <c r="T11" s="403" t="str">
        <f>'[2]Data 3'!S198</f>
        <v>-</v>
      </c>
      <c r="U11" s="403" t="str">
        <f>'[2]Data 3'!T198</f>
        <v>-</v>
      </c>
      <c r="V11" s="403" t="str">
        <f>'[2]Data 3'!U198</f>
        <v>-</v>
      </c>
      <c r="W11" s="403" t="str">
        <f>'[2]Data 3'!V198</f>
        <v>-</v>
      </c>
      <c r="X11" s="403">
        <f t="shared" si="0"/>
        <v>5020.7125779999997</v>
      </c>
      <c r="Y11" s="38"/>
      <c r="Z11" s="38"/>
    </row>
    <row r="12" spans="3:26">
      <c r="C12" s="402" t="s">
        <v>19</v>
      </c>
      <c r="D12" s="403"/>
      <c r="E12" s="403" t="str">
        <f>'[2]Data 3'!D199</f>
        <v>-</v>
      </c>
      <c r="F12" s="403" t="str">
        <f>'[2]Data 3'!E199</f>
        <v>-</v>
      </c>
      <c r="G12" s="403" t="str">
        <f>'[2]Data 3'!F199</f>
        <v>-</v>
      </c>
      <c r="H12" s="403">
        <f>'[2]Data 3'!G199</f>
        <v>496.82458700000001</v>
      </c>
      <c r="I12" s="403" t="str">
        <f>'[2]Data 3'!H199</f>
        <v>-</v>
      </c>
      <c r="J12" s="403">
        <f>'[2]Data 3'!I199</f>
        <v>3300.77736</v>
      </c>
      <c r="K12" s="403" t="str">
        <f>'[2]Data 3'!J199</f>
        <v>-</v>
      </c>
      <c r="L12" s="403" t="str">
        <f>'[2]Data 3'!K199</f>
        <v>-</v>
      </c>
      <c r="M12" s="403" t="str">
        <f>'[2]Data 3'!L199</f>
        <v>-</v>
      </c>
      <c r="N12" s="403" t="str">
        <f>'[2]Data 3'!M199</f>
        <v>-</v>
      </c>
      <c r="O12" s="403">
        <f>'[2]Data 3'!N199</f>
        <v>199.19810200000001</v>
      </c>
      <c r="P12" s="403" t="str">
        <f>'[2]Data 3'!O199</f>
        <v>-</v>
      </c>
      <c r="Q12" s="403" t="str">
        <f>'[2]Data 3'!P199</f>
        <v>-</v>
      </c>
      <c r="R12" s="403" t="str">
        <f>'[2]Data 3'!Q199</f>
        <v>-</v>
      </c>
      <c r="S12" s="403" t="str">
        <f>'[2]Data 3'!R199</f>
        <v>-</v>
      </c>
      <c r="T12" s="403">
        <f>'[2]Data 3'!S199</f>
        <v>196.88244500000002</v>
      </c>
      <c r="U12" s="403" t="str">
        <f>'[2]Data 3'!T199</f>
        <v>-</v>
      </c>
      <c r="V12" s="403" t="str">
        <f>'[2]Data 3'!U199</f>
        <v>-</v>
      </c>
      <c r="W12" s="403" t="str">
        <f>'[2]Data 3'!V199</f>
        <v>-</v>
      </c>
      <c r="X12" s="403">
        <f t="shared" si="0"/>
        <v>4193.6824939999997</v>
      </c>
      <c r="Y12" s="38"/>
      <c r="Z12" s="38"/>
    </row>
    <row r="13" spans="3:26">
      <c r="C13" s="402" t="s">
        <v>34</v>
      </c>
      <c r="D13" s="403"/>
      <c r="E13" s="403">
        <f>'[2]Data 3'!D200</f>
        <v>8152.114012</v>
      </c>
      <c r="F13" s="403">
        <f>'[2]Data 3'!E200</f>
        <v>2226.4633870000002</v>
      </c>
      <c r="G13" s="403">
        <f>'[2]Data 3'!F200</f>
        <v>2513.1851850000003</v>
      </c>
      <c r="H13" s="403">
        <f>'[2]Data 3'!G200</f>
        <v>2412.1368459999999</v>
      </c>
      <c r="I13" s="403">
        <f>'[2]Data 3'!H200</f>
        <v>4080.5279230000001</v>
      </c>
      <c r="J13" s="403">
        <f>'[2]Data 3'!I200</f>
        <v>3254.2698949999999</v>
      </c>
      <c r="K13" s="403" t="str">
        <f>'[2]Data 3'!J200</f>
        <v>-</v>
      </c>
      <c r="L13" s="403">
        <f>'[2]Data 3'!K200</f>
        <v>2050.0639679999999</v>
      </c>
      <c r="M13" s="403" t="str">
        <f>'[2]Data 3'!L200</f>
        <v>-</v>
      </c>
      <c r="N13" s="403">
        <f>'[2]Data 3'!M200</f>
        <v>5263.3799040000004</v>
      </c>
      <c r="O13" s="403" t="str">
        <f>'[2]Data 3'!N200</f>
        <v>-</v>
      </c>
      <c r="P13" s="403" t="str">
        <f>'[2]Data 3'!O200</f>
        <v>-</v>
      </c>
      <c r="Q13" s="403">
        <f>'[2]Data 3'!P200</f>
        <v>2212.326262</v>
      </c>
      <c r="R13" s="403">
        <f>'[2]Data 3'!Q200</f>
        <v>635.10530000000006</v>
      </c>
      <c r="S13" s="403" t="str">
        <f>'[2]Data 3'!R200</f>
        <v>-</v>
      </c>
      <c r="T13" s="403" t="str">
        <f>'[2]Data 3'!S200</f>
        <v>-</v>
      </c>
      <c r="U13" s="403">
        <f>'[2]Data 3'!T200</f>
        <v>6129.6457259999997</v>
      </c>
      <c r="V13" s="403">
        <f>'[2]Data 3'!U200</f>
        <v>2265.9167929999999</v>
      </c>
      <c r="W13" s="403">
        <f>'[2]Data 3'!V200</f>
        <v>2827.7201889999997</v>
      </c>
      <c r="X13" s="403">
        <f t="shared" si="0"/>
        <v>44022.855389999997</v>
      </c>
      <c r="Y13" s="38"/>
      <c r="Z13" s="38"/>
    </row>
    <row r="14" spans="3:26">
      <c r="C14" s="402" t="s">
        <v>173</v>
      </c>
      <c r="D14" s="403"/>
      <c r="E14" s="403" t="str">
        <f>'[2]Data 3'!D201</f>
        <v>-</v>
      </c>
      <c r="F14" s="403" t="str">
        <f>'[2]Data 3'!E201</f>
        <v>-</v>
      </c>
      <c r="G14" s="403" t="str">
        <f>'[2]Data 3'!F201</f>
        <v>-</v>
      </c>
      <c r="H14" s="403" t="str">
        <f>'[2]Data 3'!G201</f>
        <v>-</v>
      </c>
      <c r="I14" s="403" t="str">
        <f>'[2]Data 3'!H201</f>
        <v>-</v>
      </c>
      <c r="J14" s="403">
        <f>'[2]Data 3'!I201</f>
        <v>19.540226999999998</v>
      </c>
      <c r="K14" s="403" t="str">
        <f>'[2]Data 3'!J201</f>
        <v>-</v>
      </c>
      <c r="L14" s="403" t="str">
        <f>'[2]Data 3'!K201</f>
        <v>-</v>
      </c>
      <c r="M14" s="403" t="str">
        <f>'[2]Data 3'!L201</f>
        <v>-</v>
      </c>
      <c r="N14" s="403" t="str">
        <f>'[2]Data 3'!M201</f>
        <v>-</v>
      </c>
      <c r="O14" s="403" t="str">
        <f>'[2]Data 3'!N201</f>
        <v>-</v>
      </c>
      <c r="P14" s="403" t="str">
        <f>'[2]Data 3'!O201</f>
        <v>-</v>
      </c>
      <c r="Q14" s="403" t="str">
        <f>'[2]Data 3'!P201</f>
        <v>-</v>
      </c>
      <c r="R14" s="403" t="str">
        <f>'[2]Data 3'!Q201</f>
        <v>-</v>
      </c>
      <c r="S14" s="403" t="str">
        <f>'[2]Data 3'!R201</f>
        <v>-</v>
      </c>
      <c r="T14" s="403" t="str">
        <f>'[2]Data 3'!S201</f>
        <v>-</v>
      </c>
      <c r="U14" s="403" t="str">
        <f>'[2]Data 3'!T201</f>
        <v>-</v>
      </c>
      <c r="V14" s="403" t="str">
        <f>'[2]Data 3'!U201</f>
        <v>-</v>
      </c>
      <c r="W14" s="403" t="str">
        <f>'[2]Data 3'!V201</f>
        <v>-</v>
      </c>
      <c r="X14" s="403">
        <f t="shared" si="0"/>
        <v>19.540226999999998</v>
      </c>
      <c r="Y14" s="38"/>
      <c r="Z14" s="38"/>
    </row>
    <row r="15" spans="3:26">
      <c r="C15" s="402" t="s">
        <v>114</v>
      </c>
      <c r="D15" s="403"/>
      <c r="E15" s="403">
        <f>'[2]Data 3'!D202</f>
        <v>6726.1513660000001</v>
      </c>
      <c r="F15" s="403">
        <f>'[2]Data 3'!E202</f>
        <v>7314.3457280000002</v>
      </c>
      <c r="G15" s="403">
        <f>'[2]Data 3'!F202</f>
        <v>1153.037926</v>
      </c>
      <c r="H15" s="403">
        <f>'[2]Data 3'!G202</f>
        <v>3.6409229999999999</v>
      </c>
      <c r="I15" s="403">
        <f>'[2]Data 3'!H202</f>
        <v>2197.8212560000002</v>
      </c>
      <c r="J15" s="403">
        <f>'[2]Data 3'!I202</f>
        <v>1100.5493230000002</v>
      </c>
      <c r="K15" s="403">
        <f>'[2]Data 3'!J202</f>
        <v>74.181325000000001</v>
      </c>
      <c r="L15" s="403">
        <f>'[2]Data 3'!K202</f>
        <v>7168.1907089999995</v>
      </c>
      <c r="M15" s="403">
        <f>'[2]Data 3'!L202</f>
        <v>12576.042351</v>
      </c>
      <c r="N15" s="403">
        <f>'[2]Data 3'!M202</f>
        <v>2555.9744449999998</v>
      </c>
      <c r="O15" s="403" t="str">
        <f>'[2]Data 3'!N202</f>
        <v>-</v>
      </c>
      <c r="P15" s="403">
        <f>'[2]Data 3'!O202</f>
        <v>116.652447</v>
      </c>
      <c r="Q15" s="403">
        <f>'[2]Data 3'!P202</f>
        <v>9992.2380909999993</v>
      </c>
      <c r="R15" s="403">
        <f>'[2]Data 3'!Q202</f>
        <v>790.62596900000005</v>
      </c>
      <c r="S15" s="403" t="str">
        <f>'[2]Data 3'!R202</f>
        <v>-</v>
      </c>
      <c r="T15" s="403" t="str">
        <f>'[2]Data 3'!S202</f>
        <v>-</v>
      </c>
      <c r="U15" s="403">
        <f>'[2]Data 3'!T202</f>
        <v>431.93735300000003</v>
      </c>
      <c r="V15" s="403">
        <f>'[2]Data 3'!U202</f>
        <v>2377.903953</v>
      </c>
      <c r="W15" s="403">
        <f>'[2]Data 3'!V202</f>
        <v>326.95309299999997</v>
      </c>
      <c r="X15" s="403">
        <f t="shared" si="0"/>
        <v>54906.246257999999</v>
      </c>
      <c r="Y15" s="38"/>
      <c r="Z15" s="38"/>
    </row>
    <row r="16" spans="3:26">
      <c r="C16" s="402" t="s">
        <v>118</v>
      </c>
      <c r="D16" s="403"/>
      <c r="E16" s="403">
        <f>'[2]Data 3'!D203</f>
        <v>3475.7747420000001</v>
      </c>
      <c r="F16" s="403">
        <f>'[2]Data 3'!E203</f>
        <v>1508.8846189999999</v>
      </c>
      <c r="G16" s="403">
        <f>'[2]Data 3'!F203</f>
        <v>0.506884</v>
      </c>
      <c r="H16" s="403">
        <f>'[2]Data 3'!G203</f>
        <v>118.46709200000001</v>
      </c>
      <c r="I16" s="403">
        <f>'[2]Data 3'!H203</f>
        <v>527.34773899999993</v>
      </c>
      <c r="J16" s="403">
        <f>'[2]Data 3'!I203</f>
        <v>258.86342100000002</v>
      </c>
      <c r="K16" s="403">
        <f>'[2]Data 3'!J203</f>
        <v>2.1836950000000002</v>
      </c>
      <c r="L16" s="403">
        <f>'[2]Data 3'!K203</f>
        <v>3082.4095339999999</v>
      </c>
      <c r="M16" s="403">
        <f>'[2]Data 3'!L203</f>
        <v>1117.3588710000001</v>
      </c>
      <c r="N16" s="403">
        <f>'[2]Data 3'!M203</f>
        <v>380.04594000000003</v>
      </c>
      <c r="O16" s="403" t="str">
        <f>'[2]Data 3'!N203</f>
        <v>-</v>
      </c>
      <c r="P16" s="403">
        <f>'[2]Data 3'!O203</f>
        <v>2390.0203919999999</v>
      </c>
      <c r="Q16" s="403">
        <f>'[2]Data 3'!P203</f>
        <v>21.466393</v>
      </c>
      <c r="R16" s="403">
        <f>'[2]Data 3'!Q203</f>
        <v>142.955679</v>
      </c>
      <c r="S16" s="403">
        <f>'[2]Data 3'!R203</f>
        <v>82.136150999999998</v>
      </c>
      <c r="T16" s="403">
        <f>'[2]Data 3'!S203</f>
        <v>7.6706999999999997E-2</v>
      </c>
      <c r="U16" s="403">
        <f>'[2]Data 3'!T203</f>
        <v>1851.73162</v>
      </c>
      <c r="V16" s="403">
        <f>'[2]Data 3'!U203</f>
        <v>280.33849699999996</v>
      </c>
      <c r="W16" s="403">
        <f>'[2]Data 3'!V203</f>
        <v>61.576756000000003</v>
      </c>
      <c r="X16" s="403">
        <f t="shared" si="0"/>
        <v>15302.144732000004</v>
      </c>
      <c r="Y16" s="38"/>
      <c r="Z16" s="38"/>
    </row>
    <row r="17" spans="3:27">
      <c r="C17" s="402" t="s">
        <v>174</v>
      </c>
      <c r="D17" s="403"/>
      <c r="E17" s="403">
        <f>'[2]Data 3'!D204</f>
        <v>1978.465954</v>
      </c>
      <c r="F17" s="403" t="str">
        <f>'[2]Data 3'!E204</f>
        <v>-</v>
      </c>
      <c r="G17" s="403" t="str">
        <f>'[2]Data 3'!F204</f>
        <v>-</v>
      </c>
      <c r="H17" s="403" t="str">
        <f>'[2]Data 3'!G204</f>
        <v>-</v>
      </c>
      <c r="I17" s="403">
        <f>'[2]Data 3'!H204</f>
        <v>86.556601000000001</v>
      </c>
      <c r="J17" s="403" t="str">
        <f>'[2]Data 3'!I204</f>
        <v>-</v>
      </c>
      <c r="K17" s="403" t="str">
        <f>'[2]Data 3'!J204</f>
        <v>-</v>
      </c>
      <c r="L17" s="403">
        <f>'[2]Data 3'!K204</f>
        <v>597.41286300000002</v>
      </c>
      <c r="M17" s="403" t="str">
        <f>'[2]Data 3'!L204</f>
        <v>-</v>
      </c>
      <c r="N17" s="403">
        <f>'[2]Data 3'!M204</f>
        <v>59.896735</v>
      </c>
      <c r="O17" s="403" t="str">
        <f>'[2]Data 3'!N204</f>
        <v>-</v>
      </c>
      <c r="P17" s="403">
        <f>'[2]Data 3'!O204</f>
        <v>1776.4719769999999</v>
      </c>
      <c r="Q17" s="403" t="str">
        <f>'[2]Data 3'!P204</f>
        <v>-</v>
      </c>
      <c r="R17" s="403" t="str">
        <f>'[2]Data 3'!Q204</f>
        <v>-</v>
      </c>
      <c r="S17" s="403" t="str">
        <f>'[2]Data 3'!R204</f>
        <v>-</v>
      </c>
      <c r="T17" s="403" t="str">
        <f>'[2]Data 3'!S204</f>
        <v>-</v>
      </c>
      <c r="U17" s="403">
        <f>'[2]Data 3'!T204</f>
        <v>39.506</v>
      </c>
      <c r="V17" s="403" t="str">
        <f>'[2]Data 3'!U204</f>
        <v>-</v>
      </c>
      <c r="W17" s="403" t="str">
        <f>'[2]Data 3'!V204</f>
        <v>-</v>
      </c>
      <c r="X17" s="403">
        <f t="shared" si="0"/>
        <v>4538.3101299999998</v>
      </c>
      <c r="Y17" s="38"/>
      <c r="Z17" s="38"/>
    </row>
    <row r="18" spans="3:27">
      <c r="C18" s="402" t="s">
        <v>115</v>
      </c>
      <c r="D18" s="403"/>
      <c r="E18" s="403">
        <f>'[2]Data 3'!D205</f>
        <v>1677.2791769999999</v>
      </c>
      <c r="F18" s="403">
        <f>'[2]Data 3'!E205</f>
        <v>43.439266000000003</v>
      </c>
      <c r="G18" s="403">
        <f>'[2]Data 3'!F205</f>
        <v>264.59407599999997</v>
      </c>
      <c r="H18" s="403">
        <f>'[2]Data 3'!G205</f>
        <v>0.62939999999999996</v>
      </c>
      <c r="I18" s="403">
        <f>'[2]Data 3'!H205</f>
        <v>36.594824000000003</v>
      </c>
      <c r="J18" s="403">
        <f>'[2]Data 3'!I205</f>
        <v>9.1869809999999994</v>
      </c>
      <c r="K18" s="403">
        <f>'[2]Data 3'!J205</f>
        <v>79.164327999999998</v>
      </c>
      <c r="L18" s="403">
        <f>'[2]Data 3'!K205</f>
        <v>488.883152</v>
      </c>
      <c r="M18" s="403">
        <f>'[2]Data 3'!L205</f>
        <v>417.237686</v>
      </c>
      <c r="N18" s="403">
        <f>'[2]Data 3'!M205</f>
        <v>151.65661300000002</v>
      </c>
      <c r="O18" s="403" t="str">
        <f>'[2]Data 3'!N205</f>
        <v>-</v>
      </c>
      <c r="P18" s="403">
        <f>'[2]Data 3'!O205</f>
        <v>261.34119399999997</v>
      </c>
      <c r="Q18" s="403">
        <f>'[2]Data 3'!P205</f>
        <v>461.90105</v>
      </c>
      <c r="R18" s="403">
        <f>'[2]Data 3'!Q205</f>
        <v>7.4396610000000001</v>
      </c>
      <c r="S18" s="403">
        <f>'[2]Data 3'!R205</f>
        <v>177.32846799999999</v>
      </c>
      <c r="T18" s="403" t="str">
        <f>'[2]Data 3'!S205</f>
        <v>-</v>
      </c>
      <c r="U18" s="403">
        <f>'[2]Data 3'!T205</f>
        <v>44.067807000000002</v>
      </c>
      <c r="V18" s="403">
        <f>'[2]Data 3'!U205</f>
        <v>305.040143</v>
      </c>
      <c r="W18" s="403">
        <f>'[2]Data 3'!V205</f>
        <v>55.797370000000001</v>
      </c>
      <c r="X18" s="403">
        <f t="shared" si="0"/>
        <v>4481.581196000001</v>
      </c>
      <c r="Y18" s="38"/>
      <c r="Z18" s="38"/>
    </row>
    <row r="19" spans="3:27">
      <c r="C19" s="402" t="s">
        <v>183</v>
      </c>
      <c r="D19" s="403"/>
      <c r="E19" s="403">
        <f>'[2]Data 3'!D206</f>
        <v>5026.8018519999996</v>
      </c>
      <c r="F19" s="403">
        <f>'[2]Data 3'!E206</f>
        <v>2805.2805600000002</v>
      </c>
      <c r="G19" s="403">
        <f>'[2]Data 3'!F206</f>
        <v>347.78208899999998</v>
      </c>
      <c r="H19" s="403">
        <f>'[2]Data 3'!G206</f>
        <v>33.823183</v>
      </c>
      <c r="I19" s="403">
        <f>'[2]Data 3'!H206</f>
        <v>1468.8892639999999</v>
      </c>
      <c r="J19" s="403" t="str">
        <f>'[2]Data 3'!I206</f>
        <v>-</v>
      </c>
      <c r="K19" s="403">
        <f>'[2]Data 3'!J206</f>
        <v>835.1521019999999</v>
      </c>
      <c r="L19" s="403">
        <f>'[2]Data 3'!K206</f>
        <v>1121.9446799999998</v>
      </c>
      <c r="M19" s="403">
        <f>'[2]Data 3'!L206</f>
        <v>2672.6259749999999</v>
      </c>
      <c r="N19" s="403">
        <f>'[2]Data 3'!M206</f>
        <v>5111.7950029999993</v>
      </c>
      <c r="O19" s="403" t="str">
        <f>'[2]Data 3'!N206</f>
        <v>-</v>
      </c>
      <c r="P19" s="403">
        <f>'[2]Data 3'!O206</f>
        <v>54.697241000000005</v>
      </c>
      <c r="Q19" s="403">
        <f>'[2]Data 3'!P206</f>
        <v>2258.3746019999999</v>
      </c>
      <c r="R19" s="403">
        <f>'[2]Data 3'!Q206</f>
        <v>76.309228000000004</v>
      </c>
      <c r="S19" s="403">
        <f>'[2]Data 3'!R206</f>
        <v>741.25639799999999</v>
      </c>
      <c r="T19" s="403" t="str">
        <f>'[2]Data 3'!S206</f>
        <v>-</v>
      </c>
      <c r="U19" s="403">
        <f>'[2]Data 3'!T206</f>
        <v>1684.6954169999999</v>
      </c>
      <c r="V19" s="403">
        <f>'[2]Data 3'!U206</f>
        <v>843.84862100000009</v>
      </c>
      <c r="W19" s="403">
        <f>'[2]Data 3'!V206</f>
        <v>1947.037118</v>
      </c>
      <c r="X19" s="403">
        <f t="shared" si="0"/>
        <v>27030.313333000002</v>
      </c>
      <c r="Y19" s="38"/>
      <c r="Z19" s="38"/>
    </row>
    <row r="20" spans="3:27">
      <c r="C20" s="402" t="s">
        <v>241</v>
      </c>
      <c r="D20" s="403"/>
      <c r="E20" s="403">
        <f>'[2]Data 3'!D207</f>
        <v>3.5324000000000001E-2</v>
      </c>
      <c r="F20" s="403">
        <f>'[2]Data 3'!E207</f>
        <v>305.44019199999997</v>
      </c>
      <c r="G20" s="403">
        <f>'[2]Data 3'!F207</f>
        <v>726.13497600000005</v>
      </c>
      <c r="H20" s="403">
        <f>'[2]Data 3'!G207</f>
        <v>114.001848</v>
      </c>
      <c r="I20" s="403">
        <f>'[2]Data 3'!H207</f>
        <v>59.135951999999996</v>
      </c>
      <c r="J20" s="403" t="str">
        <f>'[2]Data 3'!I207</f>
        <v>-</v>
      </c>
      <c r="K20" s="403">
        <f>'[2]Data 3'!J207</f>
        <v>40.703454499999999</v>
      </c>
      <c r="L20" s="403" t="str">
        <f>'[2]Data 3'!K207</f>
        <v>-</v>
      </c>
      <c r="M20" s="403" t="str">
        <f>'[2]Data 3'!L207</f>
        <v>-</v>
      </c>
      <c r="N20" s="403">
        <f>'[2]Data 3'!M207</f>
        <v>122.515542</v>
      </c>
      <c r="O20" s="403" t="str">
        <f>'[2]Data 3'!N207</f>
        <v>-</v>
      </c>
      <c r="P20" s="403" t="str">
        <f>'[2]Data 3'!O207</f>
        <v>-</v>
      </c>
      <c r="Q20" s="403">
        <f>'[2]Data 3'!P207</f>
        <v>163.25247700000003</v>
      </c>
      <c r="R20" s="403" t="str">
        <f>'[2]Data 3'!Q207</f>
        <v>-</v>
      </c>
      <c r="S20" s="403">
        <f>'[2]Data 3'!R207</f>
        <v>82.589032500000002</v>
      </c>
      <c r="T20" s="403">
        <f>'[2]Data 3'!S207</f>
        <v>5.5255555000000003</v>
      </c>
      <c r="U20" s="403" t="str">
        <f>'[2]Data 3'!T207</f>
        <v>-</v>
      </c>
      <c r="V20" s="403" t="str">
        <f>'[2]Data 3'!U207</f>
        <v>-</v>
      </c>
      <c r="W20" s="403">
        <f>'[2]Data 3'!V207</f>
        <v>396.85324449999996</v>
      </c>
      <c r="X20" s="403">
        <f t="shared" si="0"/>
        <v>2016.1875980000004</v>
      </c>
      <c r="Y20" s="38"/>
      <c r="Z20" s="38"/>
    </row>
    <row r="21" spans="3:27">
      <c r="C21" s="402" t="s">
        <v>242</v>
      </c>
      <c r="D21" s="403"/>
      <c r="E21" s="403" t="str">
        <f>'[2]Data 3'!D208</f>
        <v>-</v>
      </c>
      <c r="F21" s="403" t="str">
        <f>'[2]Data 3'!E208</f>
        <v>-</v>
      </c>
      <c r="G21" s="403" t="str">
        <f>'[2]Data 3'!F208</f>
        <v>-</v>
      </c>
      <c r="H21" s="403">
        <f>'[2]Data 3'!G208</f>
        <v>114.001848</v>
      </c>
      <c r="I21" s="403" t="str">
        <f>'[2]Data 3'!H208</f>
        <v>-</v>
      </c>
      <c r="J21" s="403" t="str">
        <f>'[2]Data 3'!I208</f>
        <v>-</v>
      </c>
      <c r="K21" s="403">
        <f>'[2]Data 3'!J208</f>
        <v>40.703454499999999</v>
      </c>
      <c r="L21" s="403" t="str">
        <f>'[2]Data 3'!K208</f>
        <v>-</v>
      </c>
      <c r="M21" s="403" t="str">
        <f>'[2]Data 3'!L208</f>
        <v>-</v>
      </c>
      <c r="N21" s="403">
        <f>'[2]Data 3'!M208</f>
        <v>115.140006</v>
      </c>
      <c r="O21" s="403" t="str">
        <f>'[2]Data 3'!N208</f>
        <v>-</v>
      </c>
      <c r="P21" s="403" t="str">
        <f>'[2]Data 3'!O208</f>
        <v>-</v>
      </c>
      <c r="Q21" s="403">
        <f>'[2]Data 3'!P208</f>
        <v>163.25247700000003</v>
      </c>
      <c r="R21" s="403" t="str">
        <f>'[2]Data 3'!Q208</f>
        <v>-</v>
      </c>
      <c r="S21" s="403">
        <f>'[2]Data 3'!R208</f>
        <v>82.589032500000002</v>
      </c>
      <c r="T21" s="403">
        <f>'[2]Data 3'!S208</f>
        <v>5.5255555000000003</v>
      </c>
      <c r="U21" s="403" t="str">
        <f>'[2]Data 3'!T208</f>
        <v>-</v>
      </c>
      <c r="V21" s="403" t="str">
        <f>'[2]Data 3'!U208</f>
        <v>-</v>
      </c>
      <c r="W21" s="403">
        <f>'[2]Data 3'!V208</f>
        <v>204.4398305</v>
      </c>
      <c r="X21" s="403">
        <f t="shared" si="0"/>
        <v>725.65220399999998</v>
      </c>
      <c r="Y21" s="38"/>
      <c r="Z21" s="38"/>
    </row>
    <row r="22" spans="3:27">
      <c r="C22" s="404" t="s">
        <v>184</v>
      </c>
      <c r="D22" s="405"/>
      <c r="E22" s="405">
        <f>SUM(E8:E21)</f>
        <v>27985.178438000003</v>
      </c>
      <c r="F22" s="405">
        <f t="shared" ref="F22:X22" si="1">SUM(F8:F21)</f>
        <v>18052.265282999997</v>
      </c>
      <c r="G22" s="405">
        <f t="shared" si="1"/>
        <v>9342.3948039999996</v>
      </c>
      <c r="H22" s="406">
        <f t="shared" ref="H22:W22" si="2">SUM(H8:H21)</f>
        <v>3515.1872179999991</v>
      </c>
      <c r="I22" s="405">
        <f t="shared" si="2"/>
        <v>19119.008378000002</v>
      </c>
      <c r="J22" s="406">
        <f t="shared" si="2"/>
        <v>7946.6684100000002</v>
      </c>
      <c r="K22" s="406">
        <f t="shared" si="2"/>
        <v>1626.0360019999996</v>
      </c>
      <c r="L22" s="406">
        <f t="shared" si="2"/>
        <v>22945.131545</v>
      </c>
      <c r="M22" s="406">
        <f t="shared" si="2"/>
        <v>25448.699677929999</v>
      </c>
      <c r="N22" s="405">
        <f t="shared" si="2"/>
        <v>42958.287450000003</v>
      </c>
      <c r="O22" s="406">
        <f t="shared" si="2"/>
        <v>199.19810200000001</v>
      </c>
      <c r="P22" s="406">
        <f t="shared" si="2"/>
        <v>21354.833656624003</v>
      </c>
      <c r="Q22" s="406">
        <f t="shared" si="2"/>
        <v>24555.741644000002</v>
      </c>
      <c r="R22" s="406">
        <f t="shared" si="2"/>
        <v>1792.0186649999998</v>
      </c>
      <c r="S22" s="405">
        <f t="shared" si="2"/>
        <v>1290.4732020000001</v>
      </c>
      <c r="T22" s="406">
        <f t="shared" si="2"/>
        <v>208.01026300000001</v>
      </c>
      <c r="U22" s="406">
        <f t="shared" si="2"/>
        <v>10274.698279</v>
      </c>
      <c r="V22" s="406">
        <f t="shared" si="2"/>
        <v>6613.2668030000004</v>
      </c>
      <c r="W22" s="406">
        <f t="shared" si="2"/>
        <v>6171.6522420000001</v>
      </c>
      <c r="X22" s="406">
        <f t="shared" si="1"/>
        <v>251398.750062554</v>
      </c>
      <c r="Y22" s="38"/>
      <c r="Z22" s="38"/>
    </row>
    <row r="23" spans="3:27">
      <c r="C23" s="402" t="s">
        <v>47</v>
      </c>
      <c r="D23" s="403"/>
      <c r="E23" s="403">
        <f>'[2]Data 3'!D210</f>
        <v>-319.36847799999998</v>
      </c>
      <c r="F23" s="403">
        <f>'[2]Data 3'!E210</f>
        <v>-295.71434600000003</v>
      </c>
      <c r="G23" s="403">
        <f>'[2]Data 3'!F210</f>
        <v>-15.824040999999999</v>
      </c>
      <c r="H23" s="403" t="str">
        <f>'[2]Data 3'!G210</f>
        <v>-</v>
      </c>
      <c r="I23" s="403">
        <f>'[2]Data 3'!H210</f>
        <v>-1749.394587</v>
      </c>
      <c r="J23" s="403" t="str">
        <f>'[2]Data 3'!I210</f>
        <v>-</v>
      </c>
      <c r="K23" s="403">
        <f>'[2]Data 3'!J210</f>
        <v>-543.49018899999999</v>
      </c>
      <c r="L23" s="403">
        <f>'[2]Data 3'!K210</f>
        <v>-22.942472413000001</v>
      </c>
      <c r="M23" s="403">
        <f>'[2]Data 3'!L210</f>
        <v>-1023.082261</v>
      </c>
      <c r="N23" s="403">
        <f>'[2]Data 3'!M210</f>
        <v>-326.08300500000001</v>
      </c>
      <c r="O23" s="403" t="str">
        <f>'[2]Data 3'!N210</f>
        <v>-</v>
      </c>
      <c r="P23" s="403">
        <f>'[2]Data 3'!O210</f>
        <v>-63.427965999999998</v>
      </c>
      <c r="Q23" s="403">
        <f>'[2]Data 3'!P210</f>
        <v>-268.38798200000002</v>
      </c>
      <c r="R23" s="403" t="str">
        <f>'[2]Data 3'!Q210</f>
        <v>-</v>
      </c>
      <c r="S23" s="403" t="str">
        <f>'[2]Data 3'!R210</f>
        <v>-</v>
      </c>
      <c r="T23" s="403" t="str">
        <f>'[2]Data 3'!S210</f>
        <v>-</v>
      </c>
      <c r="U23" s="403" t="str">
        <f>'[2]Data 3'!T210</f>
        <v>-</v>
      </c>
      <c r="V23" s="403" t="str">
        <f>'[2]Data 3'!U210</f>
        <v>-</v>
      </c>
      <c r="W23" s="403" t="str">
        <f>'[2]Data 3'!V210</f>
        <v>-</v>
      </c>
      <c r="X23" s="403">
        <f>SUM(E23:W23)</f>
        <v>-4627.7153274130005</v>
      </c>
      <c r="Y23" s="38"/>
      <c r="Z23" s="38"/>
    </row>
    <row r="24" spans="3:27">
      <c r="C24" s="402" t="s">
        <v>43</v>
      </c>
      <c r="D24" s="403"/>
      <c r="E24" s="403">
        <f>'[2]Data 3'!D211</f>
        <v>11356.802143999999</v>
      </c>
      <c r="F24" s="403">
        <f>'[2]Data 3'!E211</f>
        <v>-7642.3292670000001</v>
      </c>
      <c r="G24" s="403">
        <f>'[2]Data 3'!F211</f>
        <v>-601.66283299999998</v>
      </c>
      <c r="H24" s="403">
        <f>'[2]Data 3'!G211</f>
        <v>1426.537525</v>
      </c>
      <c r="I24" s="403">
        <f>'[2]Data 3'!H211</f>
        <v>8492.1828279999991</v>
      </c>
      <c r="J24" s="403" t="str">
        <f>'[2]Data 3'!I211</f>
        <v>-</v>
      </c>
      <c r="K24" s="403">
        <f>'[2]Data 3'!J211</f>
        <v>2823.3000750000001</v>
      </c>
      <c r="L24" s="403">
        <f>'[2]Data 3'!K211</f>
        <v>-11161.835663</v>
      </c>
      <c r="M24" s="403">
        <f>'[2]Data 3'!L211</f>
        <v>-10996.120733</v>
      </c>
      <c r="N24" s="403">
        <f>'[2]Data 3'!M211</f>
        <v>1424.7119509999998</v>
      </c>
      <c r="O24" s="403" t="str">
        <f>'[2]Data 3'!N211</f>
        <v>-</v>
      </c>
      <c r="P24" s="403">
        <f>'[2]Data 3'!O211</f>
        <v>-16339.813227000001</v>
      </c>
      <c r="Q24" s="403">
        <f>'[2]Data 3'!P211</f>
        <v>-6874.263919</v>
      </c>
      <c r="R24" s="403">
        <f>'[2]Data 3'!Q211</f>
        <v>-171.91110399999999</v>
      </c>
      <c r="S24" s="403">
        <f>'[2]Data 3'!R211</f>
        <v>25618.471286</v>
      </c>
      <c r="T24" s="403" t="str">
        <f>'[2]Data 3'!S211</f>
        <v>-</v>
      </c>
      <c r="U24" s="403">
        <f>'[2]Data 3'!T211</f>
        <v>-1070.180161</v>
      </c>
      <c r="V24" s="403">
        <f>'[2]Data 3'!U211</f>
        <v>-1770.2083810000001</v>
      </c>
      <c r="W24" s="403">
        <f>'[2]Data 3'!V211</f>
        <v>8765.904364</v>
      </c>
      <c r="X24" s="403">
        <f>SUM(E24:W24)</f>
        <v>3279.5848849999984</v>
      </c>
      <c r="Y24" s="38"/>
      <c r="Z24" s="269"/>
    </row>
    <row r="25" spans="3:27">
      <c r="C25" s="399" t="s">
        <v>186</v>
      </c>
      <c r="D25" s="407"/>
      <c r="E25" s="407">
        <f>SUM(E22:E24)</f>
        <v>39022.612104</v>
      </c>
      <c r="F25" s="407">
        <f>SUM(F22:F24)</f>
        <v>10114.221669999995</v>
      </c>
      <c r="G25" s="407">
        <f>SUM(G22:G24)</f>
        <v>8724.9079299999994</v>
      </c>
      <c r="H25" s="408">
        <f t="shared" ref="H25:W25" si="3">SUM(H22:H24)</f>
        <v>4941.7247429999989</v>
      </c>
      <c r="I25" s="407">
        <f t="shared" si="3"/>
        <v>25861.796619000001</v>
      </c>
      <c r="J25" s="408">
        <f t="shared" si="3"/>
        <v>7946.6684100000002</v>
      </c>
      <c r="K25" s="408">
        <f t="shared" si="3"/>
        <v>3905.8458879999998</v>
      </c>
      <c r="L25" s="408">
        <f t="shared" si="3"/>
        <v>11760.353409587</v>
      </c>
      <c r="M25" s="408">
        <f t="shared" si="3"/>
        <v>13429.49668393</v>
      </c>
      <c r="N25" s="407">
        <f t="shared" si="3"/>
        <v>44056.916396000001</v>
      </c>
      <c r="O25" s="408">
        <f t="shared" si="3"/>
        <v>199.19810200000001</v>
      </c>
      <c r="P25" s="408">
        <f t="shared" si="3"/>
        <v>4951.5924636240034</v>
      </c>
      <c r="Q25" s="408">
        <f t="shared" si="3"/>
        <v>17413.089743</v>
      </c>
      <c r="R25" s="408">
        <f t="shared" si="3"/>
        <v>1620.1075609999998</v>
      </c>
      <c r="S25" s="407">
        <f t="shared" si="3"/>
        <v>26908.944488000001</v>
      </c>
      <c r="T25" s="408">
        <f t="shared" si="3"/>
        <v>208.01026300000001</v>
      </c>
      <c r="U25" s="408">
        <f t="shared" si="3"/>
        <v>9204.518118</v>
      </c>
      <c r="V25" s="408">
        <f t="shared" si="3"/>
        <v>4843.0584220000001</v>
      </c>
      <c r="W25" s="408">
        <f t="shared" si="3"/>
        <v>14937.556606</v>
      </c>
      <c r="X25" s="408">
        <f>X22+X23+X24</f>
        <v>250050.61962014099</v>
      </c>
      <c r="Y25" s="38"/>
      <c r="Z25" s="38"/>
    </row>
    <row r="26" spans="3:27" ht="11.25" customHeight="1"/>
    <row r="27" spans="3:27">
      <c r="C27" s="398" t="s">
        <v>375</v>
      </c>
      <c r="D27" s="409"/>
      <c r="E27" s="409"/>
      <c r="F27" s="409"/>
      <c r="G27" s="409"/>
      <c r="H27" s="409"/>
      <c r="I27" s="409"/>
      <c r="J27" s="409"/>
      <c r="K27" s="409"/>
      <c r="L27" s="409"/>
      <c r="M27" s="409"/>
      <c r="N27" s="398"/>
      <c r="O27" s="409"/>
      <c r="P27" s="409"/>
      <c r="Q27" s="409"/>
      <c r="R27" s="409"/>
      <c r="S27" s="409"/>
      <c r="T27" s="409"/>
      <c r="U27" s="409"/>
      <c r="V27" s="409"/>
      <c r="W27" s="409"/>
      <c r="X27" s="409"/>
    </row>
    <row r="28" spans="3:27" ht="81.75">
      <c r="C28" s="399" t="s">
        <v>40</v>
      </c>
      <c r="D28" s="400"/>
      <c r="E28" s="400" t="s">
        <v>0</v>
      </c>
      <c r="F28" s="400" t="s">
        <v>1</v>
      </c>
      <c r="G28" s="400" t="s">
        <v>2</v>
      </c>
      <c r="H28" s="400" t="s">
        <v>21</v>
      </c>
      <c r="I28" s="400" t="s">
        <v>15</v>
      </c>
      <c r="J28" s="400" t="s">
        <v>22</v>
      </c>
      <c r="K28" s="400" t="s">
        <v>3</v>
      </c>
      <c r="L28" s="400" t="s">
        <v>14</v>
      </c>
      <c r="M28" s="400" t="s">
        <v>12</v>
      </c>
      <c r="N28" s="400" t="s">
        <v>4</v>
      </c>
      <c r="O28" s="400" t="s">
        <v>23</v>
      </c>
      <c r="P28" s="400" t="s">
        <v>5</v>
      </c>
      <c r="Q28" s="400" t="s">
        <v>6</v>
      </c>
      <c r="R28" s="400" t="s">
        <v>10</v>
      </c>
      <c r="S28" s="400" t="s">
        <v>7</v>
      </c>
      <c r="T28" s="400" t="s">
        <v>24</v>
      </c>
      <c r="U28" s="400" t="s">
        <v>8</v>
      </c>
      <c r="V28" s="400" t="s">
        <v>9</v>
      </c>
      <c r="W28" s="401" t="s">
        <v>11</v>
      </c>
      <c r="X28" s="401" t="s">
        <v>13</v>
      </c>
    </row>
    <row r="29" spans="3:27">
      <c r="C29" s="402" t="s">
        <v>16</v>
      </c>
      <c r="D29" s="403"/>
      <c r="E29" s="403">
        <f>'[2]Data 3'!D216</f>
        <v>492.99300063999999</v>
      </c>
      <c r="F29" s="403">
        <f>'[2]Data 3'!E216</f>
        <v>2648.5066030000003</v>
      </c>
      <c r="G29" s="403">
        <f>'[2]Data 3'!F216</f>
        <v>1709.8200888000001</v>
      </c>
      <c r="H29" s="403" t="str">
        <f>'[2]Data 3'!G216</f>
        <v>-</v>
      </c>
      <c r="I29" s="403">
        <f>'[2]Data 3'!H216</f>
        <v>458.95571000000001</v>
      </c>
      <c r="J29" s="403">
        <f>'[2]Data 3'!I216</f>
        <v>3.0429020000000002</v>
      </c>
      <c r="K29" s="403">
        <f>'[2]Data 3'!J216</f>
        <v>226.75849700000001</v>
      </c>
      <c r="L29" s="403">
        <f>'[2]Data 3'!K216</f>
        <v>790.96921099999997</v>
      </c>
      <c r="M29" s="403">
        <f>'[2]Data 3'!L216</f>
        <v>8762.8307788759994</v>
      </c>
      <c r="N29" s="403">
        <f>'[2]Data 3'!M216</f>
        <v>3378.3787910000001</v>
      </c>
      <c r="O29" s="403" t="str">
        <f>'[2]Data 3'!N216</f>
        <v>-</v>
      </c>
      <c r="P29" s="403">
        <f>'[2]Data 3'!O216</f>
        <v>2182.640709112</v>
      </c>
      <c r="Q29" s="403">
        <f>'[2]Data 3'!P216</f>
        <v>7692.3263145999999</v>
      </c>
      <c r="R29" s="403">
        <f>'[2]Data 3'!Q216</f>
        <v>140.61855400000002</v>
      </c>
      <c r="S29" s="403">
        <f>'[2]Data 3'!R216</f>
        <v>163.38241699999998</v>
      </c>
      <c r="T29" s="403" t="str">
        <f>'[2]Data 3'!S216</f>
        <v>-</v>
      </c>
      <c r="U29" s="403">
        <f>'[2]Data 3'!T216</f>
        <v>85.958470000000005</v>
      </c>
      <c r="V29" s="403">
        <f>'[2]Data 3'!U216</f>
        <v>466.67902299999997</v>
      </c>
      <c r="W29" s="403">
        <f>'[2]Data 3'!V216</f>
        <v>391.56519400000002</v>
      </c>
      <c r="X29" s="403">
        <f t="shared" ref="X29:X42" si="4">SUM(E29:W29)</f>
        <v>29595.426264027999</v>
      </c>
      <c r="Y29" s="38"/>
      <c r="Z29" s="38"/>
      <c r="AA29" s="19"/>
    </row>
    <row r="30" spans="3:27">
      <c r="C30" s="402" t="s">
        <v>240</v>
      </c>
      <c r="D30" s="403"/>
      <c r="E30" s="403">
        <f>'[2]Data 3'!D217</f>
        <v>197.10706435999998</v>
      </c>
      <c r="F30" s="403">
        <f>'[2]Data 3'!E217</f>
        <v>221.85759099999999</v>
      </c>
      <c r="G30" s="403">
        <f>'[2]Data 3'!F217</f>
        <v>26.0952202</v>
      </c>
      <c r="H30" s="403" t="str">
        <f>'[2]Data 3'!G217</f>
        <v>-</v>
      </c>
      <c r="I30" s="403">
        <f>'[2]Data 3'!H217</f>
        <v>1373.1686050000001</v>
      </c>
      <c r="J30" s="403" t="str">
        <f>'[2]Data 3'!I217</f>
        <v>-</v>
      </c>
      <c r="K30" s="403">
        <f>'[2]Data 3'!J217</f>
        <v>389.22595200000001</v>
      </c>
      <c r="L30" s="403">
        <f>'[2]Data 3'!K217</f>
        <v>17.657563</v>
      </c>
      <c r="M30" s="403">
        <f>'[2]Data 3'!L217</f>
        <v>198.339297004</v>
      </c>
      <c r="N30" s="403">
        <f>'[2]Data 3'!M217</f>
        <v>169.07450800000001</v>
      </c>
      <c r="O30" s="403" t="str">
        <f>'[2]Data 3'!N217</f>
        <v>-</v>
      </c>
      <c r="P30" s="403">
        <f>'[2]Data 3'!O217</f>
        <v>27.137718039999999</v>
      </c>
      <c r="Q30" s="403">
        <f>'[2]Data 3'!P217</f>
        <v>29.632611400000002</v>
      </c>
      <c r="R30" s="403" t="str">
        <f>'[2]Data 3'!Q217</f>
        <v>-</v>
      </c>
      <c r="S30" s="403" t="str">
        <f>'[2]Data 3'!R217</f>
        <v>-</v>
      </c>
      <c r="T30" s="403" t="str">
        <f>'[2]Data 3'!S217</f>
        <v>-</v>
      </c>
      <c r="U30" s="403" t="str">
        <f>'[2]Data 3'!T217</f>
        <v>-</v>
      </c>
      <c r="V30" s="403" t="str">
        <f>'[2]Data 3'!U217</f>
        <v>-</v>
      </c>
      <c r="W30" s="403" t="str">
        <f>'[2]Data 3'!V217</f>
        <v>-</v>
      </c>
      <c r="X30" s="403">
        <f t="shared" si="4"/>
        <v>2649.2961300040001</v>
      </c>
      <c r="Y30" s="38"/>
      <c r="Z30" s="38"/>
      <c r="AA30" s="19"/>
    </row>
    <row r="31" spans="3:27">
      <c r="C31" s="402" t="s">
        <v>17</v>
      </c>
      <c r="D31" s="403"/>
      <c r="E31" s="403" t="str">
        <f>'[2]Data 3'!D218</f>
        <v>-</v>
      </c>
      <c r="F31" s="403" t="str">
        <f>'[2]Data 3'!E218</f>
        <v>-</v>
      </c>
      <c r="G31" s="403" t="str">
        <f>'[2]Data 3'!F218</f>
        <v>-</v>
      </c>
      <c r="H31" s="403" t="str">
        <f>'[2]Data 3'!G218</f>
        <v>-</v>
      </c>
      <c r="I31" s="403">
        <f>'[2]Data 3'!H218</f>
        <v>8061.2121619999998</v>
      </c>
      <c r="J31" s="403" t="str">
        <f>'[2]Data 3'!I218</f>
        <v>-</v>
      </c>
      <c r="K31" s="403" t="str">
        <f>'[2]Data 3'!J218</f>
        <v>-</v>
      </c>
      <c r="L31" s="403">
        <f>'[2]Data 3'!K218</f>
        <v>7387.3822309999996</v>
      </c>
      <c r="M31" s="403" t="str">
        <f>'[2]Data 3'!L218</f>
        <v>-</v>
      </c>
      <c r="N31" s="403">
        <f>'[2]Data 3'!M218</f>
        <v>23385.157375999999</v>
      </c>
      <c r="O31" s="403" t="str">
        <f>'[2]Data 3'!N218</f>
        <v>-</v>
      </c>
      <c r="P31" s="403">
        <f>'[2]Data 3'!O218</f>
        <v>15207.223504000001</v>
      </c>
      <c r="Q31" s="403" t="str">
        <f>'[2]Data 3'!P218</f>
        <v>-</v>
      </c>
      <c r="R31" s="403" t="str">
        <f>'[2]Data 3'!Q218</f>
        <v>-</v>
      </c>
      <c r="S31" s="403" t="str">
        <f>'[2]Data 3'!R218</f>
        <v>-</v>
      </c>
      <c r="T31" s="403" t="str">
        <f>'[2]Data 3'!S218</f>
        <v>-</v>
      </c>
      <c r="U31" s="403" t="str">
        <f>'[2]Data 3'!T218</f>
        <v>-</v>
      </c>
      <c r="V31" s="403" t="str">
        <f>'[2]Data 3'!U218</f>
        <v>-</v>
      </c>
      <c r="W31" s="403" t="str">
        <f>'[2]Data 3'!V218</f>
        <v>-</v>
      </c>
      <c r="X31" s="403">
        <f t="shared" si="4"/>
        <v>54040.975272999996</v>
      </c>
      <c r="Y31" s="38"/>
      <c r="Z31" s="38"/>
    </row>
    <row r="32" spans="3:27">
      <c r="C32" s="402" t="s">
        <v>18</v>
      </c>
      <c r="D32" s="403"/>
      <c r="E32" s="403">
        <f>'[2]Data 3'!D219</f>
        <v>168.276769</v>
      </c>
      <c r="F32" s="403" t="str">
        <f>'[2]Data 3'!E219</f>
        <v>-</v>
      </c>
      <c r="G32" s="403">
        <f>'[2]Data 3'!F219</f>
        <v>4313.9982499999996</v>
      </c>
      <c r="H32" s="403">
        <f>'[2]Data 3'!G219</f>
        <v>44.602633999999995</v>
      </c>
      <c r="I32" s="403" t="str">
        <f>'[2]Data 3'!H219</f>
        <v>-</v>
      </c>
      <c r="J32" s="403" t="str">
        <f>'[2]Data 3'!I219</f>
        <v>-</v>
      </c>
      <c r="K32" s="403" t="str">
        <f>'[2]Data 3'!J219</f>
        <v>-</v>
      </c>
      <c r="L32" s="403" t="str">
        <f>'[2]Data 3'!K219</f>
        <v>-</v>
      </c>
      <c r="M32" s="403">
        <f>'[2]Data 3'!L219</f>
        <v>-0.51409099999999996</v>
      </c>
      <c r="N32" s="403" t="str">
        <f>'[2]Data 3'!M219</f>
        <v>-</v>
      </c>
      <c r="O32" s="403" t="str">
        <f>'[2]Data 3'!N219</f>
        <v>-</v>
      </c>
      <c r="P32" s="403" t="str">
        <f>'[2]Data 3'!O219</f>
        <v>-</v>
      </c>
      <c r="Q32" s="403">
        <f>'[2]Data 3'!P219</f>
        <v>458.949027</v>
      </c>
      <c r="R32" s="403" t="str">
        <f>'[2]Data 3'!Q219</f>
        <v>-</v>
      </c>
      <c r="S32" s="403" t="str">
        <f>'[2]Data 3'!R219</f>
        <v>-</v>
      </c>
      <c r="T32" s="403" t="str">
        <f>'[2]Data 3'!S219</f>
        <v>-</v>
      </c>
      <c r="U32" s="403" t="str">
        <f>'[2]Data 3'!T219</f>
        <v>-</v>
      </c>
      <c r="V32" s="403" t="str">
        <f>'[2]Data 3'!U219</f>
        <v>-</v>
      </c>
      <c r="W32" s="403" t="str">
        <f>'[2]Data 3'!V219</f>
        <v>-</v>
      </c>
      <c r="X32" s="403">
        <f t="shared" si="4"/>
        <v>4985.3125889999992</v>
      </c>
      <c r="Y32" s="38"/>
      <c r="Z32" s="38"/>
    </row>
    <row r="33" spans="3:26">
      <c r="C33" s="402" t="s">
        <v>19</v>
      </c>
      <c r="D33" s="403"/>
      <c r="E33" s="403" t="str">
        <f>'[2]Data 3'!D220</f>
        <v>-</v>
      </c>
      <c r="F33" s="403" t="str">
        <f>'[2]Data 3'!E220</f>
        <v>-</v>
      </c>
      <c r="G33" s="403" t="str">
        <f>'[2]Data 3'!F220</f>
        <v>-</v>
      </c>
      <c r="H33" s="403">
        <f>'[2]Data 3'!G220</f>
        <v>635.16663500000004</v>
      </c>
      <c r="I33" s="403">
        <f>'[2]Data 3'!H220</f>
        <v>-9.9999999999999995E-7</v>
      </c>
      <c r="J33" s="403">
        <f>'[2]Data 3'!I220</f>
        <v>3023.9707480000002</v>
      </c>
      <c r="K33" s="403" t="str">
        <f>'[2]Data 3'!J220</f>
        <v>-</v>
      </c>
      <c r="L33" s="403" t="str">
        <f>'[2]Data 3'!K220</f>
        <v>-</v>
      </c>
      <c r="M33" s="403" t="str">
        <f>'[2]Data 3'!L220</f>
        <v>-</v>
      </c>
      <c r="N33" s="403" t="str">
        <f>'[2]Data 3'!M220</f>
        <v>-</v>
      </c>
      <c r="O33" s="403">
        <f>'[2]Data 3'!N220</f>
        <v>196.88584400000002</v>
      </c>
      <c r="P33" s="403" t="str">
        <f>'[2]Data 3'!O220</f>
        <v>-</v>
      </c>
      <c r="Q33" s="403" t="str">
        <f>'[2]Data 3'!P220</f>
        <v>-</v>
      </c>
      <c r="R33" s="403" t="str">
        <f>'[2]Data 3'!Q220</f>
        <v>-</v>
      </c>
      <c r="S33" s="403" t="str">
        <f>'[2]Data 3'!R220</f>
        <v>-</v>
      </c>
      <c r="T33" s="403">
        <f>'[2]Data 3'!S220</f>
        <v>193.02091000000001</v>
      </c>
      <c r="U33" s="403" t="str">
        <f>'[2]Data 3'!T220</f>
        <v>-</v>
      </c>
      <c r="V33" s="403" t="str">
        <f>'[2]Data 3'!U220</f>
        <v>-</v>
      </c>
      <c r="W33" s="403" t="str">
        <f>'[2]Data 3'!V220</f>
        <v>-</v>
      </c>
      <c r="X33" s="403">
        <f t="shared" si="4"/>
        <v>4049.0441360000004</v>
      </c>
      <c r="Y33" s="38"/>
      <c r="Z33" s="38"/>
    </row>
    <row r="34" spans="3:26">
      <c r="C34" s="402" t="s">
        <v>34</v>
      </c>
      <c r="D34" s="403"/>
      <c r="E34" s="403">
        <f>'[2]Data 3'!D221</f>
        <v>8388.7465199999988</v>
      </c>
      <c r="F34" s="403">
        <f>'[2]Data 3'!E221</f>
        <v>932.21998699999995</v>
      </c>
      <c r="G34" s="403">
        <f>'[2]Data 3'!F221</f>
        <v>2593.3322400000002</v>
      </c>
      <c r="H34" s="403">
        <f>'[2]Data 3'!G221</f>
        <v>3482.2210359999999</v>
      </c>
      <c r="I34" s="403">
        <f>'[2]Data 3'!H221</f>
        <v>3480.17587</v>
      </c>
      <c r="J34" s="403">
        <f>'[2]Data 3'!I221</f>
        <v>3430.239599</v>
      </c>
      <c r="K34" s="403" t="str">
        <f>'[2]Data 3'!J221</f>
        <v>-</v>
      </c>
      <c r="L34" s="403">
        <f>'[2]Data 3'!K221</f>
        <v>1118.1578850000001</v>
      </c>
      <c r="M34" s="403" t="str">
        <f>'[2]Data 3'!L221</f>
        <v>-</v>
      </c>
      <c r="N34" s="403">
        <f>'[2]Data 3'!M221</f>
        <v>4833.0440209999997</v>
      </c>
      <c r="O34" s="403" t="str">
        <f>'[2]Data 3'!N221</f>
        <v>-</v>
      </c>
      <c r="P34" s="403" t="str">
        <f>'[2]Data 3'!O221</f>
        <v>-</v>
      </c>
      <c r="Q34" s="403">
        <f>'[2]Data 3'!P221</f>
        <v>3694.878044</v>
      </c>
      <c r="R34" s="403">
        <f>'[2]Data 3'!Q221</f>
        <v>885.12847799999997</v>
      </c>
      <c r="S34" s="403" t="str">
        <f>'[2]Data 3'!R221</f>
        <v>-</v>
      </c>
      <c r="T34" s="403" t="str">
        <f>'[2]Data 3'!S221</f>
        <v>-</v>
      </c>
      <c r="U34" s="403">
        <f>'[2]Data 3'!T221</f>
        <v>4949.9144029999998</v>
      </c>
      <c r="V34" s="403">
        <f>'[2]Data 3'!U221</f>
        <v>3516.022477</v>
      </c>
      <c r="W34" s="403">
        <f>'[2]Data 3'!V221</f>
        <v>3189.7049419999998</v>
      </c>
      <c r="X34" s="403">
        <f t="shared" si="4"/>
        <v>44493.785501999999</v>
      </c>
      <c r="Y34" s="38"/>
      <c r="Z34" s="38"/>
    </row>
    <row r="35" spans="3:26">
      <c r="C35" s="402" t="s">
        <v>173</v>
      </c>
      <c r="D35" s="403"/>
      <c r="E35" s="403" t="str">
        <f>'[2]Data 3'!D222</f>
        <v>-</v>
      </c>
      <c r="F35" s="403" t="str">
        <f>'[2]Data 3'!E222</f>
        <v>-</v>
      </c>
      <c r="G35" s="403" t="str">
        <f>'[2]Data 3'!F222</f>
        <v>-</v>
      </c>
      <c r="H35" s="403" t="str">
        <f>'[2]Data 3'!G222</f>
        <v>-</v>
      </c>
      <c r="I35" s="403" t="str">
        <f>'[2]Data 3'!H222</f>
        <v>-</v>
      </c>
      <c r="J35" s="403">
        <f>'[2]Data 3'!I222</f>
        <v>23.088257000000002</v>
      </c>
      <c r="K35" s="403" t="str">
        <f>'[2]Data 3'!J222</f>
        <v>-</v>
      </c>
      <c r="L35" s="403" t="str">
        <f>'[2]Data 3'!K222</f>
        <v>-</v>
      </c>
      <c r="M35" s="403" t="str">
        <f>'[2]Data 3'!L222</f>
        <v>-</v>
      </c>
      <c r="N35" s="403" t="str">
        <f>'[2]Data 3'!M222</f>
        <v>-</v>
      </c>
      <c r="O35" s="403" t="str">
        <f>'[2]Data 3'!N222</f>
        <v>-</v>
      </c>
      <c r="P35" s="403" t="str">
        <f>'[2]Data 3'!O222</f>
        <v>-</v>
      </c>
      <c r="Q35" s="403" t="str">
        <f>'[2]Data 3'!P222</f>
        <v>-</v>
      </c>
      <c r="R35" s="403" t="str">
        <f>'[2]Data 3'!Q222</f>
        <v>-</v>
      </c>
      <c r="S35" s="403" t="str">
        <f>'[2]Data 3'!R222</f>
        <v>-</v>
      </c>
      <c r="T35" s="403" t="str">
        <f>'[2]Data 3'!S222</f>
        <v>-</v>
      </c>
      <c r="U35" s="403" t="str">
        <f>'[2]Data 3'!T222</f>
        <v>-</v>
      </c>
      <c r="V35" s="403" t="str">
        <f>'[2]Data 3'!U222</f>
        <v>-</v>
      </c>
      <c r="W35" s="403" t="str">
        <f>'[2]Data 3'!V222</f>
        <v>-</v>
      </c>
      <c r="X35" s="403">
        <f t="shared" si="4"/>
        <v>23.088257000000002</v>
      </c>
      <c r="Y35" s="38"/>
      <c r="Z35" s="38"/>
    </row>
    <row r="36" spans="3:26">
      <c r="C36" s="402" t="s">
        <v>114</v>
      </c>
      <c r="D36" s="403"/>
      <c r="E36" s="403">
        <f>'[2]Data 3'!D223</f>
        <v>7230.3317200000001</v>
      </c>
      <c r="F36" s="403">
        <f>'[2]Data 3'!E223</f>
        <v>10253.352794</v>
      </c>
      <c r="G36" s="403">
        <f>'[2]Data 3'!F223</f>
        <v>1263.661118</v>
      </c>
      <c r="H36" s="403">
        <f>'[2]Data 3'!G223</f>
        <v>2.336109</v>
      </c>
      <c r="I36" s="403">
        <f>'[2]Data 3'!H223</f>
        <v>2280.0758309999997</v>
      </c>
      <c r="J36" s="403">
        <f>'[2]Data 3'!I223</f>
        <v>1310.0253640000001</v>
      </c>
      <c r="K36" s="403">
        <f>'[2]Data 3'!J223</f>
        <v>68.280195999999989</v>
      </c>
      <c r="L36" s="403">
        <f>'[2]Data 3'!K223</f>
        <v>7680.6432269999996</v>
      </c>
      <c r="M36" s="403">
        <f>'[2]Data 3'!L223</f>
        <v>13255.432212</v>
      </c>
      <c r="N36" s="403">
        <f>'[2]Data 3'!M223</f>
        <v>2626.964074</v>
      </c>
      <c r="O36" s="403" t="str">
        <f>'[2]Data 3'!N223</f>
        <v>-</v>
      </c>
      <c r="P36" s="403">
        <f>'[2]Data 3'!O223</f>
        <v>124.665429</v>
      </c>
      <c r="Q36" s="403">
        <f>'[2]Data 3'!P223</f>
        <v>9558.8968079999995</v>
      </c>
      <c r="R36" s="403">
        <f>'[2]Data 3'!Q223</f>
        <v>903.00348299999996</v>
      </c>
      <c r="S36" s="403" t="str">
        <f>'[2]Data 3'!R223</f>
        <v>-</v>
      </c>
      <c r="T36" s="403" t="str">
        <f>'[2]Data 3'!S223</f>
        <v>-</v>
      </c>
      <c r="U36" s="403">
        <f>'[2]Data 3'!T223</f>
        <v>438.05902800000001</v>
      </c>
      <c r="V36" s="403">
        <f>'[2]Data 3'!U223</f>
        <v>3202.3656069999997</v>
      </c>
      <c r="W36" s="403">
        <f>'[2]Data 3'!V223</f>
        <v>298.24358899999999</v>
      </c>
      <c r="X36" s="403">
        <f t="shared" si="4"/>
        <v>60496.336589000006</v>
      </c>
      <c r="Y36" s="38"/>
      <c r="Z36" s="38"/>
    </row>
    <row r="37" spans="3:26">
      <c r="C37" s="402" t="s">
        <v>118</v>
      </c>
      <c r="D37" s="403"/>
      <c r="E37" s="403">
        <f>'[2]Data 3'!D224</f>
        <v>4910.4818490000007</v>
      </c>
      <c r="F37" s="403">
        <f>'[2]Data 3'!E224</f>
        <v>1926.1071059999999</v>
      </c>
      <c r="G37" s="403">
        <f>'[2]Data 3'!F224</f>
        <v>0.53714899999999999</v>
      </c>
      <c r="H37" s="403">
        <f>'[2]Data 3'!G224</f>
        <v>188.24692400000001</v>
      </c>
      <c r="I37" s="403">
        <f>'[2]Data 3'!H224</f>
        <v>518.09482400000002</v>
      </c>
      <c r="J37" s="403">
        <f>'[2]Data 3'!I224</f>
        <v>262.26519500000001</v>
      </c>
      <c r="K37" s="403">
        <f>'[2]Data 3'!J224</f>
        <v>2.091167</v>
      </c>
      <c r="L37" s="403">
        <f>'[2]Data 3'!K224</f>
        <v>3744.2764419999999</v>
      </c>
      <c r="M37" s="403">
        <f>'[2]Data 3'!L224</f>
        <v>1483.3897590000001</v>
      </c>
      <c r="N37" s="403">
        <f>'[2]Data 3'!M224</f>
        <v>377.53892300000001</v>
      </c>
      <c r="O37" s="403" t="str">
        <f>'[2]Data 3'!N224</f>
        <v>-</v>
      </c>
      <c r="P37" s="403">
        <f>'[2]Data 3'!O224</f>
        <v>4928.5196820000001</v>
      </c>
      <c r="Q37" s="403">
        <f>'[2]Data 3'!P224</f>
        <v>22.253721000000002</v>
      </c>
      <c r="R37" s="403">
        <f>'[2]Data 3'!Q224</f>
        <v>146.77785399999999</v>
      </c>
      <c r="S37" s="403">
        <f>'[2]Data 3'!R224</f>
        <v>81.338392000000013</v>
      </c>
      <c r="T37" s="403">
        <f>'[2]Data 3'!S224</f>
        <v>6.0594999999999996E-2</v>
      </c>
      <c r="U37" s="403">
        <f>'[2]Data 3'!T224</f>
        <v>2008.8925710000001</v>
      </c>
      <c r="V37" s="403">
        <f>'[2]Data 3'!U224</f>
        <v>289.79190999999997</v>
      </c>
      <c r="W37" s="403">
        <f>'[2]Data 3'!V224</f>
        <v>63.439506000000002</v>
      </c>
      <c r="X37" s="403">
        <f t="shared" si="4"/>
        <v>20954.103568999999</v>
      </c>
      <c r="Y37" s="38"/>
      <c r="Z37" s="38"/>
    </row>
    <row r="38" spans="3:26">
      <c r="C38" s="402" t="s">
        <v>174</v>
      </c>
      <c r="D38" s="410"/>
      <c r="E38" s="403">
        <f>'[2]Data 3'!D225</f>
        <v>2015.9158279999999</v>
      </c>
      <c r="F38" s="403" t="str">
        <f>'[2]Data 3'!E225</f>
        <v>-</v>
      </c>
      <c r="G38" s="403" t="str">
        <f>'[2]Data 3'!F225</f>
        <v>-</v>
      </c>
      <c r="H38" s="403" t="str">
        <f>'[2]Data 3'!G225</f>
        <v>-</v>
      </c>
      <c r="I38" s="403">
        <f>'[2]Data 3'!H225</f>
        <v>73.862993000000003</v>
      </c>
      <c r="J38" s="403" t="str">
        <f>'[2]Data 3'!I225</f>
        <v>-</v>
      </c>
      <c r="K38" s="403" t="str">
        <f>'[2]Data 3'!J225</f>
        <v>-</v>
      </c>
      <c r="L38" s="403">
        <f>'[2]Data 3'!K225</f>
        <v>626.310337</v>
      </c>
      <c r="M38" s="403" t="str">
        <f>'[2]Data 3'!L225</f>
        <v>-</v>
      </c>
      <c r="N38" s="403">
        <f>'[2]Data 3'!M225</f>
        <v>87.393725000000003</v>
      </c>
      <c r="O38" s="403" t="str">
        <f>'[2]Data 3'!N225</f>
        <v>-</v>
      </c>
      <c r="P38" s="403">
        <f>'[2]Data 3'!O225</f>
        <v>1867.027685</v>
      </c>
      <c r="Q38" s="403" t="str">
        <f>'[2]Data 3'!P225</f>
        <v>-</v>
      </c>
      <c r="R38" s="403" t="str">
        <f>'[2]Data 3'!Q225</f>
        <v>-</v>
      </c>
      <c r="S38" s="403" t="str">
        <f>'[2]Data 3'!R225</f>
        <v>-</v>
      </c>
      <c r="T38" s="403" t="str">
        <f>'[2]Data 3'!S225</f>
        <v>-</v>
      </c>
      <c r="U38" s="403">
        <f>'[2]Data 3'!T225</f>
        <v>34.993186999999999</v>
      </c>
      <c r="V38" s="403" t="str">
        <f>'[2]Data 3'!U225</f>
        <v>-</v>
      </c>
      <c r="W38" s="403" t="str">
        <f>'[2]Data 3'!V225</f>
        <v>-</v>
      </c>
      <c r="X38" s="403">
        <f t="shared" si="4"/>
        <v>4705.5037549999997</v>
      </c>
      <c r="Y38" s="38"/>
      <c r="Z38" s="38"/>
    </row>
    <row r="39" spans="3:26">
      <c r="C39" s="402" t="s">
        <v>115</v>
      </c>
      <c r="D39" s="410"/>
      <c r="E39" s="403">
        <f>'[2]Data 3'!D226</f>
        <v>1615.1840120000002</v>
      </c>
      <c r="F39" s="403">
        <f>'[2]Data 3'!E226</f>
        <v>48.771987000000003</v>
      </c>
      <c r="G39" s="403">
        <f>'[2]Data 3'!F226</f>
        <v>246.631854</v>
      </c>
      <c r="H39" s="403">
        <f>'[2]Data 3'!G226</f>
        <v>1.572705</v>
      </c>
      <c r="I39" s="403">
        <f>'[2]Data 3'!H226</f>
        <v>38.405318000000001</v>
      </c>
      <c r="J39" s="403">
        <f>'[2]Data 3'!I226</f>
        <v>8.054390999999999</v>
      </c>
      <c r="K39" s="403">
        <f>'[2]Data 3'!J226</f>
        <v>78.007448999999994</v>
      </c>
      <c r="L39" s="403">
        <f>'[2]Data 3'!K226</f>
        <v>555.51867700000003</v>
      </c>
      <c r="M39" s="403">
        <f>'[2]Data 3'!L226</f>
        <v>566.37371299999995</v>
      </c>
      <c r="N39" s="403">
        <f>'[2]Data 3'!M226</f>
        <v>154.88148999999999</v>
      </c>
      <c r="O39" s="403" t="str">
        <f>'[2]Data 3'!N226</f>
        <v>-</v>
      </c>
      <c r="P39" s="403">
        <f>'[2]Data 3'!O226</f>
        <v>272.28479399999998</v>
      </c>
      <c r="Q39" s="403">
        <f>'[2]Data 3'!P226</f>
        <v>539.59326899999996</v>
      </c>
      <c r="R39" s="403">
        <f>'[2]Data 3'!Q226</f>
        <v>7.8606679999999995</v>
      </c>
      <c r="S39" s="403">
        <f>'[2]Data 3'!R226</f>
        <v>173.58284700000002</v>
      </c>
      <c r="T39" s="403" t="str">
        <f>'[2]Data 3'!S226</f>
        <v>-</v>
      </c>
      <c r="U39" s="403">
        <f>'[2]Data 3'!T226</f>
        <v>42.572887000000001</v>
      </c>
      <c r="V39" s="403">
        <f>'[2]Data 3'!U226</f>
        <v>313.66384399999998</v>
      </c>
      <c r="W39" s="403">
        <f>'[2]Data 3'!V226</f>
        <v>55.862389999999998</v>
      </c>
      <c r="X39" s="403">
        <f t="shared" si="4"/>
        <v>4718.8222949999999</v>
      </c>
      <c r="Y39" s="38"/>
      <c r="Z39" s="38"/>
    </row>
    <row r="40" spans="3:26">
      <c r="C40" s="402" t="s">
        <v>183</v>
      </c>
      <c r="D40" s="403"/>
      <c r="E40" s="403">
        <f>'[2]Data 3'!D227</f>
        <v>4539.1616260000001</v>
      </c>
      <c r="F40" s="403">
        <f>'[2]Data 3'!E227</f>
        <v>2838.5903139999996</v>
      </c>
      <c r="G40" s="403">
        <f>'[2]Data 3'!F227</f>
        <v>370.60566600000004</v>
      </c>
      <c r="H40" s="403">
        <f>'[2]Data 3'!G227</f>
        <v>41.345063000000003</v>
      </c>
      <c r="I40" s="403">
        <f>'[2]Data 3'!H227</f>
        <v>1598.997605</v>
      </c>
      <c r="J40" s="403" t="str">
        <f>'[2]Data 3'!I227</f>
        <v>-</v>
      </c>
      <c r="K40" s="403">
        <f>'[2]Data 3'!J227</f>
        <v>855.79122699999994</v>
      </c>
      <c r="L40" s="403">
        <f>'[2]Data 3'!K227</f>
        <v>1208.277186</v>
      </c>
      <c r="M40" s="403">
        <f>'[2]Data 3'!L227</f>
        <v>2750.2437030000001</v>
      </c>
      <c r="N40" s="403">
        <f>'[2]Data 3'!M227</f>
        <v>4559.9748980000004</v>
      </c>
      <c r="O40" s="403" t="str">
        <f>'[2]Data 3'!N227</f>
        <v>-</v>
      </c>
      <c r="P40" s="403">
        <f>'[2]Data 3'!O227</f>
        <v>67.335350999999989</v>
      </c>
      <c r="Q40" s="403">
        <f>'[2]Data 3'!P227</f>
        <v>1882.6520009999999</v>
      </c>
      <c r="R40" s="403">
        <f>'[2]Data 3'!Q227</f>
        <v>77.634215999999995</v>
      </c>
      <c r="S40" s="403">
        <f>'[2]Data 3'!R227</f>
        <v>761.49295499999994</v>
      </c>
      <c r="T40" s="403" t="str">
        <f>'[2]Data 3'!S227</f>
        <v>-</v>
      </c>
      <c r="U40" s="403">
        <f>'[2]Data 3'!T227</f>
        <v>1687.3857539999999</v>
      </c>
      <c r="V40" s="403">
        <f>'[2]Data 3'!U227</f>
        <v>889.75291500000003</v>
      </c>
      <c r="W40" s="403">
        <f>'[2]Data 3'!V227</f>
        <v>1948.5931070000001</v>
      </c>
      <c r="X40" s="403">
        <f t="shared" si="4"/>
        <v>26077.833587000001</v>
      </c>
      <c r="Y40" s="38"/>
      <c r="Z40" s="38"/>
    </row>
    <row r="41" spans="3:26">
      <c r="C41" s="402" t="s">
        <v>241</v>
      </c>
      <c r="D41" s="403"/>
      <c r="E41" s="403">
        <f>'[2]Data 3'!D228</f>
        <v>27.309473999999998</v>
      </c>
      <c r="F41" s="403">
        <f>'[2]Data 3'!E228</f>
        <v>349.080602</v>
      </c>
      <c r="G41" s="403">
        <f>'[2]Data 3'!F228</f>
        <v>730.72899699999994</v>
      </c>
      <c r="H41" s="403">
        <f>'[2]Data 3'!G228</f>
        <v>120.92781600000001</v>
      </c>
      <c r="I41" s="403">
        <f>'[2]Data 3'!H228</f>
        <v>40.654529000000004</v>
      </c>
      <c r="J41" s="403" t="str">
        <f>'[2]Data 3'!I228</f>
        <v>-</v>
      </c>
      <c r="K41" s="403">
        <f>'[2]Data 3'!J228</f>
        <v>36.514608500000001</v>
      </c>
      <c r="L41" s="403" t="str">
        <f>'[2]Data 3'!K228</f>
        <v>-</v>
      </c>
      <c r="M41" s="403" t="str">
        <f>'[2]Data 3'!L228</f>
        <v>-</v>
      </c>
      <c r="N41" s="403">
        <f>'[2]Data 3'!M228</f>
        <v>147.38009349999999</v>
      </c>
      <c r="O41" s="403" t="str">
        <f>'[2]Data 3'!N228</f>
        <v>-</v>
      </c>
      <c r="P41" s="403" t="str">
        <f>'[2]Data 3'!O228</f>
        <v>-</v>
      </c>
      <c r="Q41" s="403">
        <f>'[2]Data 3'!P228</f>
        <v>165.85529199999999</v>
      </c>
      <c r="R41" s="403" t="str">
        <f>'[2]Data 3'!Q228</f>
        <v>-</v>
      </c>
      <c r="S41" s="403">
        <f>'[2]Data 3'!R228</f>
        <v>77.023932000000002</v>
      </c>
      <c r="T41" s="403">
        <f>'[2]Data 3'!S228</f>
        <v>6.1483739999999996</v>
      </c>
      <c r="U41" s="403" t="str">
        <f>'[2]Data 3'!T228</f>
        <v>-</v>
      </c>
      <c r="V41" s="403" t="str">
        <f>'[2]Data 3'!U228</f>
        <v>-</v>
      </c>
      <c r="W41" s="403">
        <f>'[2]Data 3'!V228</f>
        <v>535.90350000000001</v>
      </c>
      <c r="X41" s="403">
        <f t="shared" si="4"/>
        <v>2237.5272179999997</v>
      </c>
      <c r="Y41" s="38"/>
      <c r="Z41" s="38"/>
    </row>
    <row r="42" spans="3:26">
      <c r="C42" s="402" t="s">
        <v>242</v>
      </c>
      <c r="D42" s="403"/>
      <c r="E42" s="403" t="str">
        <f>'[2]Data 3'!D229</f>
        <v>-</v>
      </c>
      <c r="F42" s="403" t="str">
        <f>'[2]Data 3'!E229</f>
        <v>-</v>
      </c>
      <c r="G42" s="403" t="str">
        <f>'[2]Data 3'!F229</f>
        <v>-</v>
      </c>
      <c r="H42" s="403">
        <f>'[2]Data 3'!G229</f>
        <v>120.92781600000001</v>
      </c>
      <c r="I42" s="403" t="str">
        <f>'[2]Data 3'!H229</f>
        <v>-</v>
      </c>
      <c r="J42" s="403" t="str">
        <f>'[2]Data 3'!I229</f>
        <v>-</v>
      </c>
      <c r="K42" s="403">
        <f>'[2]Data 3'!J229</f>
        <v>36.514608500000001</v>
      </c>
      <c r="L42" s="403" t="str">
        <f>'[2]Data 3'!K229</f>
        <v>-</v>
      </c>
      <c r="M42" s="403" t="str">
        <f>'[2]Data 3'!L229</f>
        <v>-</v>
      </c>
      <c r="N42" s="403">
        <f>'[2]Data 3'!M229</f>
        <v>140.36516549999999</v>
      </c>
      <c r="O42" s="403" t="str">
        <f>'[2]Data 3'!N229</f>
        <v>-</v>
      </c>
      <c r="P42" s="403" t="str">
        <f>'[2]Data 3'!O229</f>
        <v>-</v>
      </c>
      <c r="Q42" s="403">
        <f>'[2]Data 3'!P229</f>
        <v>165.85529199999999</v>
      </c>
      <c r="R42" s="403" t="str">
        <f>'[2]Data 3'!Q229</f>
        <v>-</v>
      </c>
      <c r="S42" s="403">
        <f>'[2]Data 3'!R229</f>
        <v>77.023932000000002</v>
      </c>
      <c r="T42" s="403">
        <f>'[2]Data 3'!S229</f>
        <v>6.1483739999999996</v>
      </c>
      <c r="U42" s="403" t="str">
        <f>'[2]Data 3'!T229</f>
        <v>-</v>
      </c>
      <c r="V42" s="403" t="str">
        <f>'[2]Data 3'!U229</f>
        <v>-</v>
      </c>
      <c r="W42" s="403">
        <f>'[2]Data 3'!V229</f>
        <v>331.10558800000001</v>
      </c>
      <c r="X42" s="403">
        <f t="shared" si="4"/>
        <v>877.94077599999991</v>
      </c>
      <c r="Y42" s="38"/>
      <c r="Z42" s="38"/>
    </row>
    <row r="43" spans="3:26">
      <c r="C43" s="404" t="s">
        <v>184</v>
      </c>
      <c r="D43" s="405"/>
      <c r="E43" s="405">
        <f>SUM(E29:E42)</f>
        <v>29585.507863000003</v>
      </c>
      <c r="F43" s="405">
        <f t="shared" ref="F43:G43" si="5">SUM(F29:F42)</f>
        <v>19218.486984000003</v>
      </c>
      <c r="G43" s="405">
        <f t="shared" si="5"/>
        <v>11255.410582999999</v>
      </c>
      <c r="H43" s="405">
        <f t="shared" ref="H43" si="6">SUM(H29:H42)</f>
        <v>4637.3467380000002</v>
      </c>
      <c r="I43" s="405">
        <f t="shared" ref="I43" si="7">SUM(I29:I42)</f>
        <v>17923.603445999997</v>
      </c>
      <c r="J43" s="405">
        <f t="shared" ref="J43" si="8">SUM(J29:J42)</f>
        <v>8060.6864560000004</v>
      </c>
      <c r="K43" s="405">
        <f t="shared" ref="K43" si="9">SUM(K29:K42)</f>
        <v>1693.1837049999997</v>
      </c>
      <c r="L43" s="405">
        <f t="shared" ref="L43" si="10">SUM(L29:L42)</f>
        <v>23129.192758999998</v>
      </c>
      <c r="M43" s="405">
        <f t="shared" ref="M43" si="11">SUM(M29:M42)</f>
        <v>27016.095371880005</v>
      </c>
      <c r="N43" s="405">
        <f t="shared" ref="N43" si="12">SUM(N29:N42)</f>
        <v>39860.153065000006</v>
      </c>
      <c r="O43" s="405">
        <f t="shared" ref="O43" si="13">SUM(O29:O42)</f>
        <v>196.88584400000002</v>
      </c>
      <c r="P43" s="405">
        <f t="shared" ref="P43" si="14">SUM(P29:P42)</f>
        <v>24676.834872152001</v>
      </c>
      <c r="Q43" s="405">
        <f t="shared" ref="Q43" si="15">SUM(Q29:Q42)</f>
        <v>24210.892379999998</v>
      </c>
      <c r="R43" s="405">
        <f t="shared" ref="R43" si="16">SUM(R29:R42)</f>
        <v>2161.0232529999998</v>
      </c>
      <c r="S43" s="405">
        <f t="shared" ref="S43" si="17">SUM(S29:S42)</f>
        <v>1333.8444750000001</v>
      </c>
      <c r="T43" s="405">
        <f t="shared" ref="T43" si="18">SUM(T29:T42)</f>
        <v>205.378253</v>
      </c>
      <c r="U43" s="405">
        <f t="shared" ref="U43" si="19">SUM(U29:U42)</f>
        <v>9247.7762999999995</v>
      </c>
      <c r="V43" s="405">
        <f t="shared" ref="V43" si="20">SUM(V29:V42)</f>
        <v>8678.2757759999986</v>
      </c>
      <c r="W43" s="406">
        <f t="shared" ref="W43" si="21">SUM(W29:W42)</f>
        <v>6814.417816000001</v>
      </c>
      <c r="X43" s="406">
        <f t="shared" ref="X43" si="22">SUM(X29:X42)</f>
        <v>259904.99594003201</v>
      </c>
      <c r="Y43" s="38"/>
      <c r="Z43" s="38"/>
    </row>
    <row r="44" spans="3:26">
      <c r="C44" s="402" t="s">
        <v>47</v>
      </c>
      <c r="D44" s="403"/>
      <c r="E44" s="403">
        <f>'[2]Data 3'!D231</f>
        <v>-281.52357599999999</v>
      </c>
      <c r="F44" s="403">
        <f>'[2]Data 3'!E231</f>
        <v>-309.75457299999999</v>
      </c>
      <c r="G44" s="403">
        <f>'[2]Data 3'!F231</f>
        <v>-38.774698999999998</v>
      </c>
      <c r="H44" s="403" t="str">
        <f>'[2]Data 3'!G231</f>
        <v>-</v>
      </c>
      <c r="I44" s="403">
        <f>'[2]Data 3'!H231</f>
        <v>-1793.7067109999998</v>
      </c>
      <c r="J44" s="403" t="str">
        <f>'[2]Data 3'!I231</f>
        <v>-</v>
      </c>
      <c r="K44" s="403">
        <f>'[2]Data 3'!J231</f>
        <v>-574.06656799999996</v>
      </c>
      <c r="L44" s="403">
        <f>'[2]Data 3'!K231</f>
        <v>-35.894611729999994</v>
      </c>
      <c r="M44" s="403">
        <f>'[2]Data 3'!L231</f>
        <v>-609.4294470000001</v>
      </c>
      <c r="N44" s="403">
        <f>'[2]Data 3'!M231</f>
        <v>-252.003376</v>
      </c>
      <c r="O44" s="403" t="str">
        <f>'[2]Data 3'!N231</f>
        <v>-</v>
      </c>
      <c r="P44" s="403">
        <f>'[2]Data 3'!O231</f>
        <v>-64.842562000000001</v>
      </c>
      <c r="Q44" s="403">
        <f>'[2]Data 3'!P231</f>
        <v>-357.88268199999999</v>
      </c>
      <c r="R44" s="403" t="str">
        <f>'[2]Data 3'!Q231</f>
        <v>-</v>
      </c>
      <c r="S44" s="403" t="str">
        <f>'[2]Data 3'!R231</f>
        <v>-</v>
      </c>
      <c r="T44" s="403" t="str">
        <f>'[2]Data 3'!S231</f>
        <v>-</v>
      </c>
      <c r="U44" s="403" t="str">
        <f>'[2]Data 3'!T231</f>
        <v>-</v>
      </c>
      <c r="V44" s="403" t="str">
        <f>'[2]Data 3'!U231</f>
        <v>-</v>
      </c>
      <c r="W44" s="403" t="str">
        <f>'[2]Data 3'!V231</f>
        <v>-</v>
      </c>
      <c r="X44" s="403">
        <f>SUM(E44:W44)</f>
        <v>-4317.8788057300007</v>
      </c>
      <c r="Y44" s="38"/>
      <c r="Z44" s="38"/>
    </row>
    <row r="45" spans="3:26">
      <c r="C45" s="402" t="s">
        <v>43</v>
      </c>
      <c r="D45" s="403"/>
      <c r="E45" s="403">
        <f>'[2]Data 3'!D232</f>
        <v>10330.224748000001</v>
      </c>
      <c r="F45" s="403">
        <f>'[2]Data 3'!E232</f>
        <v>-8437.2922749999998</v>
      </c>
      <c r="G45" s="403">
        <f>'[2]Data 3'!F232</f>
        <v>-1963.1530989999999</v>
      </c>
      <c r="H45" s="403">
        <f>'[2]Data 3'!G232</f>
        <v>890.2289669999999</v>
      </c>
      <c r="I45" s="403">
        <f>'[2]Data 3'!H232</f>
        <v>10757.210197</v>
      </c>
      <c r="J45" s="403" t="str">
        <f>'[2]Data 3'!I232</f>
        <v>-</v>
      </c>
      <c r="K45" s="403">
        <f>'[2]Data 3'!J232</f>
        <v>2884.9620750000004</v>
      </c>
      <c r="L45" s="403">
        <f>'[2]Data 3'!K232</f>
        <v>-11089.535882</v>
      </c>
      <c r="M45" s="403">
        <f>'[2]Data 3'!L232</f>
        <v>-12736.242118</v>
      </c>
      <c r="N45" s="403">
        <f>'[2]Data 3'!M232</f>
        <v>5058.3229430000001</v>
      </c>
      <c r="O45" s="403" t="str">
        <f>'[2]Data 3'!N232</f>
        <v>-</v>
      </c>
      <c r="P45" s="403">
        <f>'[2]Data 3'!O232</f>
        <v>-19552.039459</v>
      </c>
      <c r="Q45" s="403">
        <f>'[2]Data 3'!P232</f>
        <v>-6342.7067429999997</v>
      </c>
      <c r="R45" s="403">
        <f>'[2]Data 3'!Q232</f>
        <v>-527.600098</v>
      </c>
      <c r="S45" s="403">
        <f>'[2]Data 3'!R232</f>
        <v>26079.395818000001</v>
      </c>
      <c r="T45" s="403" t="str">
        <f>'[2]Data 3'!S232</f>
        <v>-</v>
      </c>
      <c r="U45" s="403">
        <f>'[2]Data 3'!T232</f>
        <v>84.974001000000001</v>
      </c>
      <c r="V45" s="403">
        <f>'[2]Data 3'!U232</f>
        <v>-3628.5432579999997</v>
      </c>
      <c r="W45" s="403">
        <f>'[2]Data 3'!V232</f>
        <v>9086.7867299999998</v>
      </c>
      <c r="X45" s="403">
        <f>SUM(E45:W45)</f>
        <v>894.99254700000438</v>
      </c>
      <c r="Y45" s="38"/>
      <c r="Z45" s="269"/>
    </row>
    <row r="46" spans="3:26">
      <c r="C46" s="399" t="s">
        <v>186</v>
      </c>
      <c r="D46" s="407"/>
      <c r="E46" s="407">
        <f>SUM(E43:E45)</f>
        <v>39634.209035000007</v>
      </c>
      <c r="F46" s="407">
        <f t="shared" ref="F46:G46" si="23">SUM(F43:F45)</f>
        <v>10471.440136000005</v>
      </c>
      <c r="G46" s="407">
        <f t="shared" si="23"/>
        <v>9253.4827850000001</v>
      </c>
      <c r="H46" s="407">
        <f t="shared" ref="H46" si="24">SUM(H43:H45)</f>
        <v>5527.5757050000002</v>
      </c>
      <c r="I46" s="407">
        <f t="shared" ref="I46" si="25">SUM(I43:I45)</f>
        <v>26887.106931999999</v>
      </c>
      <c r="J46" s="407">
        <f t="shared" ref="J46" si="26">SUM(J43:J45)</f>
        <v>8060.6864560000004</v>
      </c>
      <c r="K46" s="407">
        <f t="shared" ref="K46" si="27">SUM(K43:K45)</f>
        <v>4004.0792120000001</v>
      </c>
      <c r="L46" s="407">
        <f t="shared" ref="L46" si="28">SUM(L43:L45)</f>
        <v>12003.762265269997</v>
      </c>
      <c r="M46" s="407">
        <f t="shared" ref="M46" si="29">SUM(M43:M45)</f>
        <v>13670.423806880006</v>
      </c>
      <c r="N46" s="407">
        <f t="shared" ref="N46" si="30">SUM(N43:N45)</f>
        <v>44666.472632000005</v>
      </c>
      <c r="O46" s="407">
        <f t="shared" ref="O46" si="31">SUM(O43:O45)</f>
        <v>196.88584400000002</v>
      </c>
      <c r="P46" s="407">
        <f t="shared" ref="P46" si="32">SUM(P43:P45)</f>
        <v>5059.9528511520002</v>
      </c>
      <c r="Q46" s="407">
        <f t="shared" ref="Q46" si="33">SUM(Q43:Q45)</f>
        <v>17510.302954999999</v>
      </c>
      <c r="R46" s="407">
        <f t="shared" ref="R46" si="34">SUM(R43:R45)</f>
        <v>1633.423155</v>
      </c>
      <c r="S46" s="407">
        <f t="shared" ref="S46" si="35">SUM(S43:S45)</f>
        <v>27413.240293000003</v>
      </c>
      <c r="T46" s="407">
        <f t="shared" ref="T46" si="36">SUM(T43:T45)</f>
        <v>205.378253</v>
      </c>
      <c r="U46" s="407">
        <f t="shared" ref="U46" si="37">SUM(U43:U45)</f>
        <v>9332.750301</v>
      </c>
      <c r="V46" s="407">
        <f t="shared" ref="V46" si="38">SUM(V43:V45)</f>
        <v>5049.7325179999989</v>
      </c>
      <c r="W46" s="408">
        <f t="shared" ref="W46" si="39">SUM(W43:W45)</f>
        <v>15901.204546000001</v>
      </c>
      <c r="X46" s="408">
        <f>X43+X44+X45</f>
        <v>256482.10968130201</v>
      </c>
      <c r="Y46" s="38"/>
      <c r="Z46" s="38"/>
    </row>
    <row r="47" spans="3:26" ht="20.25" customHeight="1">
      <c r="C47" s="11" t="s">
        <v>126</v>
      </c>
    </row>
    <row r="48" spans="3:26" ht="95.25" customHeight="1">
      <c r="C48" s="428"/>
      <c r="D48" s="429"/>
      <c r="E48" s="429" t="s">
        <v>0</v>
      </c>
      <c r="F48" s="429" t="s">
        <v>1</v>
      </c>
      <c r="G48" s="429" t="s">
        <v>2</v>
      </c>
      <c r="H48" s="429" t="s">
        <v>21</v>
      </c>
      <c r="I48" s="429" t="s">
        <v>15</v>
      </c>
      <c r="J48" s="429" t="s">
        <v>22</v>
      </c>
      <c r="K48" s="429" t="s">
        <v>3</v>
      </c>
      <c r="L48" s="429" t="s">
        <v>14</v>
      </c>
      <c r="M48" s="429" t="s">
        <v>12</v>
      </c>
      <c r="N48" s="429" t="s">
        <v>4</v>
      </c>
      <c r="O48" s="429" t="s">
        <v>23</v>
      </c>
      <c r="P48" s="429" t="s">
        <v>5</v>
      </c>
      <c r="Q48" s="429" t="s">
        <v>6</v>
      </c>
      <c r="R48" s="429" t="s">
        <v>10</v>
      </c>
      <c r="S48" s="429" t="s">
        <v>7</v>
      </c>
      <c r="T48" s="429" t="s">
        <v>24</v>
      </c>
      <c r="U48" s="429" t="s">
        <v>8</v>
      </c>
      <c r="V48" s="429" t="s">
        <v>9</v>
      </c>
      <c r="W48" s="429" t="s">
        <v>11</v>
      </c>
      <c r="X48" s="430" t="s">
        <v>13</v>
      </c>
    </row>
    <row r="49" spans="3:26">
      <c r="C49" s="431" t="s">
        <v>16</v>
      </c>
      <c r="D49" s="431"/>
      <c r="E49" s="432">
        <f>IF(E29="-","-",(E29/E$43)*100)</f>
        <v>1.6663327292635157</v>
      </c>
      <c r="F49" s="432">
        <f t="shared" ref="F49:X49" si="40">IF(F29="-","-",(F29/F$43)*100)</f>
        <v>13.781035963991158</v>
      </c>
      <c r="G49" s="432">
        <f t="shared" si="40"/>
        <v>15.191094773410455</v>
      </c>
      <c r="H49" s="432" t="str">
        <f t="shared" si="40"/>
        <v>-</v>
      </c>
      <c r="I49" s="432">
        <f t="shared" si="40"/>
        <v>2.5606218715044435</v>
      </c>
      <c r="J49" s="432">
        <f t="shared" si="40"/>
        <v>3.7749911457416949E-2</v>
      </c>
      <c r="K49" s="432">
        <f t="shared" si="40"/>
        <v>13.392433220942204</v>
      </c>
      <c r="L49" s="432">
        <f t="shared" si="40"/>
        <v>3.4197873624111641</v>
      </c>
      <c r="M49" s="432">
        <f t="shared" si="40"/>
        <v>32.435593146435536</v>
      </c>
      <c r="N49" s="432">
        <f t="shared" si="40"/>
        <v>8.4755790713870898</v>
      </c>
      <c r="O49" s="432" t="str">
        <f t="shared" si="40"/>
        <v>-</v>
      </c>
      <c r="P49" s="432">
        <f t="shared" si="40"/>
        <v>8.8448973315257984</v>
      </c>
      <c r="Q49" s="432">
        <f t="shared" si="40"/>
        <v>31.772171772381409</v>
      </c>
      <c r="R49" s="432">
        <f t="shared" si="40"/>
        <v>6.5070356741783772</v>
      </c>
      <c r="S49" s="432">
        <f t="shared" si="40"/>
        <v>12.248985549833309</v>
      </c>
      <c r="T49" s="432" t="str">
        <f t="shared" si="40"/>
        <v>-</v>
      </c>
      <c r="U49" s="432">
        <f t="shared" si="40"/>
        <v>0.92950420956873714</v>
      </c>
      <c r="V49" s="432">
        <f t="shared" si="40"/>
        <v>5.3775546553914904</v>
      </c>
      <c r="W49" s="432">
        <f t="shared" si="40"/>
        <v>5.7461283498147031</v>
      </c>
      <c r="X49" s="432">
        <f t="shared" si="40"/>
        <v>11.387017074060617</v>
      </c>
      <c r="Y49" s="633"/>
      <c r="Z49" s="38"/>
    </row>
    <row r="50" spans="3:26">
      <c r="C50" s="431" t="s">
        <v>251</v>
      </c>
      <c r="D50" s="431"/>
      <c r="E50" s="432">
        <f t="shared" ref="E50:E56" si="41">IF(E30="-","-",(E30/E$43)*100)</f>
        <v>0.66622842938080662</v>
      </c>
      <c r="F50" s="432">
        <f t="shared" ref="F50:X50" si="42">IF(F30="-","-",(F30/F$43)*100)</f>
        <v>1.1543967596653337</v>
      </c>
      <c r="G50" s="432">
        <f t="shared" si="42"/>
        <v>0.23184600870459426</v>
      </c>
      <c r="H50" s="432" t="str">
        <f t="shared" si="42"/>
        <v>-</v>
      </c>
      <c r="I50" s="432">
        <f t="shared" si="42"/>
        <v>7.6612306734918842</v>
      </c>
      <c r="J50" s="432" t="str">
        <f t="shared" si="42"/>
        <v>-</v>
      </c>
      <c r="K50" s="432">
        <f t="shared" si="42"/>
        <v>22.987815843644686</v>
      </c>
      <c r="L50" s="432">
        <f t="shared" si="42"/>
        <v>7.6343187520580946E-2</v>
      </c>
      <c r="M50" s="432">
        <f t="shared" si="42"/>
        <v>0.73415234242341187</v>
      </c>
      <c r="N50" s="432">
        <f t="shared" si="42"/>
        <v>0.42416923920058702</v>
      </c>
      <c r="O50" s="432" t="str">
        <f t="shared" si="42"/>
        <v>-</v>
      </c>
      <c r="P50" s="432">
        <f t="shared" si="42"/>
        <v>0.10997244249757948</v>
      </c>
      <c r="Q50" s="432">
        <f t="shared" si="42"/>
        <v>0.1223937182277459</v>
      </c>
      <c r="R50" s="432" t="str">
        <f t="shared" si="42"/>
        <v>-</v>
      </c>
      <c r="S50" s="432" t="str">
        <f t="shared" si="42"/>
        <v>-</v>
      </c>
      <c r="T50" s="432" t="str">
        <f t="shared" si="42"/>
        <v>-</v>
      </c>
      <c r="U50" s="432" t="str">
        <f t="shared" si="42"/>
        <v>-</v>
      </c>
      <c r="V50" s="432" t="str">
        <f t="shared" si="42"/>
        <v>-</v>
      </c>
      <c r="W50" s="432" t="str">
        <f t="shared" si="42"/>
        <v>-</v>
      </c>
      <c r="X50" s="432">
        <f t="shared" si="42"/>
        <v>1.0193325143373824</v>
      </c>
      <c r="Y50" s="633"/>
      <c r="Z50" s="38"/>
    </row>
    <row r="51" spans="3:26">
      <c r="C51" s="431" t="s">
        <v>17</v>
      </c>
      <c r="D51" s="431"/>
      <c r="E51" s="432" t="str">
        <f t="shared" si="41"/>
        <v>-</v>
      </c>
      <c r="F51" s="432" t="str">
        <f t="shared" ref="F51:X51" si="43">IF(F31="-","-",(F31/F$43)*100)</f>
        <v>-</v>
      </c>
      <c r="G51" s="432" t="str">
        <f t="shared" si="43"/>
        <v>-</v>
      </c>
      <c r="H51" s="432" t="str">
        <f t="shared" si="43"/>
        <v>-</v>
      </c>
      <c r="I51" s="432">
        <f t="shared" si="43"/>
        <v>44.975398983171637</v>
      </c>
      <c r="J51" s="432" t="str">
        <f t="shared" si="43"/>
        <v>-</v>
      </c>
      <c r="K51" s="432" t="str">
        <f t="shared" si="43"/>
        <v>-</v>
      </c>
      <c r="L51" s="432">
        <f t="shared" si="43"/>
        <v>31.939645745420286</v>
      </c>
      <c r="M51" s="432" t="str">
        <f t="shared" si="43"/>
        <v>-</v>
      </c>
      <c r="N51" s="432">
        <f t="shared" si="43"/>
        <v>58.668006963911537</v>
      </c>
      <c r="O51" s="432" t="str">
        <f t="shared" si="43"/>
        <v>-</v>
      </c>
      <c r="P51" s="432">
        <f t="shared" si="43"/>
        <v>61.625502552442292</v>
      </c>
      <c r="Q51" s="432" t="str">
        <f t="shared" si="43"/>
        <v>-</v>
      </c>
      <c r="R51" s="432" t="str">
        <f t="shared" si="43"/>
        <v>-</v>
      </c>
      <c r="S51" s="432" t="str">
        <f t="shared" si="43"/>
        <v>-</v>
      </c>
      <c r="T51" s="432" t="str">
        <f t="shared" si="43"/>
        <v>-</v>
      </c>
      <c r="U51" s="432" t="str">
        <f t="shared" si="43"/>
        <v>-</v>
      </c>
      <c r="V51" s="432" t="str">
        <f t="shared" si="43"/>
        <v>-</v>
      </c>
      <c r="W51" s="432" t="str">
        <f t="shared" si="43"/>
        <v>-</v>
      </c>
      <c r="X51" s="432">
        <f t="shared" si="43"/>
        <v>20.792588106105082</v>
      </c>
      <c r="Y51" s="633"/>
      <c r="Z51" s="38"/>
    </row>
    <row r="52" spans="3:26">
      <c r="C52" s="431" t="s">
        <v>18</v>
      </c>
      <c r="D52" s="431"/>
      <c r="E52" s="432">
        <f t="shared" si="41"/>
        <v>0.56878107274423018</v>
      </c>
      <c r="F52" s="432" t="str">
        <f t="shared" ref="F52:X52" si="44">IF(F32="-","-",(F32/F$43)*100)</f>
        <v>-</v>
      </c>
      <c r="G52" s="432">
        <f t="shared" si="44"/>
        <v>38.328217510925782</v>
      </c>
      <c r="H52" s="432">
        <f t="shared" si="44"/>
        <v>0.9618136516407283</v>
      </c>
      <c r="I52" s="432" t="str">
        <f t="shared" si="44"/>
        <v>-</v>
      </c>
      <c r="J52" s="432" t="str">
        <f t="shared" si="44"/>
        <v>-</v>
      </c>
      <c r="K52" s="432" t="str">
        <f t="shared" si="44"/>
        <v>-</v>
      </c>
      <c r="L52" s="432" t="str">
        <f t="shared" si="44"/>
        <v>-</v>
      </c>
      <c r="M52" s="432">
        <f t="shared" si="44"/>
        <v>-1.9029063709002788E-3</v>
      </c>
      <c r="N52" s="432" t="str">
        <f t="shared" si="44"/>
        <v>-</v>
      </c>
      <c r="O52" s="432" t="str">
        <f t="shared" si="44"/>
        <v>-</v>
      </c>
      <c r="P52" s="432" t="str">
        <f t="shared" si="44"/>
        <v>-</v>
      </c>
      <c r="Q52" s="432">
        <f t="shared" si="44"/>
        <v>1.895630362551717</v>
      </c>
      <c r="R52" s="432" t="str">
        <f t="shared" si="44"/>
        <v>-</v>
      </c>
      <c r="S52" s="432" t="str">
        <f t="shared" si="44"/>
        <v>-</v>
      </c>
      <c r="T52" s="432" t="str">
        <f t="shared" si="44"/>
        <v>-</v>
      </c>
      <c r="U52" s="432" t="str">
        <f t="shared" si="44"/>
        <v>-</v>
      </c>
      <c r="V52" s="432" t="str">
        <f t="shared" si="44"/>
        <v>-</v>
      </c>
      <c r="W52" s="432" t="str">
        <f t="shared" si="44"/>
        <v>-</v>
      </c>
      <c r="X52" s="432">
        <f t="shared" si="44"/>
        <v>1.918128803553381</v>
      </c>
      <c r="Y52" s="633"/>
      <c r="Z52" s="38"/>
    </row>
    <row r="53" spans="3:26">
      <c r="C53" s="433" t="s">
        <v>175</v>
      </c>
      <c r="D53" s="431"/>
      <c r="E53" s="432" t="str">
        <f t="shared" si="41"/>
        <v>-</v>
      </c>
      <c r="F53" s="432" t="str">
        <f t="shared" ref="F53:X53" si="45">IF(F33="-","-",(F33/F$43)*100)</f>
        <v>-</v>
      </c>
      <c r="G53" s="432" t="str">
        <f t="shared" si="45"/>
        <v>-</v>
      </c>
      <c r="H53" s="432">
        <f t="shared" si="45"/>
        <v>13.696768235923098</v>
      </c>
      <c r="I53" s="432">
        <f t="shared" si="45"/>
        <v>-5.5792352414668581E-9</v>
      </c>
      <c r="J53" s="432">
        <f t="shared" si="45"/>
        <v>37.51505240287689</v>
      </c>
      <c r="K53" s="432" t="str">
        <f t="shared" si="45"/>
        <v>-</v>
      </c>
      <c r="L53" s="432" t="str">
        <f t="shared" si="45"/>
        <v>-</v>
      </c>
      <c r="M53" s="432" t="str">
        <f t="shared" si="45"/>
        <v>-</v>
      </c>
      <c r="N53" s="432" t="str">
        <f t="shared" si="45"/>
        <v>-</v>
      </c>
      <c r="O53" s="432">
        <f t="shared" si="45"/>
        <v>100</v>
      </c>
      <c r="P53" s="432" t="str">
        <f t="shared" si="45"/>
        <v>-</v>
      </c>
      <c r="Q53" s="432" t="str">
        <f t="shared" si="45"/>
        <v>-</v>
      </c>
      <c r="R53" s="432" t="str">
        <f t="shared" si="45"/>
        <v>-</v>
      </c>
      <c r="S53" s="432" t="str">
        <f t="shared" si="45"/>
        <v>-</v>
      </c>
      <c r="T53" s="432">
        <f t="shared" si="45"/>
        <v>93.98312975230148</v>
      </c>
      <c r="U53" s="432" t="str">
        <f t="shared" si="45"/>
        <v>-</v>
      </c>
      <c r="V53" s="432" t="str">
        <f t="shared" si="45"/>
        <v>-</v>
      </c>
      <c r="W53" s="432" t="str">
        <f t="shared" si="45"/>
        <v>-</v>
      </c>
      <c r="X53" s="432">
        <f t="shared" si="45"/>
        <v>1.5578939224909083</v>
      </c>
      <c r="Y53" s="633"/>
      <c r="Z53" s="38"/>
    </row>
    <row r="54" spans="3:26">
      <c r="C54" s="431" t="s">
        <v>34</v>
      </c>
      <c r="D54" s="431"/>
      <c r="E54" s="432">
        <f t="shared" si="41"/>
        <v>28.354242079755092</v>
      </c>
      <c r="F54" s="432">
        <f t="shared" ref="F54:X54" si="46">IF(F34="-","-",(F34/F$43)*100)</f>
        <v>4.8506419250178361</v>
      </c>
      <c r="G54" s="432">
        <f t="shared" si="46"/>
        <v>23.040760893404723</v>
      </c>
      <c r="H54" s="432">
        <f t="shared" si="46"/>
        <v>75.090805858132057</v>
      </c>
      <c r="I54" s="432">
        <f t="shared" si="46"/>
        <v>19.41671986040658</v>
      </c>
      <c r="J54" s="432">
        <f t="shared" si="46"/>
        <v>42.555179608142296</v>
      </c>
      <c r="K54" s="432" t="str">
        <f t="shared" si="46"/>
        <v>-</v>
      </c>
      <c r="L54" s="432">
        <f t="shared" si="46"/>
        <v>4.8344008225920643</v>
      </c>
      <c r="M54" s="432" t="str">
        <f t="shared" si="46"/>
        <v>-</v>
      </c>
      <c r="N54" s="432">
        <f t="shared" si="46"/>
        <v>12.125001158722968</v>
      </c>
      <c r="O54" s="432" t="str">
        <f t="shared" si="46"/>
        <v>-</v>
      </c>
      <c r="P54" s="432" t="str">
        <f t="shared" si="46"/>
        <v>-</v>
      </c>
      <c r="Q54" s="432">
        <f t="shared" si="46"/>
        <v>15.261222040094008</v>
      </c>
      <c r="R54" s="432">
        <f t="shared" si="46"/>
        <v>40.958766953166148</v>
      </c>
      <c r="S54" s="432" t="str">
        <f t="shared" si="46"/>
        <v>-</v>
      </c>
      <c r="T54" s="432" t="str">
        <f t="shared" si="46"/>
        <v>-</v>
      </c>
      <c r="U54" s="432">
        <f t="shared" si="46"/>
        <v>53.525455660081221</v>
      </c>
      <c r="V54" s="432">
        <f t="shared" si="46"/>
        <v>40.515219471633444</v>
      </c>
      <c r="W54" s="432">
        <f t="shared" si="46"/>
        <v>46.808179775984534</v>
      </c>
      <c r="X54" s="432">
        <f t="shared" si="46"/>
        <v>17.119249801672172</v>
      </c>
      <c r="Y54" s="633"/>
      <c r="Z54" s="38"/>
    </row>
    <row r="55" spans="3:26">
      <c r="C55" s="431" t="s">
        <v>173</v>
      </c>
      <c r="D55" s="431"/>
      <c r="E55" s="432" t="str">
        <f t="shared" si="41"/>
        <v>-</v>
      </c>
      <c r="F55" s="432" t="str">
        <f t="shared" ref="F55:X55" si="47">IF(F35="-","-",(F35/F$43)*100)</f>
        <v>-</v>
      </c>
      <c r="G55" s="432" t="str">
        <f t="shared" si="47"/>
        <v>-</v>
      </c>
      <c r="H55" s="432" t="str">
        <f t="shared" si="47"/>
        <v>-</v>
      </c>
      <c r="I55" s="432" t="str">
        <f t="shared" si="47"/>
        <v>-</v>
      </c>
      <c r="J55" s="432">
        <f t="shared" si="47"/>
        <v>0.28643040671572306</v>
      </c>
      <c r="K55" s="432" t="str">
        <f t="shared" si="47"/>
        <v>-</v>
      </c>
      <c r="L55" s="432" t="str">
        <f t="shared" si="47"/>
        <v>-</v>
      </c>
      <c r="M55" s="432" t="str">
        <f t="shared" si="47"/>
        <v>-</v>
      </c>
      <c r="N55" s="432" t="str">
        <f t="shared" si="47"/>
        <v>-</v>
      </c>
      <c r="O55" s="432" t="str">
        <f t="shared" si="47"/>
        <v>-</v>
      </c>
      <c r="P55" s="432" t="str">
        <f t="shared" si="47"/>
        <v>-</v>
      </c>
      <c r="Q55" s="432" t="str">
        <f t="shared" si="47"/>
        <v>-</v>
      </c>
      <c r="R55" s="432" t="str">
        <f t="shared" si="47"/>
        <v>-</v>
      </c>
      <c r="S55" s="432" t="str">
        <f t="shared" si="47"/>
        <v>-</v>
      </c>
      <c r="T55" s="432" t="str">
        <f t="shared" si="47"/>
        <v>-</v>
      </c>
      <c r="U55" s="432" t="str">
        <f t="shared" si="47"/>
        <v>-</v>
      </c>
      <c r="V55" s="432" t="str">
        <f t="shared" si="47"/>
        <v>-</v>
      </c>
      <c r="W55" s="432" t="str">
        <f t="shared" si="47"/>
        <v>-</v>
      </c>
      <c r="X55" s="432">
        <f t="shared" si="47"/>
        <v>8.8833448224008623E-3</v>
      </c>
      <c r="Y55" s="633"/>
      <c r="Z55" s="38"/>
    </row>
    <row r="56" spans="3:26">
      <c r="C56" s="431" t="s">
        <v>114</v>
      </c>
      <c r="D56" s="431"/>
      <c r="E56" s="432">
        <f t="shared" si="41"/>
        <v>24.438761550016661</v>
      </c>
      <c r="F56" s="432">
        <f t="shared" ref="F56:X56" si="48">IF(F36="-","-",(F36/F$43)*100)</f>
        <v>53.35150890148762</v>
      </c>
      <c r="G56" s="432">
        <f t="shared" si="48"/>
        <v>11.227143680645597</v>
      </c>
      <c r="H56" s="432">
        <f t="shared" si="48"/>
        <v>5.037598290542146E-2</v>
      </c>
      <c r="I56" s="432">
        <f t="shared" si="48"/>
        <v>12.721079429532029</v>
      </c>
      <c r="J56" s="432">
        <f t="shared" si="48"/>
        <v>16.252032269843198</v>
      </c>
      <c r="K56" s="432">
        <f t="shared" si="48"/>
        <v>4.0326513773058075</v>
      </c>
      <c r="L56" s="432">
        <f t="shared" si="48"/>
        <v>33.20757151808214</v>
      </c>
      <c r="M56" s="432">
        <f t="shared" si="48"/>
        <v>49.064944543381571</v>
      </c>
      <c r="N56" s="432">
        <f t="shared" si="48"/>
        <v>6.5904515462251387</v>
      </c>
      <c r="O56" s="432" t="str">
        <f t="shared" si="48"/>
        <v>-</v>
      </c>
      <c r="P56" s="432">
        <f t="shared" si="48"/>
        <v>0.50519213523889128</v>
      </c>
      <c r="Q56" s="432">
        <f t="shared" si="48"/>
        <v>39.4818028925541</v>
      </c>
      <c r="R56" s="432">
        <f t="shared" si="48"/>
        <v>41.785921634411956</v>
      </c>
      <c r="S56" s="432" t="str">
        <f t="shared" si="48"/>
        <v>-</v>
      </c>
      <c r="T56" s="432" t="str">
        <f t="shared" si="48"/>
        <v>-</v>
      </c>
      <c r="U56" s="432">
        <f t="shared" si="48"/>
        <v>4.7369120293275264</v>
      </c>
      <c r="V56" s="432">
        <f t="shared" si="48"/>
        <v>36.900943109646576</v>
      </c>
      <c r="W56" s="432">
        <f t="shared" si="48"/>
        <v>4.3766554539660758</v>
      </c>
      <c r="X56" s="432">
        <f t="shared" si="48"/>
        <v>23.276326940232558</v>
      </c>
      <c r="Y56" s="633"/>
      <c r="Z56" s="38"/>
    </row>
    <row r="57" spans="3:26">
      <c r="C57" s="431" t="s">
        <v>147</v>
      </c>
      <c r="D57" s="431"/>
      <c r="E57" s="432">
        <f>IF(SUM(E37:E38)="-","-",(SUM(E37:E38)/E$43)*100)</f>
        <v>23.411454381901073</v>
      </c>
      <c r="F57" s="432">
        <f t="shared" ref="F57:X57" si="49">IF(SUM(F37:F38)="-","-",(SUM(F37:F38)/F$43)*100)</f>
        <v>10.022157871239006</v>
      </c>
      <c r="G57" s="432">
        <f t="shared" si="49"/>
        <v>4.7723625543372155E-3</v>
      </c>
      <c r="H57" s="432">
        <f t="shared" si="49"/>
        <v>4.0593670181580457</v>
      </c>
      <c r="I57" s="432">
        <f t="shared" si="49"/>
        <v>3.3026719140681884</v>
      </c>
      <c r="J57" s="432">
        <f t="shared" si="49"/>
        <v>3.2536335017073141</v>
      </c>
      <c r="K57" s="432">
        <f t="shared" si="49"/>
        <v>0.12350502747131036</v>
      </c>
      <c r="L57" s="432">
        <f t="shared" si="49"/>
        <v>18.896408640545069</v>
      </c>
      <c r="M57" s="432">
        <f t="shared" si="49"/>
        <v>5.4907629640070139</v>
      </c>
      <c r="N57" s="432">
        <f t="shared" si="49"/>
        <v>1.166409590153439</v>
      </c>
      <c r="O57" s="432">
        <f t="shared" si="49"/>
        <v>0</v>
      </c>
      <c r="P57" s="432">
        <f t="shared" si="49"/>
        <v>27.538164445347196</v>
      </c>
      <c r="Q57" s="432">
        <f t="shared" si="49"/>
        <v>9.1916153484632543E-2</v>
      </c>
      <c r="R57" s="432">
        <f t="shared" si="49"/>
        <v>6.7920534309956357</v>
      </c>
      <c r="S57" s="432">
        <f t="shared" si="49"/>
        <v>6.0980416776101283</v>
      </c>
      <c r="T57" s="432">
        <f t="shared" si="49"/>
        <v>2.950409749565841E-2</v>
      </c>
      <c r="U57" s="432">
        <f t="shared" si="49"/>
        <v>22.101375419299451</v>
      </c>
      <c r="V57" s="432">
        <f t="shared" si="49"/>
        <v>3.3392798002735424</v>
      </c>
      <c r="W57" s="432">
        <f t="shared" si="49"/>
        <v>0.93096002788450094</v>
      </c>
      <c r="X57" s="432">
        <f t="shared" si="49"/>
        <v>9.8726872221880839</v>
      </c>
      <c r="Y57" s="633"/>
      <c r="Z57" s="38"/>
    </row>
    <row r="58" spans="3:26">
      <c r="C58" s="431" t="s">
        <v>115</v>
      </c>
      <c r="D58" s="431"/>
      <c r="E58" s="432">
        <f>IF(E39="-","-",(E39/E$43)*100)</f>
        <v>5.4593756493190675</v>
      </c>
      <c r="F58" s="432">
        <f t="shared" ref="F58:X61" si="50">IF(F39="-","-",(F39/F$43)*100)</f>
        <v>0.25377641351582059</v>
      </c>
      <c r="G58" s="432">
        <f t="shared" si="50"/>
        <v>2.191229295291182</v>
      </c>
      <c r="H58" s="432">
        <f t="shared" si="50"/>
        <v>3.3913897080688815E-2</v>
      </c>
      <c r="I58" s="432">
        <f t="shared" si="50"/>
        <v>0.21427230364534144</v>
      </c>
      <c r="J58" s="432">
        <f t="shared" si="50"/>
        <v>9.9921899257161717E-2</v>
      </c>
      <c r="K58" s="432">
        <f t="shared" si="50"/>
        <v>4.6071462163049821</v>
      </c>
      <c r="L58" s="432">
        <f t="shared" si="50"/>
        <v>2.4018074594662946</v>
      </c>
      <c r="M58" s="432">
        <f t="shared" si="50"/>
        <v>2.096430684019261</v>
      </c>
      <c r="N58" s="432">
        <f t="shared" si="50"/>
        <v>0.38856220583858403</v>
      </c>
      <c r="O58" s="432" t="str">
        <f t="shared" si="50"/>
        <v>-</v>
      </c>
      <c r="P58" s="432">
        <f t="shared" si="50"/>
        <v>1.1034024234091524</v>
      </c>
      <c r="Q58" s="432">
        <f t="shared" si="50"/>
        <v>2.2287211083790708</v>
      </c>
      <c r="R58" s="432">
        <f t="shared" si="50"/>
        <v>0.36374749735282003</v>
      </c>
      <c r="S58" s="432">
        <f t="shared" si="50"/>
        <v>13.013724632326419</v>
      </c>
      <c r="T58" s="432" t="str">
        <f t="shared" si="50"/>
        <v>-</v>
      </c>
      <c r="U58" s="432">
        <f t="shared" si="50"/>
        <v>0.46035809711357323</v>
      </c>
      <c r="V58" s="432">
        <f t="shared" si="50"/>
        <v>3.6143567235722749</v>
      </c>
      <c r="W58" s="432">
        <f t="shared" si="50"/>
        <v>0.81976760903678636</v>
      </c>
      <c r="X58" s="432">
        <f t="shared" si="50"/>
        <v>1.8155950707807</v>
      </c>
      <c r="Y58" s="633"/>
      <c r="Z58" s="38"/>
    </row>
    <row r="59" spans="3:26">
      <c r="C59" s="431" t="s">
        <v>183</v>
      </c>
      <c r="D59" s="431"/>
      <c r="E59" s="432">
        <f t="shared" ref="E59:T61" si="51">IF(E40="-","-",(E40/E$43)*100)</f>
        <v>15.34251717773191</v>
      </c>
      <c r="F59" s="432">
        <f t="shared" si="51"/>
        <v>14.770102955363843</v>
      </c>
      <c r="G59" s="432">
        <f t="shared" si="51"/>
        <v>3.2926889984782717</v>
      </c>
      <c r="H59" s="432">
        <f t="shared" si="51"/>
        <v>0.89156721150921192</v>
      </c>
      <c r="I59" s="432">
        <f t="shared" si="51"/>
        <v>8.9211837888371015</v>
      </c>
      <c r="J59" s="432" t="str">
        <f t="shared" si="51"/>
        <v>-</v>
      </c>
      <c r="K59" s="432">
        <f t="shared" si="51"/>
        <v>50.543318156962783</v>
      </c>
      <c r="L59" s="432">
        <f t="shared" si="51"/>
        <v>5.224035263962409</v>
      </c>
      <c r="M59" s="432">
        <f t="shared" si="51"/>
        <v>10.180019226104084</v>
      </c>
      <c r="N59" s="432">
        <f t="shared" si="51"/>
        <v>11.439933234987942</v>
      </c>
      <c r="O59" s="432" t="str">
        <f t="shared" si="51"/>
        <v>-</v>
      </c>
      <c r="P59" s="432">
        <f t="shared" si="51"/>
        <v>0.2728686695390925</v>
      </c>
      <c r="Q59" s="432">
        <f t="shared" si="51"/>
        <v>7.7760537342077107</v>
      </c>
      <c r="R59" s="432">
        <f t="shared" si="51"/>
        <v>3.5924748098950694</v>
      </c>
      <c r="S59" s="432">
        <f t="shared" si="51"/>
        <v>57.090085783801733</v>
      </c>
      <c r="T59" s="432" t="str">
        <f t="shared" si="51"/>
        <v>-</v>
      </c>
      <c r="U59" s="432">
        <f t="shared" si="50"/>
        <v>18.24639458460949</v>
      </c>
      <c r="V59" s="432">
        <f t="shared" si="50"/>
        <v>10.252646239482678</v>
      </c>
      <c r="W59" s="432">
        <f t="shared" si="50"/>
        <v>28.595151627256776</v>
      </c>
      <c r="X59" s="432">
        <f>IF(X40="-","-",(X40/X$43)*100)</f>
        <v>10.033602275585711</v>
      </c>
      <c r="Y59" s="633"/>
      <c r="Z59" s="38"/>
    </row>
    <row r="60" spans="3:26">
      <c r="C60" s="431" t="s">
        <v>241</v>
      </c>
      <c r="D60" s="431"/>
      <c r="E60" s="432">
        <f t="shared" si="51"/>
        <v>9.2306929887634476E-2</v>
      </c>
      <c r="F60" s="432">
        <f t="shared" si="50"/>
        <v>1.8163792097193741</v>
      </c>
      <c r="G60" s="432">
        <f t="shared" si="50"/>
        <v>6.4922464765850645</v>
      </c>
      <c r="H60" s="432">
        <f t="shared" si="50"/>
        <v>2.6076940723253719</v>
      </c>
      <c r="I60" s="432">
        <f t="shared" si="50"/>
        <v>0.2268211809220364</v>
      </c>
      <c r="J60" s="432" t="str">
        <f t="shared" si="50"/>
        <v>-</v>
      </c>
      <c r="K60" s="432">
        <f t="shared" si="50"/>
        <v>2.1565650786841237</v>
      </c>
      <c r="L60" s="432" t="str">
        <f t="shared" si="50"/>
        <v>-</v>
      </c>
      <c r="M60" s="432" t="str">
        <f t="shared" si="50"/>
        <v>-</v>
      </c>
      <c r="N60" s="432">
        <f t="shared" si="50"/>
        <v>0.36974291909934981</v>
      </c>
      <c r="O60" s="432" t="str">
        <f t="shared" si="50"/>
        <v>-</v>
      </c>
      <c r="P60" s="432" t="str">
        <f t="shared" si="50"/>
        <v>-</v>
      </c>
      <c r="Q60" s="432">
        <f t="shared" si="50"/>
        <v>0.68504410905980828</v>
      </c>
      <c r="R60" s="432" t="str">
        <f t="shared" si="50"/>
        <v>-</v>
      </c>
      <c r="S60" s="432">
        <f t="shared" si="50"/>
        <v>5.7745811782141994</v>
      </c>
      <c r="T60" s="432">
        <f t="shared" si="50"/>
        <v>2.9936830751014321</v>
      </c>
      <c r="U60" s="432" t="str">
        <f t="shared" si="50"/>
        <v>-</v>
      </c>
      <c r="V60" s="432" t="str">
        <f t="shared" si="50"/>
        <v>-</v>
      </c>
      <c r="W60" s="432">
        <f t="shared" si="50"/>
        <v>7.8642594931839724</v>
      </c>
      <c r="X60" s="432">
        <f t="shared" si="50"/>
        <v>0.86090196531515129</v>
      </c>
      <c r="Y60" s="633"/>
      <c r="Z60" s="38"/>
    </row>
    <row r="61" spans="3:26">
      <c r="C61" s="434" t="s">
        <v>242</v>
      </c>
      <c r="D61" s="434"/>
      <c r="E61" s="435" t="str">
        <f t="shared" si="51"/>
        <v>-</v>
      </c>
      <c r="F61" s="435" t="str">
        <f t="shared" si="50"/>
        <v>-</v>
      </c>
      <c r="G61" s="435" t="str">
        <f t="shared" si="50"/>
        <v>-</v>
      </c>
      <c r="H61" s="435">
        <f t="shared" si="50"/>
        <v>2.6076940723253719</v>
      </c>
      <c r="I61" s="435" t="str">
        <f t="shared" si="50"/>
        <v>-</v>
      </c>
      <c r="J61" s="435" t="str">
        <f t="shared" si="50"/>
        <v>-</v>
      </c>
      <c r="K61" s="435">
        <f t="shared" si="50"/>
        <v>2.1565650786841237</v>
      </c>
      <c r="L61" s="435" t="str">
        <f t="shared" si="50"/>
        <v>-</v>
      </c>
      <c r="M61" s="435" t="str">
        <f t="shared" si="50"/>
        <v>-</v>
      </c>
      <c r="N61" s="435">
        <f t="shared" si="50"/>
        <v>0.352144070473353</v>
      </c>
      <c r="O61" s="435" t="str">
        <f t="shared" si="50"/>
        <v>-</v>
      </c>
      <c r="P61" s="435" t="str">
        <f t="shared" si="50"/>
        <v>-</v>
      </c>
      <c r="Q61" s="435">
        <f t="shared" si="50"/>
        <v>0.68504410905980828</v>
      </c>
      <c r="R61" s="435" t="str">
        <f t="shared" si="50"/>
        <v>-</v>
      </c>
      <c r="S61" s="435">
        <f t="shared" si="50"/>
        <v>5.7745811782141994</v>
      </c>
      <c r="T61" s="435">
        <f t="shared" si="50"/>
        <v>2.9936830751014321</v>
      </c>
      <c r="U61" s="435" t="str">
        <f t="shared" si="50"/>
        <v>-</v>
      </c>
      <c r="V61" s="435" t="str">
        <f t="shared" si="50"/>
        <v>-</v>
      </c>
      <c r="W61" s="435">
        <f t="shared" si="50"/>
        <v>4.8588976628726277</v>
      </c>
      <c r="X61" s="435">
        <f t="shared" si="50"/>
        <v>0.33779295885584576</v>
      </c>
      <c r="Y61" s="633"/>
      <c r="Z61" s="38"/>
    </row>
    <row r="62" spans="3:26">
      <c r="E62" s="361"/>
      <c r="F62" s="361"/>
      <c r="G62" s="361"/>
      <c r="H62" s="361"/>
      <c r="I62" s="361"/>
      <c r="J62" s="361"/>
      <c r="K62" s="361"/>
      <c r="L62" s="361"/>
      <c r="M62" s="361"/>
      <c r="N62" s="361"/>
      <c r="O62" s="361"/>
      <c r="P62" s="361"/>
      <c r="Q62" s="361"/>
      <c r="R62" s="361"/>
      <c r="S62" s="361"/>
      <c r="T62" s="361"/>
      <c r="U62" s="361"/>
      <c r="V62" s="361"/>
      <c r="W62" s="361"/>
      <c r="X62" s="361"/>
      <c r="Y62" s="38"/>
      <c r="Z62" s="38"/>
    </row>
    <row r="63" spans="3:26" s="171" customFormat="1">
      <c r="C63" s="398" t="s">
        <v>376</v>
      </c>
      <c r="D63" s="444"/>
      <c r="E63" s="444"/>
      <c r="F63" s="444"/>
      <c r="G63" s="444"/>
      <c r="H63" s="444"/>
      <c r="I63" s="444"/>
      <c r="J63" s="444"/>
      <c r="K63" s="444"/>
      <c r="L63" s="444"/>
      <c r="M63" s="444"/>
      <c r="N63" s="444"/>
      <c r="O63" s="444"/>
      <c r="P63" s="444"/>
      <c r="Q63" s="444"/>
      <c r="R63" s="444"/>
      <c r="S63" s="444"/>
      <c r="T63" s="444"/>
      <c r="U63" s="444"/>
      <c r="V63" s="444"/>
      <c r="W63" s="444"/>
      <c r="X63" s="444"/>
      <c r="Y63" s="20"/>
      <c r="Z63" s="20"/>
    </row>
    <row r="64" spans="3:26" s="171" customFormat="1" ht="81.75">
      <c r="C64" s="428" t="s">
        <v>40</v>
      </c>
      <c r="D64" s="438"/>
      <c r="E64" s="438" t="s">
        <v>0</v>
      </c>
      <c r="F64" s="438" t="s">
        <v>1</v>
      </c>
      <c r="G64" s="438" t="s">
        <v>2</v>
      </c>
      <c r="H64" s="438" t="s">
        <v>21</v>
      </c>
      <c r="I64" s="438" t="s">
        <v>15</v>
      </c>
      <c r="J64" s="438" t="s">
        <v>22</v>
      </c>
      <c r="K64" s="438" t="s">
        <v>3</v>
      </c>
      <c r="L64" s="438" t="s">
        <v>14</v>
      </c>
      <c r="M64" s="438" t="s">
        <v>12</v>
      </c>
      <c r="N64" s="438" t="s">
        <v>4</v>
      </c>
      <c r="O64" s="438" t="s">
        <v>23</v>
      </c>
      <c r="P64" s="438" t="s">
        <v>5</v>
      </c>
      <c r="Q64" s="438" t="s">
        <v>6</v>
      </c>
      <c r="R64" s="438" t="s">
        <v>10</v>
      </c>
      <c r="S64" s="438" t="s">
        <v>7</v>
      </c>
      <c r="T64" s="438" t="s">
        <v>24</v>
      </c>
      <c r="U64" s="438" t="s">
        <v>8</v>
      </c>
      <c r="V64" s="438" t="s">
        <v>9</v>
      </c>
      <c r="W64" s="438" t="s">
        <v>11</v>
      </c>
      <c r="X64" s="438" t="s">
        <v>13</v>
      </c>
      <c r="Y64" s="640" t="s">
        <v>323</v>
      </c>
      <c r="Z64" s="640" t="s">
        <v>324</v>
      </c>
    </row>
    <row r="65" spans="3:26" s="171" customFormat="1">
      <c r="C65" s="433" t="s">
        <v>41</v>
      </c>
      <c r="D65" s="433"/>
      <c r="E65" s="439">
        <f>'[2]Data 3'!D287</f>
        <v>623.28800000000001</v>
      </c>
      <c r="F65" s="439">
        <f>'[2]Data 3'!E287</f>
        <v>1333.8145</v>
      </c>
      <c r="G65" s="439">
        <f>'[2]Data 3'!F287</f>
        <v>804.97680000000003</v>
      </c>
      <c r="H65" s="439" t="str">
        <f>'[2]Data 3'!G287</f>
        <v>-</v>
      </c>
      <c r="I65" s="439">
        <f>'[2]Data 3'!H287</f>
        <v>641.89400000000001</v>
      </c>
      <c r="J65" s="439">
        <f>'[2]Data 3'!I287</f>
        <v>1.52</v>
      </c>
      <c r="K65" s="439">
        <f>'[2]Data 3'!J287</f>
        <v>98.912000000000006</v>
      </c>
      <c r="L65" s="439">
        <f>'[2]Data 3'!K287</f>
        <v>651.38800000000003</v>
      </c>
      <c r="M65" s="439">
        <f>'[2]Data 3'!L287</f>
        <v>4397.5622999999996</v>
      </c>
      <c r="N65" s="439">
        <f>'[2]Data 3'!M287</f>
        <v>1922.2167999999999</v>
      </c>
      <c r="O65" s="439" t="str">
        <f>'[2]Data 3'!N287</f>
        <v>-</v>
      </c>
      <c r="P65" s="439">
        <f>'[2]Data 3'!O287</f>
        <v>2277.3622999999998</v>
      </c>
      <c r="Q65" s="439">
        <f>'[2]Data 3'!P287</f>
        <v>3729.4006899999999</v>
      </c>
      <c r="R65" s="439">
        <f>'[2]Data 3'!Q287</f>
        <v>52.425539999999998</v>
      </c>
      <c r="S65" s="439">
        <f>'[2]Data 3'!R287</f>
        <v>108.5166</v>
      </c>
      <c r="T65" s="439" t="str">
        <f>'[2]Data 3'!S287</f>
        <v>-</v>
      </c>
      <c r="U65" s="439">
        <f>'[2]Data 3'!T287</f>
        <v>35.478000000000002</v>
      </c>
      <c r="V65" s="439">
        <f>'[2]Data 3'!U287</f>
        <v>237.71100000000001</v>
      </c>
      <c r="W65" s="439">
        <f>'[2]Data 3'!V287</f>
        <v>177.65649999999999</v>
      </c>
      <c r="X65" s="440">
        <f t="shared" ref="X65:X78" si="52">SUM(E65:W65)</f>
        <v>17094.123029999995</v>
      </c>
      <c r="Y65" s="38">
        <f>SUM(E65:G65,I65,K65:N65,P65:S65,U65:W65)</f>
        <v>17092.603029999995</v>
      </c>
      <c r="Z65" s="38">
        <f>SUM(H65,J65,O65,T65)</f>
        <v>1.52</v>
      </c>
    </row>
    <row r="66" spans="3:26" s="171" customFormat="1">
      <c r="C66" s="402" t="s">
        <v>240</v>
      </c>
      <c r="D66" s="433"/>
      <c r="E66" s="439">
        <f>'[2]Data 3'!D288</f>
        <v>584.87</v>
      </c>
      <c r="F66" s="439">
        <f>'[2]Data 3'!E288</f>
        <v>219.14</v>
      </c>
      <c r="G66" s="439" t="str">
        <f>'[2]Data 3'!F288</f>
        <v>-</v>
      </c>
      <c r="H66" s="439" t="str">
        <f>'[2]Data 3'!G288</f>
        <v>-</v>
      </c>
      <c r="I66" s="439">
        <f>'[2]Data 3'!H288</f>
        <v>1511.95</v>
      </c>
      <c r="J66" s="439" t="str">
        <f>'[2]Data 3'!I288</f>
        <v>-</v>
      </c>
      <c r="K66" s="439">
        <f>'[2]Data 3'!J288</f>
        <v>360.6</v>
      </c>
      <c r="L66" s="439">
        <f>'[2]Data 3'!K288</f>
        <v>215</v>
      </c>
      <c r="M66" s="439" t="str">
        <f>'[2]Data 3'!L288</f>
        <v>-</v>
      </c>
      <c r="N66" s="439">
        <f>'[2]Data 3'!M288</f>
        <v>439.84</v>
      </c>
      <c r="O66" s="439" t="str">
        <f>'[2]Data 3'!N288</f>
        <v>-</v>
      </c>
      <c r="P66" s="439" t="str">
        <f>'[2]Data 3'!O288</f>
        <v>-</v>
      </c>
      <c r="Q66" s="439" t="str">
        <f>'[2]Data 3'!P288</f>
        <v>-</v>
      </c>
      <c r="R66" s="439" t="str">
        <f>'[2]Data 3'!Q288</f>
        <v>-</v>
      </c>
      <c r="S66" s="439" t="str">
        <f>'[2]Data 3'!R288</f>
        <v>-</v>
      </c>
      <c r="T66" s="439" t="str">
        <f>'[2]Data 3'!S288</f>
        <v>-</v>
      </c>
      <c r="U66" s="439" t="str">
        <f>'[2]Data 3'!T288</f>
        <v>-</v>
      </c>
      <c r="V66" s="439" t="str">
        <f>'[2]Data 3'!U288</f>
        <v>-</v>
      </c>
      <c r="W66" s="439" t="str">
        <f>'[2]Data 3'!V288</f>
        <v>-</v>
      </c>
      <c r="X66" s="440">
        <f t="shared" si="52"/>
        <v>3331.4</v>
      </c>
      <c r="Y66" s="38">
        <f t="shared" ref="Y66:Y78" si="53">SUM(E66:G66,I66,K66:N66,P66:S66,U66:W66)</f>
        <v>3331.4</v>
      </c>
      <c r="Z66" s="38">
        <f t="shared" ref="Z66:Z78" si="54">SUM(H66,J66,O66,T66)</f>
        <v>0</v>
      </c>
    </row>
    <row r="67" spans="3:26" s="171" customFormat="1">
      <c r="C67" s="433" t="s">
        <v>42</v>
      </c>
      <c r="D67" s="433"/>
      <c r="E67" s="439" t="str">
        <f>'[2]Data 3'!D289</f>
        <v>-</v>
      </c>
      <c r="F67" s="439" t="str">
        <f>'[2]Data 3'!E289</f>
        <v>-</v>
      </c>
      <c r="G67" s="439" t="str">
        <f>'[2]Data 3'!F289</f>
        <v>-</v>
      </c>
      <c r="H67" s="439" t="str">
        <f>'[2]Data 3'!G289</f>
        <v>-</v>
      </c>
      <c r="I67" s="439">
        <f>'[2]Data 3'!H289</f>
        <v>1063.94</v>
      </c>
      <c r="J67" s="439" t="str">
        <f>'[2]Data 3'!I289</f>
        <v>-</v>
      </c>
      <c r="K67" s="439" t="str">
        <f>'[2]Data 3'!J289</f>
        <v>-</v>
      </c>
      <c r="L67" s="439">
        <f>'[2]Data 3'!K289</f>
        <v>1003.41</v>
      </c>
      <c r="M67" s="439" t="str">
        <f>'[2]Data 3'!L289</f>
        <v>-</v>
      </c>
      <c r="N67" s="439">
        <f>'[2]Data 3'!M289</f>
        <v>3032.81</v>
      </c>
      <c r="O67" s="439" t="str">
        <f>'[2]Data 3'!N289</f>
        <v>-</v>
      </c>
      <c r="P67" s="439">
        <f>'[2]Data 3'!O289</f>
        <v>2017.13</v>
      </c>
      <c r="Q67" s="439" t="str">
        <f>'[2]Data 3'!P289</f>
        <v>-</v>
      </c>
      <c r="R67" s="439" t="str">
        <f>'[2]Data 3'!Q289</f>
        <v>-</v>
      </c>
      <c r="S67" s="439" t="str">
        <f>'[2]Data 3'!R289</f>
        <v>-</v>
      </c>
      <c r="T67" s="439" t="str">
        <f>'[2]Data 3'!S289</f>
        <v>-</v>
      </c>
      <c r="U67" s="439" t="str">
        <f>'[2]Data 3'!T289</f>
        <v>-</v>
      </c>
      <c r="V67" s="439" t="str">
        <f>'[2]Data 3'!U289</f>
        <v>-</v>
      </c>
      <c r="W67" s="439" t="str">
        <f>'[2]Data 3'!V289</f>
        <v>-</v>
      </c>
      <c r="X67" s="440">
        <f t="shared" si="52"/>
        <v>7117.29</v>
      </c>
      <c r="Y67" s="38">
        <f t="shared" si="53"/>
        <v>7117.29</v>
      </c>
      <c r="Z67" s="38">
        <f t="shared" si="54"/>
        <v>0</v>
      </c>
    </row>
    <row r="68" spans="3:26" s="171" customFormat="1">
      <c r="C68" s="433" t="s">
        <v>45</v>
      </c>
      <c r="D68" s="433"/>
      <c r="E68" s="439">
        <f>'[2]Data 3'!D290</f>
        <v>869.81</v>
      </c>
      <c r="F68" s="439" t="str">
        <f>'[2]Data 3'!E290</f>
        <v>-</v>
      </c>
      <c r="G68" s="439">
        <f>'[2]Data 3'!F290</f>
        <v>1249.925</v>
      </c>
      <c r="H68" s="439">
        <f>'[2]Data 3'!G290</f>
        <v>241.2</v>
      </c>
      <c r="I68" s="439" t="str">
        <f>'[2]Data 3'!H290</f>
        <v>-</v>
      </c>
      <c r="J68" s="439" t="str">
        <f>'[2]Data 3'!I290</f>
        <v>-</v>
      </c>
      <c r="K68" s="439" t="str">
        <f>'[2]Data 3'!J290</f>
        <v>-</v>
      </c>
      <c r="L68" s="439" t="str">
        <f>'[2]Data 3'!K290</f>
        <v>-</v>
      </c>
      <c r="M68" s="439" t="str">
        <f>'[2]Data 3'!L290</f>
        <v>-</v>
      </c>
      <c r="N68" s="439" t="str">
        <f>'[2]Data 3'!M290</f>
        <v>-</v>
      </c>
      <c r="O68" s="439" t="str">
        <f>'[2]Data 3'!N290</f>
        <v>-</v>
      </c>
      <c r="P68" s="439" t="str">
        <f>'[2]Data 3'!O290</f>
        <v>-</v>
      </c>
      <c r="Q68" s="439">
        <f>'[2]Data 3'!P290</f>
        <v>1403.19</v>
      </c>
      <c r="R68" s="439" t="str">
        <f>'[2]Data 3'!Q290</f>
        <v>-</v>
      </c>
      <c r="S68" s="439" t="str">
        <f>'[2]Data 3'!R290</f>
        <v>-</v>
      </c>
      <c r="T68" s="439" t="str">
        <f>'[2]Data 3'!S290</f>
        <v>-</v>
      </c>
      <c r="U68" s="439" t="str">
        <f>'[2]Data 3'!T290</f>
        <v>-</v>
      </c>
      <c r="V68" s="439" t="str">
        <f>'[2]Data 3'!U290</f>
        <v>-</v>
      </c>
      <c r="W68" s="439" t="str">
        <f>'[2]Data 3'!V290</f>
        <v>-</v>
      </c>
      <c r="X68" s="440">
        <f t="shared" si="52"/>
        <v>3764.1249999999995</v>
      </c>
      <c r="Y68" s="38">
        <f t="shared" si="53"/>
        <v>3522.9249999999997</v>
      </c>
      <c r="Z68" s="38">
        <f t="shared" si="54"/>
        <v>241.2</v>
      </c>
    </row>
    <row r="69" spans="3:26" s="171" customFormat="1">
      <c r="C69" s="433" t="s">
        <v>175</v>
      </c>
      <c r="D69" s="433"/>
      <c r="E69" s="439" t="str">
        <f>'[2]Data 3'!D291</f>
        <v>-</v>
      </c>
      <c r="F69" s="439" t="str">
        <f>'[2]Data 3'!E291</f>
        <v>-</v>
      </c>
      <c r="G69" s="439" t="str">
        <f>'[2]Data 3'!F291</f>
        <v>-</v>
      </c>
      <c r="H69" s="439">
        <f>'[2]Data 3'!G291</f>
        <v>742.5</v>
      </c>
      <c r="I69" s="439">
        <f>'[2]Data 3'!H291</f>
        <v>7.95</v>
      </c>
      <c r="J69" s="439">
        <f>'[2]Data 3'!I291</f>
        <v>1491.03</v>
      </c>
      <c r="K69" s="439" t="str">
        <f>'[2]Data 3'!J291</f>
        <v>-</v>
      </c>
      <c r="L69" s="439" t="str">
        <f>'[2]Data 3'!K291</f>
        <v>-</v>
      </c>
      <c r="M69" s="439" t="str">
        <f>'[2]Data 3'!L291</f>
        <v>-</v>
      </c>
      <c r="N69" s="439" t="str">
        <f>'[2]Data 3'!M291</f>
        <v>-</v>
      </c>
      <c r="O69" s="439">
        <f>'[2]Data 3'!N291</f>
        <v>90.82</v>
      </c>
      <c r="P69" s="439" t="str">
        <f>'[2]Data 3'!O291</f>
        <v>-</v>
      </c>
      <c r="Q69" s="439" t="str">
        <f>'[2]Data 3'!P291</f>
        <v>-</v>
      </c>
      <c r="R69" s="439" t="str">
        <f>'[2]Data 3'!Q291</f>
        <v>-</v>
      </c>
      <c r="S69" s="439" t="str">
        <f>'[2]Data 3'!R291</f>
        <v>-</v>
      </c>
      <c r="T69" s="439">
        <f>'[2]Data 3'!S291</f>
        <v>75.61</v>
      </c>
      <c r="U69" s="439" t="str">
        <f>'[2]Data 3'!T291</f>
        <v>-</v>
      </c>
      <c r="V69" s="439" t="str">
        <f>'[2]Data 3'!U291</f>
        <v>-</v>
      </c>
      <c r="W69" s="439" t="str">
        <f>'[2]Data 3'!V291</f>
        <v>-</v>
      </c>
      <c r="X69" s="440">
        <f t="shared" si="52"/>
        <v>2407.9100000000003</v>
      </c>
      <c r="Y69" s="38">
        <f t="shared" si="53"/>
        <v>7.95</v>
      </c>
      <c r="Z69" s="38">
        <f t="shared" si="54"/>
        <v>2399.96</v>
      </c>
    </row>
    <row r="70" spans="3:26" s="171" customFormat="1">
      <c r="C70" s="433" t="s">
        <v>46</v>
      </c>
      <c r="D70" s="433"/>
      <c r="E70" s="439">
        <f>'[2]Data 3'!D292</f>
        <v>5951.7150000000001</v>
      </c>
      <c r="F70" s="439">
        <f>'[2]Data 3'!E292</f>
        <v>1869.67</v>
      </c>
      <c r="G70" s="439">
        <f>'[2]Data 3'!F292</f>
        <v>854.17</v>
      </c>
      <c r="H70" s="439">
        <f>'[2]Data 3'!G292</f>
        <v>822.9</v>
      </c>
      <c r="I70" s="439">
        <f>'[2]Data 3'!H292</f>
        <v>2853.54</v>
      </c>
      <c r="J70" s="439">
        <f>'[2]Data 3'!I292</f>
        <v>865.4</v>
      </c>
      <c r="K70" s="439" t="str">
        <f>'[2]Data 3'!J292</f>
        <v>-</v>
      </c>
      <c r="L70" s="439">
        <f>'[2]Data 3'!K292</f>
        <v>758.74</v>
      </c>
      <c r="M70" s="439" t="str">
        <f>'[2]Data 3'!L292</f>
        <v>-</v>
      </c>
      <c r="N70" s="439">
        <f>'[2]Data 3'!M292</f>
        <v>3788.23</v>
      </c>
      <c r="O70" s="439" t="str">
        <f>'[2]Data 3'!N292</f>
        <v>-</v>
      </c>
      <c r="P70" s="439" t="str">
        <f>'[2]Data 3'!O292</f>
        <v>-</v>
      </c>
      <c r="Q70" s="439">
        <f>'[2]Data 3'!P292</f>
        <v>1246.98</v>
      </c>
      <c r="R70" s="439">
        <f>'[2]Data 3'!Q292</f>
        <v>784.7</v>
      </c>
      <c r="S70" s="439" t="str">
        <f>'[2]Data 3'!R292</f>
        <v>-</v>
      </c>
      <c r="T70" s="439" t="str">
        <f>'[2]Data 3'!S292</f>
        <v>-</v>
      </c>
      <c r="U70" s="439">
        <f>'[2]Data 3'!T292</f>
        <v>3263.71</v>
      </c>
      <c r="V70" s="439">
        <f>'[2]Data 3'!U292</f>
        <v>1222.32</v>
      </c>
      <c r="W70" s="439">
        <f>'[2]Data 3'!V292</f>
        <v>1968.07</v>
      </c>
      <c r="X70" s="440">
        <f t="shared" si="52"/>
        <v>26250.144999999997</v>
      </c>
      <c r="Y70" s="38">
        <f t="shared" si="53"/>
        <v>24561.845000000001</v>
      </c>
      <c r="Z70" s="38">
        <f t="shared" si="54"/>
        <v>1688.3</v>
      </c>
    </row>
    <row r="71" spans="3:26" s="171" customFormat="1">
      <c r="C71" s="433" t="s">
        <v>173</v>
      </c>
      <c r="D71" s="441"/>
      <c r="E71" s="439" t="str">
        <f>'[2]Data 3'!D293</f>
        <v>-</v>
      </c>
      <c r="F71" s="439" t="str">
        <f>'[2]Data 3'!E293</f>
        <v>-</v>
      </c>
      <c r="G71" s="439" t="str">
        <f>'[2]Data 3'!F293</f>
        <v>-</v>
      </c>
      <c r="H71" s="439" t="str">
        <f>'[2]Data 3'!G293</f>
        <v>-</v>
      </c>
      <c r="I71" s="439" t="str">
        <f>'[2]Data 3'!H293</f>
        <v>-</v>
      </c>
      <c r="J71" s="439">
        <f>'[2]Data 3'!I293</f>
        <v>11.32</v>
      </c>
      <c r="K71" s="439" t="str">
        <f>'[2]Data 3'!J293</f>
        <v>-</v>
      </c>
      <c r="L71" s="439" t="str">
        <f>'[2]Data 3'!K293</f>
        <v>-</v>
      </c>
      <c r="M71" s="439" t="str">
        <f>'[2]Data 3'!L293</f>
        <v>-</v>
      </c>
      <c r="N71" s="439" t="str">
        <f>'[2]Data 3'!M293</f>
        <v>-</v>
      </c>
      <c r="O71" s="439" t="str">
        <f>'[2]Data 3'!N293</f>
        <v>-</v>
      </c>
      <c r="P71" s="439" t="str">
        <f>'[2]Data 3'!O293</f>
        <v>-</v>
      </c>
      <c r="Q71" s="439" t="str">
        <f>'[2]Data 3'!P293</f>
        <v>-</v>
      </c>
      <c r="R71" s="439" t="str">
        <f>'[2]Data 3'!Q293</f>
        <v>-</v>
      </c>
      <c r="S71" s="439" t="str">
        <f>'[2]Data 3'!R293</f>
        <v>-</v>
      </c>
      <c r="T71" s="439" t="str">
        <f>'[2]Data 3'!S293</f>
        <v>-</v>
      </c>
      <c r="U71" s="439" t="str">
        <f>'[2]Data 3'!T293</f>
        <v>-</v>
      </c>
      <c r="V71" s="439" t="str">
        <f>'[2]Data 3'!U293</f>
        <v>-</v>
      </c>
      <c r="W71" s="439" t="str">
        <f>'[2]Data 3'!V293</f>
        <v>-</v>
      </c>
      <c r="X71" s="440">
        <f t="shared" si="52"/>
        <v>11.32</v>
      </c>
      <c r="Y71" s="38">
        <f t="shared" si="53"/>
        <v>0</v>
      </c>
      <c r="Z71" s="38">
        <f t="shared" si="54"/>
        <v>11.32</v>
      </c>
    </row>
    <row r="72" spans="3:26" s="171" customFormat="1">
      <c r="C72" s="433" t="s">
        <v>114</v>
      </c>
      <c r="D72" s="441"/>
      <c r="E72" s="439">
        <f>'[2]Data 3'!D294</f>
        <v>3518.0304999999998</v>
      </c>
      <c r="F72" s="439">
        <f>'[2]Data 3'!E294</f>
        <v>4523.0540000000001</v>
      </c>
      <c r="G72" s="439">
        <f>'[2]Data 3'!F294</f>
        <v>658.07500000000005</v>
      </c>
      <c r="H72" s="439">
        <f>'[2]Data 3'!G294</f>
        <v>3.6074999999999999</v>
      </c>
      <c r="I72" s="439">
        <f>'[2]Data 3'!H294</f>
        <v>1243.03</v>
      </c>
      <c r="J72" s="439">
        <f>'[2]Data 3'!I294</f>
        <v>559.71500000000003</v>
      </c>
      <c r="K72" s="439">
        <f>'[2]Data 3'!J294</f>
        <v>35.307000000000002</v>
      </c>
      <c r="L72" s="439">
        <f>'[2]Data 3'!K294</f>
        <v>4050.7242000000001</v>
      </c>
      <c r="M72" s="439">
        <f>'[2]Data 3'!L294</f>
        <v>6383.9170000000004</v>
      </c>
      <c r="N72" s="439">
        <f>'[2]Data 3'!M294</f>
        <v>1271.1600000000001</v>
      </c>
      <c r="O72" s="439" t="str">
        <f>'[2]Data 3'!N294</f>
        <v>-</v>
      </c>
      <c r="P72" s="439">
        <f>'[2]Data 3'!O294</f>
        <v>39.375</v>
      </c>
      <c r="Q72" s="439">
        <f>'[2]Data 3'!P294</f>
        <v>3879.25</v>
      </c>
      <c r="R72" s="439">
        <f>'[2]Data 3'!Q294</f>
        <v>448.12</v>
      </c>
      <c r="S72" s="439" t="str">
        <f>'[2]Data 3'!R294</f>
        <v>-</v>
      </c>
      <c r="T72" s="439" t="str">
        <f>'[2]Data 3'!S294</f>
        <v>-</v>
      </c>
      <c r="U72" s="439">
        <f>'[2]Data 3'!T294</f>
        <v>262.77</v>
      </c>
      <c r="V72" s="439">
        <f>'[2]Data 3'!U294</f>
        <v>1305.2170000000001</v>
      </c>
      <c r="W72" s="439">
        <f>'[2]Data 3'!V294</f>
        <v>154.28380000000001</v>
      </c>
      <c r="X72" s="440">
        <f t="shared" si="52"/>
        <v>28335.636000000002</v>
      </c>
      <c r="Y72" s="38">
        <f t="shared" si="53"/>
        <v>27772.313500000004</v>
      </c>
      <c r="Z72" s="38">
        <f t="shared" si="54"/>
        <v>563.32249999999999</v>
      </c>
    </row>
    <row r="73" spans="3:26" s="171" customFormat="1">
      <c r="C73" s="433" t="s">
        <v>118</v>
      </c>
      <c r="D73" s="441"/>
      <c r="E73" s="439">
        <f>'[2]Data 3'!D295</f>
        <v>3016.4163290000001</v>
      </c>
      <c r="F73" s="439">
        <f>'[2]Data 3'!E295</f>
        <v>1544.8833050000001</v>
      </c>
      <c r="G73" s="439">
        <f>'[2]Data 3'!F295</f>
        <v>0.94706000000000001</v>
      </c>
      <c r="H73" s="439">
        <f>'[2]Data 3'!G295</f>
        <v>149.180655</v>
      </c>
      <c r="I73" s="439">
        <f>'[2]Data 3'!H295</f>
        <v>405.74067500000001</v>
      </c>
      <c r="J73" s="439">
        <f>'[2]Data 3'!I295</f>
        <v>184.487945</v>
      </c>
      <c r="K73" s="439">
        <f>'[2]Data 3'!J295</f>
        <v>3.6594150000000001</v>
      </c>
      <c r="L73" s="439">
        <f>'[2]Data 3'!K295</f>
        <v>2978.5268700000001</v>
      </c>
      <c r="M73" s="439">
        <f>'[2]Data 3'!L295</f>
        <v>1025.70298</v>
      </c>
      <c r="N73" s="439">
        <f>'[2]Data 3'!M295</f>
        <v>282.31061999999997</v>
      </c>
      <c r="O73" s="439" t="str">
        <f>'[2]Data 3'!N295</f>
        <v>-</v>
      </c>
      <c r="P73" s="439">
        <f>'[2]Data 3'!O295</f>
        <v>3879.2424590000001</v>
      </c>
      <c r="Q73" s="439">
        <f>'[2]Data 3'!P295</f>
        <v>18.072595</v>
      </c>
      <c r="R73" s="439">
        <f>'[2]Data 3'!Q295</f>
        <v>98.800780000000003</v>
      </c>
      <c r="S73" s="439">
        <f>'[2]Data 3'!R295</f>
        <v>63.572512000000003</v>
      </c>
      <c r="T73" s="439">
        <f>'[2]Data 3'!S295</f>
        <v>5.9700000000000003E-2</v>
      </c>
      <c r="U73" s="439">
        <f>'[2]Data 3'!T295</f>
        <v>1306.943771</v>
      </c>
      <c r="V73" s="439">
        <f>'[2]Data 3'!U295</f>
        <v>164.17507000000001</v>
      </c>
      <c r="W73" s="439">
        <f>'[2]Data 3'!V295</f>
        <v>50.994639999999997</v>
      </c>
      <c r="X73" s="440">
        <f t="shared" si="52"/>
        <v>15173.717381000002</v>
      </c>
      <c r="Y73" s="38">
        <f t="shared" si="53"/>
        <v>14839.989081000002</v>
      </c>
      <c r="Z73" s="38">
        <f t="shared" si="54"/>
        <v>333.72829999999999</v>
      </c>
    </row>
    <row r="74" spans="3:26" s="171" customFormat="1">
      <c r="C74" s="433" t="s">
        <v>174</v>
      </c>
      <c r="D74" s="441"/>
      <c r="E74" s="439">
        <f>'[2]Data 3'!D296</f>
        <v>1000.023</v>
      </c>
      <c r="F74" s="439" t="str">
        <f>'[2]Data 3'!E296</f>
        <v>-</v>
      </c>
      <c r="G74" s="439" t="str">
        <f>'[2]Data 3'!F296</f>
        <v>-</v>
      </c>
      <c r="H74" s="439" t="str">
        <f>'[2]Data 3'!G296</f>
        <v>-</v>
      </c>
      <c r="I74" s="439">
        <f>'[2]Data 3'!H296</f>
        <v>49.9</v>
      </c>
      <c r="J74" s="439" t="str">
        <f>'[2]Data 3'!I296</f>
        <v>-</v>
      </c>
      <c r="K74" s="439" t="str">
        <f>'[2]Data 3'!J296</f>
        <v>-</v>
      </c>
      <c r="L74" s="439">
        <f>'[2]Data 3'!K296</f>
        <v>349.4</v>
      </c>
      <c r="M74" s="439" t="str">
        <f>'[2]Data 3'!L296</f>
        <v>-</v>
      </c>
      <c r="N74" s="439">
        <f>'[2]Data 3'!M296</f>
        <v>24.29</v>
      </c>
      <c r="O74" s="439" t="str">
        <f>'[2]Data 3'!N296</f>
        <v>-</v>
      </c>
      <c r="P74" s="439">
        <f>'[2]Data 3'!O296</f>
        <v>849</v>
      </c>
      <c r="Q74" s="439" t="str">
        <f>'[2]Data 3'!P296</f>
        <v>-</v>
      </c>
      <c r="R74" s="439" t="str">
        <f>'[2]Data 3'!Q296</f>
        <v>-</v>
      </c>
      <c r="S74" s="439" t="str">
        <f>'[2]Data 3'!R296</f>
        <v>-</v>
      </c>
      <c r="T74" s="439" t="str">
        <f>'[2]Data 3'!S296</f>
        <v>-</v>
      </c>
      <c r="U74" s="439">
        <f>'[2]Data 3'!T296</f>
        <v>31.4</v>
      </c>
      <c r="V74" s="439" t="str">
        <f>'[2]Data 3'!U296</f>
        <v>-</v>
      </c>
      <c r="W74" s="439" t="str">
        <f>'[2]Data 3'!V296</f>
        <v>-</v>
      </c>
      <c r="X74" s="440">
        <f t="shared" si="52"/>
        <v>2304.0129999999999</v>
      </c>
      <c r="Y74" s="38">
        <f t="shared" si="53"/>
        <v>2304.0129999999999</v>
      </c>
      <c r="Z74" s="38">
        <f t="shared" si="54"/>
        <v>0</v>
      </c>
    </row>
    <row r="75" spans="3:26" s="171" customFormat="1">
      <c r="C75" s="433" t="s">
        <v>115</v>
      </c>
      <c r="D75" s="441"/>
      <c r="E75" s="439">
        <f>'[2]Data 3'!D297</f>
        <v>451.14600000000002</v>
      </c>
      <c r="F75" s="439">
        <f>'[2]Data 3'!E297</f>
        <v>8.6850000000000005</v>
      </c>
      <c r="G75" s="439">
        <f>'[2]Data 3'!F297</f>
        <v>90.415000000000006</v>
      </c>
      <c r="H75" s="439">
        <f>'[2]Data 3'!G297</f>
        <v>2.13</v>
      </c>
      <c r="I75" s="439">
        <f>'[2]Data 3'!H297</f>
        <v>12.563000000000001</v>
      </c>
      <c r="J75" s="439">
        <f>'[2]Data 3'!I297</f>
        <v>3.6960000000000002</v>
      </c>
      <c r="K75" s="439">
        <f>'[2]Data 3'!J297</f>
        <v>12.862</v>
      </c>
      <c r="L75" s="439">
        <f>'[2]Data 3'!K297</f>
        <v>110.09099999999999</v>
      </c>
      <c r="M75" s="439">
        <f>'[2]Data 3'!L297</f>
        <v>100.98099999999999</v>
      </c>
      <c r="N75" s="439">
        <f>'[2]Data 3'!M297</f>
        <v>63.848999999999997</v>
      </c>
      <c r="O75" s="439" t="str">
        <f>'[2]Data 3'!N297</f>
        <v>-</v>
      </c>
      <c r="P75" s="439">
        <f>'[2]Data 3'!O297</f>
        <v>44.085000000000001</v>
      </c>
      <c r="Q75" s="439">
        <f>'[2]Data 3'!P297</f>
        <v>65.147000000000006</v>
      </c>
      <c r="R75" s="439">
        <f>'[2]Data 3'!Q297</f>
        <v>3.6269999999999998</v>
      </c>
      <c r="S75" s="439">
        <f>'[2]Data 3'!R297</f>
        <v>45.084000000000003</v>
      </c>
      <c r="T75" s="439" t="str">
        <f>'[2]Data 3'!S297</f>
        <v>-</v>
      </c>
      <c r="U75" s="439">
        <f>'[2]Data 3'!T297</f>
        <v>8.3650000000000002</v>
      </c>
      <c r="V75" s="439">
        <f>'[2]Data 3'!U297</f>
        <v>42.691000000000003</v>
      </c>
      <c r="W75" s="439">
        <f>'[2]Data 3'!V297</f>
        <v>27.248999999999999</v>
      </c>
      <c r="X75" s="440">
        <f t="shared" si="52"/>
        <v>1092.6660000000002</v>
      </c>
      <c r="Y75" s="38">
        <f t="shared" si="53"/>
        <v>1086.8400000000001</v>
      </c>
      <c r="Z75" s="38">
        <f t="shared" si="54"/>
        <v>5.8260000000000005</v>
      </c>
    </row>
    <row r="76" spans="3:26" s="171" customFormat="1">
      <c r="C76" s="433" t="s">
        <v>183</v>
      </c>
      <c r="D76" s="441"/>
      <c r="E76" s="439">
        <f>'[2]Data 3'!D298</f>
        <v>703.95450000000005</v>
      </c>
      <c r="F76" s="439">
        <f>'[2]Data 3'!E298</f>
        <v>514.16999999999996</v>
      </c>
      <c r="G76" s="439">
        <f>'[2]Data 3'!F298</f>
        <v>67.692999999999998</v>
      </c>
      <c r="H76" s="439">
        <f>'[2]Data 3'!G298</f>
        <v>11.523</v>
      </c>
      <c r="I76" s="439">
        <f>'[2]Data 3'!H298</f>
        <v>444.62400000000002</v>
      </c>
      <c r="J76" s="439">
        <f>'[2]Data 3'!I298</f>
        <v>38.200000000000003</v>
      </c>
      <c r="K76" s="439">
        <f>'[2]Data 3'!J298</f>
        <v>280.72949999999997</v>
      </c>
      <c r="L76" s="439">
        <f>'[2]Data 3'!K298</f>
        <v>380.39299999999997</v>
      </c>
      <c r="M76" s="439">
        <f>'[2]Data 3'!L298</f>
        <v>577.38800000000003</v>
      </c>
      <c r="N76" s="439">
        <f>'[2]Data 3'!M298</f>
        <v>974.42100000000005</v>
      </c>
      <c r="O76" s="439" t="str">
        <f>'[2]Data 3'!N298</f>
        <v>-</v>
      </c>
      <c r="P76" s="439">
        <f>'[2]Data 3'!O298</f>
        <v>9.7919999999999998</v>
      </c>
      <c r="Q76" s="439">
        <f>'[2]Data 3'!P298</f>
        <v>531.21159999999998</v>
      </c>
      <c r="R76" s="439">
        <f>'[2]Data 3'!Q298</f>
        <v>22.917000000000002</v>
      </c>
      <c r="S76" s="439">
        <f>'[2]Data 3'!R298</f>
        <v>210.00890000000001</v>
      </c>
      <c r="T76" s="439" t="str">
        <f>'[2]Data 3'!S298</f>
        <v>-</v>
      </c>
      <c r="U76" s="439">
        <f>'[2]Data 3'!T298</f>
        <v>299.42200000000003</v>
      </c>
      <c r="V76" s="439">
        <f>'[2]Data 3'!U298</f>
        <v>151.5455</v>
      </c>
      <c r="W76" s="439">
        <f>'[2]Data 3'!V298</f>
        <v>444.86750000000001</v>
      </c>
      <c r="X76" s="440">
        <f t="shared" si="52"/>
        <v>5662.8605000000007</v>
      </c>
      <c r="Y76" s="38">
        <f t="shared" si="53"/>
        <v>5613.1375000000007</v>
      </c>
      <c r="Z76" s="38">
        <f t="shared" si="54"/>
        <v>49.722999999999999</v>
      </c>
    </row>
    <row r="77" spans="3:26" s="171" customFormat="1">
      <c r="C77" s="413" t="s">
        <v>241</v>
      </c>
      <c r="D77" s="441"/>
      <c r="E77" s="439">
        <f>'[2]Data 3'!D299</f>
        <v>51.292999999999999</v>
      </c>
      <c r="F77" s="439">
        <f>'[2]Data 3'!E299</f>
        <v>49.9</v>
      </c>
      <c r="G77" s="439">
        <f>'[2]Data 3'!F299</f>
        <v>73.388000000000005</v>
      </c>
      <c r="H77" s="439">
        <f>'[2]Data 3'!G299</f>
        <v>37.4</v>
      </c>
      <c r="I77" s="439">
        <f>'[2]Data 3'!H299</f>
        <v>63.088000000000001</v>
      </c>
      <c r="J77" s="439" t="str">
        <f>'[2]Data 3'!I299</f>
        <v>-</v>
      </c>
      <c r="K77" s="439">
        <f>'[2]Data 3'!J299</f>
        <v>4.9669999999999996</v>
      </c>
      <c r="L77" s="439" t="str">
        <f>'[2]Data 3'!K299</f>
        <v>-</v>
      </c>
      <c r="M77" s="439" t="str">
        <f>'[2]Data 3'!L299</f>
        <v>-</v>
      </c>
      <c r="N77" s="439">
        <f>'[2]Data 3'!M299</f>
        <v>32.374499999999998</v>
      </c>
      <c r="O77" s="439" t="str">
        <f>'[2]Data 3'!N299</f>
        <v>-</v>
      </c>
      <c r="P77" s="439" t="str">
        <f>'[2]Data 3'!O299</f>
        <v>-</v>
      </c>
      <c r="Q77" s="439">
        <f>'[2]Data 3'!P299</f>
        <v>40.68</v>
      </c>
      <c r="R77" s="439" t="str">
        <f>'[2]Data 3'!Q299</f>
        <v>-</v>
      </c>
      <c r="S77" s="439">
        <f>'[2]Data 3'!R299</f>
        <v>14.9</v>
      </c>
      <c r="T77" s="439">
        <f>'[2]Data 3'!S299</f>
        <v>1.0840000000000001</v>
      </c>
      <c r="U77" s="439" t="str">
        <f>'[2]Data 3'!T299</f>
        <v>-</v>
      </c>
      <c r="V77" s="439" t="str">
        <f>'[2]Data 3'!U299</f>
        <v>-</v>
      </c>
      <c r="W77" s="439">
        <f>'[2]Data 3'!V299</f>
        <v>71.786000000000001</v>
      </c>
      <c r="X77" s="440">
        <f t="shared" si="52"/>
        <v>440.8605</v>
      </c>
      <c r="Y77" s="38">
        <f t="shared" si="53"/>
        <v>402.37650000000002</v>
      </c>
      <c r="Z77" s="38">
        <f t="shared" si="54"/>
        <v>38.484000000000002</v>
      </c>
    </row>
    <row r="78" spans="3:26" s="171" customFormat="1">
      <c r="C78" s="413" t="s">
        <v>242</v>
      </c>
      <c r="D78" s="441"/>
      <c r="E78" s="439" t="str">
        <f>'[2]Data 3'!D300</f>
        <v>-</v>
      </c>
      <c r="F78" s="439" t="str">
        <f>'[2]Data 3'!E300</f>
        <v>-</v>
      </c>
      <c r="G78" s="439" t="str">
        <f>'[2]Data 3'!F300</f>
        <v>-</v>
      </c>
      <c r="H78" s="439">
        <f>'[2]Data 3'!G300</f>
        <v>37.4</v>
      </c>
      <c r="I78" s="439" t="str">
        <f>'[2]Data 3'!H300</f>
        <v>-</v>
      </c>
      <c r="J78" s="439" t="str">
        <f>'[2]Data 3'!I300</f>
        <v>-</v>
      </c>
      <c r="K78" s="439">
        <f>'[2]Data 3'!J300</f>
        <v>4.9669999999999996</v>
      </c>
      <c r="L78" s="439" t="str">
        <f>'[2]Data 3'!K300</f>
        <v>-</v>
      </c>
      <c r="M78" s="439" t="str">
        <f>'[2]Data 3'!L300</f>
        <v>-</v>
      </c>
      <c r="N78" s="439">
        <f>'[2]Data 3'!M300</f>
        <v>27.174499999999998</v>
      </c>
      <c r="O78" s="439" t="str">
        <f>'[2]Data 3'!N300</f>
        <v>-</v>
      </c>
      <c r="P78" s="439" t="str">
        <f>'[2]Data 3'!O300</f>
        <v>-</v>
      </c>
      <c r="Q78" s="439">
        <f>'[2]Data 3'!P300</f>
        <v>25</v>
      </c>
      <c r="R78" s="439" t="str">
        <f>'[2]Data 3'!Q300</f>
        <v>-</v>
      </c>
      <c r="S78" s="439">
        <f>'[2]Data 3'!R300</f>
        <v>14.9</v>
      </c>
      <c r="T78" s="439">
        <f>'[2]Data 3'!S300</f>
        <v>1.0840000000000001</v>
      </c>
      <c r="U78" s="439" t="str">
        <f>'[2]Data 3'!T300</f>
        <v>-</v>
      </c>
      <c r="V78" s="439" t="str">
        <f>'[2]Data 3'!U300</f>
        <v>-</v>
      </c>
      <c r="W78" s="439">
        <f>'[2]Data 3'!V300</f>
        <v>59.585999999999999</v>
      </c>
      <c r="X78" s="440">
        <f t="shared" si="52"/>
        <v>170.11150000000001</v>
      </c>
      <c r="Y78" s="38">
        <f t="shared" si="53"/>
        <v>131.6275</v>
      </c>
      <c r="Z78" s="38">
        <f t="shared" si="54"/>
        <v>38.484000000000002</v>
      </c>
    </row>
    <row r="79" spans="3:26" s="171" customFormat="1">
      <c r="C79" s="442" t="s">
        <v>20</v>
      </c>
      <c r="D79" s="442"/>
      <c r="E79" s="443">
        <f>SUM(E65:E78)</f>
        <v>16770.546329000001</v>
      </c>
      <c r="F79" s="443">
        <f t="shared" ref="F79:X79" si="55">SUM(F65:F78)</f>
        <v>10063.316804999999</v>
      </c>
      <c r="G79" s="443">
        <f t="shared" si="55"/>
        <v>3799.5898600000005</v>
      </c>
      <c r="H79" s="443">
        <f t="shared" si="55"/>
        <v>2047.8411550000003</v>
      </c>
      <c r="I79" s="443">
        <f t="shared" si="55"/>
        <v>8298.2196749999985</v>
      </c>
      <c r="J79" s="443">
        <f t="shared" si="55"/>
        <v>3155.3689449999997</v>
      </c>
      <c r="K79" s="443">
        <f t="shared" si="55"/>
        <v>802.00391500000001</v>
      </c>
      <c r="L79" s="443">
        <f t="shared" si="55"/>
        <v>10497.673070000001</v>
      </c>
      <c r="M79" s="443">
        <f t="shared" si="55"/>
        <v>12485.55128</v>
      </c>
      <c r="N79" s="443">
        <f t="shared" si="55"/>
        <v>11858.67642</v>
      </c>
      <c r="O79" s="443">
        <f t="shared" si="55"/>
        <v>90.82</v>
      </c>
      <c r="P79" s="443">
        <f t="shared" si="55"/>
        <v>9115.9867589999976</v>
      </c>
      <c r="Q79" s="443">
        <f t="shared" si="55"/>
        <v>10938.931885000002</v>
      </c>
      <c r="R79" s="443">
        <f t="shared" si="55"/>
        <v>1410.5903199999998</v>
      </c>
      <c r="S79" s="443">
        <f t="shared" si="55"/>
        <v>456.98201199999994</v>
      </c>
      <c r="T79" s="443">
        <f t="shared" si="55"/>
        <v>77.837700000000012</v>
      </c>
      <c r="U79" s="443">
        <f t="shared" si="55"/>
        <v>5208.0887709999988</v>
      </c>
      <c r="V79" s="443">
        <f t="shared" si="55"/>
        <v>3123.6595699999998</v>
      </c>
      <c r="W79" s="443">
        <f t="shared" si="55"/>
        <v>2954.4934399999993</v>
      </c>
      <c r="X79" s="443">
        <f t="shared" si="55"/>
        <v>113156.17791100001</v>
      </c>
      <c r="Y79" s="38">
        <f>SUM(Y65:Y78)</f>
        <v>107784.31011100001</v>
      </c>
      <c r="Z79" s="38">
        <f>SUM(Z65:Z78)</f>
        <v>5371.8678</v>
      </c>
    </row>
    <row r="80" spans="3:26" s="171" customFormat="1">
      <c r="E80" s="16"/>
      <c r="F80" s="16"/>
      <c r="G80" s="16"/>
      <c r="H80" s="283"/>
      <c r="I80" s="16"/>
      <c r="J80" s="16"/>
      <c r="K80" s="16"/>
      <c r="L80" s="16"/>
      <c r="M80" s="16"/>
      <c r="N80" s="16"/>
      <c r="O80" s="16"/>
      <c r="P80" s="16"/>
      <c r="Q80" s="16"/>
      <c r="R80" s="16"/>
      <c r="S80" s="16"/>
      <c r="T80" s="16"/>
      <c r="U80" s="16"/>
      <c r="V80" s="16"/>
      <c r="W80" s="16"/>
      <c r="X80" s="16"/>
      <c r="Y80" s="16"/>
      <c r="Z80" s="16"/>
    </row>
    <row r="81" spans="3:26" s="171" customFormat="1">
      <c r="C81" s="11" t="s">
        <v>127</v>
      </c>
      <c r="D81" s="20"/>
      <c r="E81" s="16"/>
      <c r="F81" s="16"/>
      <c r="G81" s="16"/>
      <c r="H81" s="283"/>
      <c r="I81" s="16"/>
      <c r="J81" s="16"/>
      <c r="K81" s="16"/>
      <c r="L81" s="16"/>
      <c r="M81" s="16"/>
      <c r="N81" s="16"/>
      <c r="O81" s="16"/>
      <c r="P81" s="16"/>
      <c r="Q81" s="16"/>
      <c r="R81" s="16"/>
      <c r="S81" s="16"/>
      <c r="T81" s="16"/>
      <c r="U81" s="16"/>
      <c r="V81" s="16"/>
      <c r="W81" s="16"/>
      <c r="X81" s="16"/>
      <c r="Y81" s="16"/>
      <c r="Z81" s="16"/>
    </row>
    <row r="82" spans="3:26" s="171" customFormat="1" ht="81.75">
      <c r="C82" s="428"/>
      <c r="D82" s="429"/>
      <c r="E82" s="429" t="s">
        <v>0</v>
      </c>
      <c r="F82" s="429" t="s">
        <v>1</v>
      </c>
      <c r="G82" s="429" t="s">
        <v>2</v>
      </c>
      <c r="H82" s="429" t="s">
        <v>21</v>
      </c>
      <c r="I82" s="429" t="s">
        <v>15</v>
      </c>
      <c r="J82" s="429" t="s">
        <v>22</v>
      </c>
      <c r="K82" s="429" t="s">
        <v>3</v>
      </c>
      <c r="L82" s="429" t="s">
        <v>14</v>
      </c>
      <c r="M82" s="429" t="s">
        <v>12</v>
      </c>
      <c r="N82" s="429" t="s">
        <v>4</v>
      </c>
      <c r="O82" s="429" t="s">
        <v>23</v>
      </c>
      <c r="P82" s="429" t="s">
        <v>5</v>
      </c>
      <c r="Q82" s="429" t="s">
        <v>6</v>
      </c>
      <c r="R82" s="429" t="s">
        <v>10</v>
      </c>
      <c r="S82" s="429" t="s">
        <v>7</v>
      </c>
      <c r="T82" s="429" t="s">
        <v>24</v>
      </c>
      <c r="U82" s="429" t="s">
        <v>8</v>
      </c>
      <c r="V82" s="429" t="s">
        <v>9</v>
      </c>
      <c r="W82" s="429" t="s">
        <v>11</v>
      </c>
      <c r="X82" s="430" t="s">
        <v>13</v>
      </c>
      <c r="Y82" s="16"/>
      <c r="Z82" s="16"/>
    </row>
    <row r="83" spans="3:26" s="171" customFormat="1">
      <c r="C83" s="431" t="s">
        <v>16</v>
      </c>
      <c r="D83" s="431"/>
      <c r="E83" s="432">
        <f>IF(E65="-","-",(E65/E$79)*100)</f>
        <v>3.7165634784490984</v>
      </c>
      <c r="F83" s="432">
        <f t="shared" ref="F83:X89" si="56">IF(F65="-","-",(F65/F$79)*100)</f>
        <v>13.25422349157575</v>
      </c>
      <c r="G83" s="432">
        <f t="shared" si="56"/>
        <v>21.185886626194964</v>
      </c>
      <c r="H83" s="432" t="str">
        <f t="shared" si="56"/>
        <v>-</v>
      </c>
      <c r="I83" s="432">
        <f t="shared" si="56"/>
        <v>7.7353218538408974</v>
      </c>
      <c r="J83" s="432">
        <f t="shared" si="56"/>
        <v>4.8171862831083295E-2</v>
      </c>
      <c r="K83" s="432">
        <f t="shared" si="56"/>
        <v>12.333106877664058</v>
      </c>
      <c r="L83" s="432">
        <f t="shared" si="56"/>
        <v>6.2050703585113647</v>
      </c>
      <c r="M83" s="432">
        <f t="shared" si="56"/>
        <v>35.221210512700722</v>
      </c>
      <c r="N83" s="432">
        <f t="shared" si="56"/>
        <v>16.20937052265062</v>
      </c>
      <c r="O83" s="432" t="str">
        <f t="shared" si="56"/>
        <v>-</v>
      </c>
      <c r="P83" s="432">
        <f t="shared" si="56"/>
        <v>24.982071170206712</v>
      </c>
      <c r="Q83" s="432">
        <f t="shared" si="56"/>
        <v>34.092914456428204</v>
      </c>
      <c r="R83" s="432">
        <f t="shared" si="56"/>
        <v>3.7165674013699461</v>
      </c>
      <c r="S83" s="432">
        <f t="shared" si="56"/>
        <v>23.746361377567748</v>
      </c>
      <c r="T83" s="432" t="str">
        <f t="shared" si="56"/>
        <v>-</v>
      </c>
      <c r="U83" s="432">
        <f t="shared" si="56"/>
        <v>0.68120958685556188</v>
      </c>
      <c r="V83" s="432">
        <f t="shared" si="56"/>
        <v>7.6100162220942664</v>
      </c>
      <c r="W83" s="432">
        <f t="shared" si="56"/>
        <v>6.0130950908457601</v>
      </c>
      <c r="X83" s="432">
        <f>IF(X65="-","-",(X65/X$79)*100)</f>
        <v>15.106663503114188</v>
      </c>
      <c r="Y83" s="16"/>
      <c r="Z83" s="16"/>
    </row>
    <row r="84" spans="3:26" s="171" customFormat="1">
      <c r="C84" s="402" t="s">
        <v>240</v>
      </c>
      <c r="D84" s="431"/>
      <c r="E84" s="432">
        <f t="shared" ref="E84:T89" si="57">IF(E66="-","-",(E66/E$79)*100)</f>
        <v>3.4874832848386688</v>
      </c>
      <c r="F84" s="432">
        <f t="shared" si="57"/>
        <v>2.1776120562071486</v>
      </c>
      <c r="G84" s="432" t="str">
        <f t="shared" si="57"/>
        <v>-</v>
      </c>
      <c r="H84" s="432" t="str">
        <f t="shared" si="57"/>
        <v>-</v>
      </c>
      <c r="I84" s="432">
        <f t="shared" si="57"/>
        <v>18.220173232519304</v>
      </c>
      <c r="J84" s="432" t="str">
        <f t="shared" si="57"/>
        <v>-</v>
      </c>
      <c r="K84" s="432">
        <f t="shared" si="57"/>
        <v>44.962374030306322</v>
      </c>
      <c r="L84" s="432">
        <f t="shared" si="57"/>
        <v>2.0480729259365282</v>
      </c>
      <c r="M84" s="432" t="str">
        <f t="shared" si="57"/>
        <v>-</v>
      </c>
      <c r="N84" s="432">
        <f t="shared" si="57"/>
        <v>3.70901426451098</v>
      </c>
      <c r="O84" s="432" t="str">
        <f t="shared" si="57"/>
        <v>-</v>
      </c>
      <c r="P84" s="432" t="str">
        <f t="shared" si="57"/>
        <v>-</v>
      </c>
      <c r="Q84" s="432" t="str">
        <f t="shared" si="57"/>
        <v>-</v>
      </c>
      <c r="R84" s="432" t="str">
        <f t="shared" si="57"/>
        <v>-</v>
      </c>
      <c r="S84" s="432" t="str">
        <f t="shared" si="57"/>
        <v>-</v>
      </c>
      <c r="T84" s="432" t="str">
        <f t="shared" si="57"/>
        <v>-</v>
      </c>
      <c r="U84" s="432" t="str">
        <f t="shared" si="56"/>
        <v>-</v>
      </c>
      <c r="V84" s="432" t="str">
        <f t="shared" si="56"/>
        <v>-</v>
      </c>
      <c r="W84" s="432" t="str">
        <f t="shared" si="56"/>
        <v>-</v>
      </c>
      <c r="X84" s="432">
        <f t="shared" si="56"/>
        <v>2.9440725742965834</v>
      </c>
      <c r="Y84" s="16"/>
      <c r="Z84" s="16"/>
    </row>
    <row r="85" spans="3:26" s="171" customFormat="1">
      <c r="C85" s="431" t="s">
        <v>17</v>
      </c>
      <c r="D85" s="431"/>
      <c r="E85" s="432" t="str">
        <f t="shared" si="57"/>
        <v>-</v>
      </c>
      <c r="F85" s="432" t="str">
        <f t="shared" si="56"/>
        <v>-</v>
      </c>
      <c r="G85" s="432" t="str">
        <f t="shared" si="56"/>
        <v>-</v>
      </c>
      <c r="H85" s="432" t="str">
        <f t="shared" si="56"/>
        <v>-</v>
      </c>
      <c r="I85" s="432">
        <f t="shared" si="56"/>
        <v>12.82130434803174</v>
      </c>
      <c r="J85" s="432" t="str">
        <f t="shared" si="56"/>
        <v>-</v>
      </c>
      <c r="K85" s="432" t="str">
        <f t="shared" si="56"/>
        <v>-</v>
      </c>
      <c r="L85" s="432">
        <f t="shared" si="56"/>
        <v>9.5584039749487069</v>
      </c>
      <c r="M85" s="432" t="str">
        <f t="shared" si="56"/>
        <v>-</v>
      </c>
      <c r="N85" s="432">
        <f t="shared" si="56"/>
        <v>25.574607929136832</v>
      </c>
      <c r="O85" s="432" t="str">
        <f t="shared" si="56"/>
        <v>-</v>
      </c>
      <c r="P85" s="432">
        <f t="shared" si="56"/>
        <v>22.127390630625211</v>
      </c>
      <c r="Q85" s="432" t="str">
        <f t="shared" si="56"/>
        <v>-</v>
      </c>
      <c r="R85" s="432" t="str">
        <f t="shared" si="56"/>
        <v>-</v>
      </c>
      <c r="S85" s="432" t="str">
        <f t="shared" si="56"/>
        <v>-</v>
      </c>
      <c r="T85" s="432" t="str">
        <f t="shared" si="56"/>
        <v>-</v>
      </c>
      <c r="U85" s="432" t="str">
        <f t="shared" si="56"/>
        <v>-</v>
      </c>
      <c r="V85" s="432" t="str">
        <f t="shared" si="56"/>
        <v>-</v>
      </c>
      <c r="W85" s="432" t="str">
        <f t="shared" si="56"/>
        <v>-</v>
      </c>
      <c r="X85" s="432">
        <f t="shared" si="56"/>
        <v>6.2897935679640176</v>
      </c>
      <c r="Y85" s="16"/>
      <c r="Z85" s="16"/>
    </row>
    <row r="86" spans="3:26" s="171" customFormat="1">
      <c r="C86" s="431" t="s">
        <v>18</v>
      </c>
      <c r="D86" s="431"/>
      <c r="E86" s="432">
        <f t="shared" si="57"/>
        <v>5.186533479209948</v>
      </c>
      <c r="F86" s="432" t="str">
        <f t="shared" si="56"/>
        <v>-</v>
      </c>
      <c r="G86" s="432">
        <f t="shared" si="56"/>
        <v>32.896313708974887</v>
      </c>
      <c r="H86" s="432">
        <f t="shared" si="56"/>
        <v>11.778257283827267</v>
      </c>
      <c r="I86" s="432" t="str">
        <f t="shared" si="56"/>
        <v>-</v>
      </c>
      <c r="J86" s="432" t="str">
        <f t="shared" si="56"/>
        <v>-</v>
      </c>
      <c r="K86" s="432" t="str">
        <f t="shared" si="56"/>
        <v>-</v>
      </c>
      <c r="L86" s="432" t="str">
        <f t="shared" si="56"/>
        <v>-</v>
      </c>
      <c r="M86" s="432" t="str">
        <f t="shared" si="56"/>
        <v>-</v>
      </c>
      <c r="N86" s="432" t="str">
        <f t="shared" si="56"/>
        <v>-</v>
      </c>
      <c r="O86" s="432" t="str">
        <f t="shared" si="56"/>
        <v>-</v>
      </c>
      <c r="P86" s="432" t="str">
        <f t="shared" si="56"/>
        <v>-</v>
      </c>
      <c r="Q86" s="432">
        <f t="shared" si="56"/>
        <v>12.827486401337984</v>
      </c>
      <c r="R86" s="432" t="str">
        <f t="shared" si="56"/>
        <v>-</v>
      </c>
      <c r="S86" s="432" t="str">
        <f t="shared" si="56"/>
        <v>-</v>
      </c>
      <c r="T86" s="432" t="str">
        <f t="shared" si="56"/>
        <v>-</v>
      </c>
      <c r="U86" s="432" t="str">
        <f t="shared" si="56"/>
        <v>-</v>
      </c>
      <c r="V86" s="432" t="str">
        <f t="shared" si="56"/>
        <v>-</v>
      </c>
      <c r="W86" s="432" t="str">
        <f t="shared" si="56"/>
        <v>-</v>
      </c>
      <c r="X86" s="432">
        <f t="shared" si="56"/>
        <v>3.3264865157963999</v>
      </c>
      <c r="Y86" s="16"/>
      <c r="Z86" s="16"/>
    </row>
    <row r="87" spans="3:26" s="171" customFormat="1">
      <c r="C87" s="433" t="s">
        <v>175</v>
      </c>
      <c r="D87" s="431"/>
      <c r="E87" s="432" t="str">
        <f t="shared" si="57"/>
        <v>-</v>
      </c>
      <c r="F87" s="432" t="str">
        <f t="shared" si="56"/>
        <v>-</v>
      </c>
      <c r="G87" s="432" t="str">
        <f t="shared" si="56"/>
        <v>-</v>
      </c>
      <c r="H87" s="432">
        <f t="shared" si="56"/>
        <v>36.25769499685633</v>
      </c>
      <c r="I87" s="432">
        <f t="shared" si="56"/>
        <v>9.5803682131372372E-2</v>
      </c>
      <c r="J87" s="432">
        <f t="shared" si="56"/>
        <v>47.253745155940877</v>
      </c>
      <c r="K87" s="432" t="str">
        <f t="shared" si="56"/>
        <v>-</v>
      </c>
      <c r="L87" s="432" t="str">
        <f t="shared" si="56"/>
        <v>-</v>
      </c>
      <c r="M87" s="432" t="str">
        <f t="shared" si="56"/>
        <v>-</v>
      </c>
      <c r="N87" s="432" t="str">
        <f t="shared" si="56"/>
        <v>-</v>
      </c>
      <c r="O87" s="432">
        <f t="shared" si="56"/>
        <v>100</v>
      </c>
      <c r="P87" s="432" t="str">
        <f t="shared" si="56"/>
        <v>-</v>
      </c>
      <c r="Q87" s="432" t="str">
        <f t="shared" si="56"/>
        <v>-</v>
      </c>
      <c r="R87" s="432" t="str">
        <f t="shared" si="56"/>
        <v>-</v>
      </c>
      <c r="S87" s="432" t="str">
        <f t="shared" si="56"/>
        <v>-</v>
      </c>
      <c r="T87" s="432">
        <f t="shared" si="56"/>
        <v>97.138019237464604</v>
      </c>
      <c r="U87" s="432" t="str">
        <f t="shared" si="56"/>
        <v>-</v>
      </c>
      <c r="V87" s="432" t="str">
        <f t="shared" si="56"/>
        <v>-</v>
      </c>
      <c r="W87" s="432" t="str">
        <f t="shared" si="56"/>
        <v>-</v>
      </c>
      <c r="X87" s="432">
        <f t="shared" si="56"/>
        <v>2.1279527503075246</v>
      </c>
      <c r="Y87" s="16"/>
      <c r="Z87" s="16"/>
    </row>
    <row r="88" spans="3:26" s="171" customFormat="1">
      <c r="C88" s="431" t="s">
        <v>34</v>
      </c>
      <c r="D88" s="431"/>
      <c r="E88" s="432">
        <f t="shared" si="57"/>
        <v>35.489094292105214</v>
      </c>
      <c r="F88" s="432">
        <f t="shared" si="56"/>
        <v>18.579063307149855</v>
      </c>
      <c r="G88" s="432">
        <f t="shared" si="56"/>
        <v>22.480584259691646</v>
      </c>
      <c r="H88" s="432">
        <f t="shared" si="56"/>
        <v>40.183780758132087</v>
      </c>
      <c r="I88" s="432">
        <f t="shared" si="56"/>
        <v>34.387375988573119</v>
      </c>
      <c r="J88" s="432">
        <f t="shared" si="56"/>
        <v>27.426269798697028</v>
      </c>
      <c r="K88" s="432" t="str">
        <f t="shared" si="56"/>
        <v>-</v>
      </c>
      <c r="L88" s="432">
        <f t="shared" si="56"/>
        <v>7.2276969852329369</v>
      </c>
      <c r="M88" s="432" t="str">
        <f t="shared" si="56"/>
        <v>-</v>
      </c>
      <c r="N88" s="432">
        <f t="shared" si="56"/>
        <v>31.944796078684135</v>
      </c>
      <c r="O88" s="432" t="str">
        <f t="shared" si="56"/>
        <v>-</v>
      </c>
      <c r="P88" s="432" t="str">
        <f t="shared" si="56"/>
        <v>-</v>
      </c>
      <c r="Q88" s="432">
        <f t="shared" si="56"/>
        <v>11.399467636414485</v>
      </c>
      <c r="R88" s="432">
        <f t="shared" si="56"/>
        <v>55.629192181043763</v>
      </c>
      <c r="S88" s="432" t="str">
        <f t="shared" si="56"/>
        <v>-</v>
      </c>
      <c r="T88" s="432" t="str">
        <f t="shared" si="56"/>
        <v>-</v>
      </c>
      <c r="U88" s="432">
        <f t="shared" si="56"/>
        <v>62.666174550886907</v>
      </c>
      <c r="V88" s="432">
        <f t="shared" si="56"/>
        <v>39.131024767849468</v>
      </c>
      <c r="W88" s="432">
        <f t="shared" si="56"/>
        <v>66.61277271273957</v>
      </c>
      <c r="X88" s="432">
        <f t="shared" si="56"/>
        <v>23.198154519363808</v>
      </c>
      <c r="Y88" s="16"/>
      <c r="Z88" s="16"/>
    </row>
    <row r="89" spans="3:26" s="171" customFormat="1">
      <c r="C89" s="431" t="s">
        <v>173</v>
      </c>
      <c r="D89" s="431"/>
      <c r="E89" s="432" t="str">
        <f t="shared" si="57"/>
        <v>-</v>
      </c>
      <c r="F89" s="432" t="str">
        <f t="shared" si="56"/>
        <v>-</v>
      </c>
      <c r="G89" s="432" t="str">
        <f t="shared" si="56"/>
        <v>-</v>
      </c>
      <c r="H89" s="432" t="str">
        <f t="shared" si="56"/>
        <v>-</v>
      </c>
      <c r="I89" s="432" t="str">
        <f t="shared" si="56"/>
        <v>-</v>
      </c>
      <c r="J89" s="432">
        <f t="shared" si="56"/>
        <v>0.35875361003148876</v>
      </c>
      <c r="K89" s="432" t="str">
        <f t="shared" si="56"/>
        <v>-</v>
      </c>
      <c r="L89" s="432" t="str">
        <f t="shared" si="56"/>
        <v>-</v>
      </c>
      <c r="M89" s="432" t="str">
        <f t="shared" si="56"/>
        <v>-</v>
      </c>
      <c r="N89" s="432" t="str">
        <f t="shared" si="56"/>
        <v>-</v>
      </c>
      <c r="O89" s="432" t="str">
        <f t="shared" si="56"/>
        <v>-</v>
      </c>
      <c r="P89" s="432" t="str">
        <f t="shared" si="56"/>
        <v>-</v>
      </c>
      <c r="Q89" s="432" t="str">
        <f t="shared" si="56"/>
        <v>-</v>
      </c>
      <c r="R89" s="432" t="str">
        <f t="shared" si="56"/>
        <v>-</v>
      </c>
      <c r="S89" s="432" t="str">
        <f t="shared" si="56"/>
        <v>-</v>
      </c>
      <c r="T89" s="432" t="str">
        <f t="shared" si="56"/>
        <v>-</v>
      </c>
      <c r="U89" s="432" t="str">
        <f t="shared" si="56"/>
        <v>-</v>
      </c>
      <c r="V89" s="432" t="str">
        <f t="shared" si="56"/>
        <v>-</v>
      </c>
      <c r="W89" s="432" t="str">
        <f t="shared" si="56"/>
        <v>-</v>
      </c>
      <c r="X89" s="432">
        <f t="shared" si="56"/>
        <v>1.0003872708482117E-2</v>
      </c>
      <c r="Y89" s="16"/>
      <c r="Z89" s="16"/>
    </row>
    <row r="90" spans="3:26" s="171" customFormat="1">
      <c r="C90" s="431" t="s">
        <v>114</v>
      </c>
      <c r="D90" s="431"/>
      <c r="E90" s="432">
        <f>IF(E72="-","-",(E72/E$79)*100)</f>
        <v>20.977435266473957</v>
      </c>
      <c r="F90" s="432">
        <f t="shared" ref="F90:X90" si="58">IF(F72="-","-",(F72/F$79)*100)</f>
        <v>44.945956563274478</v>
      </c>
      <c r="G90" s="432">
        <f t="shared" si="58"/>
        <v>17.319632493176513</v>
      </c>
      <c r="H90" s="432">
        <f t="shared" si="58"/>
        <v>0.1761611241766454</v>
      </c>
      <c r="I90" s="432">
        <f t="shared" si="58"/>
        <v>14.979478113177333</v>
      </c>
      <c r="J90" s="432">
        <f t="shared" si="58"/>
        <v>17.738496187170913</v>
      </c>
      <c r="K90" s="432">
        <f t="shared" si="58"/>
        <v>4.4023475870438862</v>
      </c>
      <c r="L90" s="432">
        <f t="shared" si="58"/>
        <v>38.586877043980941</v>
      </c>
      <c r="M90" s="432">
        <f t="shared" si="58"/>
        <v>51.130437550051056</v>
      </c>
      <c r="N90" s="432">
        <f t="shared" si="58"/>
        <v>10.719240115668828</v>
      </c>
      <c r="O90" s="432" t="str">
        <f t="shared" si="58"/>
        <v>-</v>
      </c>
      <c r="P90" s="432">
        <f t="shared" si="58"/>
        <v>0.43193349267566672</v>
      </c>
      <c r="Q90" s="432">
        <f t="shared" si="58"/>
        <v>35.462785953712874</v>
      </c>
      <c r="R90" s="432">
        <f t="shared" si="58"/>
        <v>31.768259972179596</v>
      </c>
      <c r="S90" s="432" t="str">
        <f t="shared" si="58"/>
        <v>-</v>
      </c>
      <c r="T90" s="432" t="str">
        <f t="shared" si="58"/>
        <v>-</v>
      </c>
      <c r="U90" s="432">
        <f t="shared" si="58"/>
        <v>5.0454209126229204</v>
      </c>
      <c r="V90" s="432">
        <f t="shared" si="58"/>
        <v>41.784867100610462</v>
      </c>
      <c r="W90" s="432">
        <f t="shared" si="58"/>
        <v>5.2220051637684479</v>
      </c>
      <c r="X90" s="432">
        <f t="shared" si="58"/>
        <v>25.041174528081573</v>
      </c>
      <c r="Y90" s="16"/>
      <c r="Z90" s="16"/>
    </row>
    <row r="91" spans="3:26" s="171" customFormat="1">
      <c r="C91" s="431" t="s">
        <v>180</v>
      </c>
      <c r="D91" s="431"/>
      <c r="E91" s="432">
        <f>IF(SUM(E73:E74)="-","-",(SUM(E73:E74)/E$79)*100)</f>
        <v>23.949364857927641</v>
      </c>
      <c r="F91" s="432">
        <f t="shared" ref="F91:X91" si="59">IF(SUM(F73:F74)="-","-",(SUM(F73:F74)/F$79)*100)</f>
        <v>15.351631424665262</v>
      </c>
      <c r="G91" s="432">
        <f t="shared" si="59"/>
        <v>2.4925321808285907E-2</v>
      </c>
      <c r="H91" s="432">
        <f t="shared" si="59"/>
        <v>7.2847766847424253</v>
      </c>
      <c r="I91" s="432">
        <f t="shared" si="59"/>
        <v>5.4908244520533263</v>
      </c>
      <c r="J91" s="432">
        <f t="shared" si="59"/>
        <v>5.8467947240318683</v>
      </c>
      <c r="K91" s="432">
        <f t="shared" si="59"/>
        <v>0.4562839322299318</v>
      </c>
      <c r="L91" s="432">
        <f t="shared" si="59"/>
        <v>31.701567078807873</v>
      </c>
      <c r="M91" s="432">
        <f t="shared" si="59"/>
        <v>8.2151196771184942</v>
      </c>
      <c r="N91" s="432">
        <f t="shared" si="59"/>
        <v>2.5854539675516333</v>
      </c>
      <c r="O91" s="432">
        <f t="shared" si="59"/>
        <v>0</v>
      </c>
      <c r="P91" s="432">
        <f t="shared" si="59"/>
        <v>51.867588051638172</v>
      </c>
      <c r="Q91" s="432">
        <f t="shared" si="59"/>
        <v>0.16521352532400377</v>
      </c>
      <c r="R91" s="432">
        <f t="shared" si="59"/>
        <v>7.0042150863476804</v>
      </c>
      <c r="S91" s="432">
        <f t="shared" si="59"/>
        <v>13.911381702262718</v>
      </c>
      <c r="T91" s="432">
        <f t="shared" si="59"/>
        <v>7.6698052486134607E-2</v>
      </c>
      <c r="U91" s="432">
        <f t="shared" si="59"/>
        <v>25.697407049823124</v>
      </c>
      <c r="V91" s="432">
        <f t="shared" si="59"/>
        <v>5.2558566745479247</v>
      </c>
      <c r="W91" s="432">
        <f t="shared" si="59"/>
        <v>1.7260028169160533</v>
      </c>
      <c r="X91" s="432">
        <f t="shared" si="59"/>
        <v>15.445670491580801</v>
      </c>
      <c r="Y91" s="16"/>
      <c r="Z91" s="16"/>
    </row>
    <row r="92" spans="3:26" s="171" customFormat="1">
      <c r="C92" s="431" t="s">
        <v>115</v>
      </c>
      <c r="D92" s="431"/>
      <c r="E92" s="432">
        <f>IF(E75="-","-",(E75/E$79)*100)</f>
        <v>2.6901091422398586</v>
      </c>
      <c r="F92" s="432">
        <f t="shared" ref="F92:X95" si="60">IF(F75="-","-",(F75/F$79)*100)</f>
        <v>8.6303553473391831E-2</v>
      </c>
      <c r="G92" s="432">
        <f t="shared" si="60"/>
        <v>2.3795989391339201</v>
      </c>
      <c r="H92" s="432">
        <f t="shared" si="60"/>
        <v>0.10401197352633532</v>
      </c>
      <c r="I92" s="432">
        <f t="shared" si="60"/>
        <v>0.15139391932282154</v>
      </c>
      <c r="J92" s="432">
        <f t="shared" si="60"/>
        <v>0.11713368751558151</v>
      </c>
      <c r="K92" s="432">
        <f t="shared" si="60"/>
        <v>1.6037328196833054</v>
      </c>
      <c r="L92" s="432">
        <f t="shared" si="60"/>
        <v>1.0487181232059457</v>
      </c>
      <c r="M92" s="432">
        <f t="shared" si="60"/>
        <v>0.80878287017856054</v>
      </c>
      <c r="N92" s="432">
        <f t="shared" si="60"/>
        <v>0.53841590527182959</v>
      </c>
      <c r="O92" s="432" t="str">
        <f t="shared" si="60"/>
        <v>-</v>
      </c>
      <c r="P92" s="432">
        <f t="shared" si="60"/>
        <v>0.48360096570429884</v>
      </c>
      <c r="Q92" s="432">
        <f t="shared" si="60"/>
        <v>0.59555174750957873</v>
      </c>
      <c r="R92" s="432">
        <f t="shared" si="60"/>
        <v>0.25712639230361373</v>
      </c>
      <c r="S92" s="432">
        <f t="shared" si="60"/>
        <v>9.8655961976901647</v>
      </c>
      <c r="T92" s="432" t="str">
        <f t="shared" si="60"/>
        <v>-</v>
      </c>
      <c r="U92" s="432">
        <f t="shared" si="60"/>
        <v>0.16061554185824384</v>
      </c>
      <c r="V92" s="432">
        <f t="shared" si="60"/>
        <v>1.3666982282579534</v>
      </c>
      <c r="W92" s="432">
        <f t="shared" si="60"/>
        <v>0.92229008299981219</v>
      </c>
      <c r="X92" s="432">
        <f t="shared" si="60"/>
        <v>0.96562646438925115</v>
      </c>
      <c r="Y92" s="16"/>
      <c r="Z92" s="16"/>
    </row>
    <row r="93" spans="3:26" s="171" customFormat="1">
      <c r="C93" s="431" t="s">
        <v>183</v>
      </c>
      <c r="D93" s="431"/>
      <c r="E93" s="432">
        <f t="shared" ref="E93:T95" si="61">IF(E76="-","-",(E76/E$79)*100)</f>
        <v>4.1975645049959178</v>
      </c>
      <c r="F93" s="432">
        <f t="shared" si="61"/>
        <v>5.1093492330931349</v>
      </c>
      <c r="G93" s="432">
        <f t="shared" si="61"/>
        <v>1.7815870263428906</v>
      </c>
      <c r="H93" s="432">
        <f t="shared" si="61"/>
        <v>0.56269012720373801</v>
      </c>
      <c r="I93" s="432">
        <f t="shared" si="61"/>
        <v>5.3580649514439385</v>
      </c>
      <c r="J93" s="432">
        <f t="shared" si="61"/>
        <v>1.2106349737811724</v>
      </c>
      <c r="K93" s="432">
        <f t="shared" si="61"/>
        <v>35.003507433002987</v>
      </c>
      <c r="L93" s="432">
        <f t="shared" si="61"/>
        <v>3.6235935093756924</v>
      </c>
      <c r="M93" s="432">
        <f t="shared" si="61"/>
        <v>4.6244493899511667</v>
      </c>
      <c r="N93" s="432">
        <f t="shared" si="61"/>
        <v>8.2169456817002864</v>
      </c>
      <c r="O93" s="432" t="str">
        <f t="shared" si="61"/>
        <v>-</v>
      </c>
      <c r="P93" s="432">
        <f t="shared" si="61"/>
        <v>0.10741568914997152</v>
      </c>
      <c r="Q93" s="432">
        <f t="shared" si="61"/>
        <v>4.8561560267910924</v>
      </c>
      <c r="R93" s="432">
        <f t="shared" si="61"/>
        <v>1.6246389667554224</v>
      </c>
      <c r="S93" s="432">
        <f t="shared" si="61"/>
        <v>45.955616301151046</v>
      </c>
      <c r="T93" s="432" t="str">
        <f t="shared" si="61"/>
        <v>-</v>
      </c>
      <c r="U93" s="432">
        <f t="shared" si="60"/>
        <v>5.7491723579532676</v>
      </c>
      <c r="V93" s="432">
        <f t="shared" si="60"/>
        <v>4.8515370066399397</v>
      </c>
      <c r="W93" s="432">
        <f t="shared" si="60"/>
        <v>15.057318929095342</v>
      </c>
      <c r="X93" s="432">
        <f t="shared" si="60"/>
        <v>5.0044642763154945</v>
      </c>
      <c r="Y93" s="16"/>
      <c r="Z93" s="16"/>
    </row>
    <row r="94" spans="3:26" s="171" customFormat="1">
      <c r="C94" s="431" t="s">
        <v>241</v>
      </c>
      <c r="D94" s="431"/>
      <c r="E94" s="432">
        <f t="shared" si="61"/>
        <v>0.3058516937596899</v>
      </c>
      <c r="F94" s="432">
        <f t="shared" si="60"/>
        <v>0.49586037056099624</v>
      </c>
      <c r="G94" s="432">
        <f t="shared" si="60"/>
        <v>1.9314716246768802</v>
      </c>
      <c r="H94" s="432">
        <f t="shared" si="60"/>
        <v>1.826313525767578</v>
      </c>
      <c r="I94" s="432">
        <f t="shared" si="60"/>
        <v>0.76025945890616609</v>
      </c>
      <c r="J94" s="432" t="str">
        <f t="shared" si="60"/>
        <v>-</v>
      </c>
      <c r="K94" s="432">
        <f t="shared" si="60"/>
        <v>0.61932366003475181</v>
      </c>
      <c r="L94" s="432" t="str">
        <f t="shared" si="60"/>
        <v>-</v>
      </c>
      <c r="M94" s="432" t="str">
        <f t="shared" si="60"/>
        <v>-</v>
      </c>
      <c r="N94" s="432">
        <f t="shared" si="60"/>
        <v>0.2730026425664121</v>
      </c>
      <c r="O94" s="432" t="str">
        <f t="shared" si="60"/>
        <v>-</v>
      </c>
      <c r="P94" s="432" t="str">
        <f t="shared" si="60"/>
        <v>-</v>
      </c>
      <c r="Q94" s="432">
        <f t="shared" si="60"/>
        <v>0.37188274346769085</v>
      </c>
      <c r="R94" s="432" t="str">
        <f t="shared" si="60"/>
        <v>-</v>
      </c>
      <c r="S94" s="432">
        <f t="shared" si="60"/>
        <v>3.26052221066417</v>
      </c>
      <c r="T94" s="432">
        <f t="shared" si="60"/>
        <v>1.3926413550246217</v>
      </c>
      <c r="U94" s="432" t="str">
        <f t="shared" si="60"/>
        <v>-</v>
      </c>
      <c r="V94" s="432" t="str">
        <f t="shared" si="60"/>
        <v>-</v>
      </c>
      <c r="W94" s="432">
        <f t="shared" si="60"/>
        <v>2.4297227750825541</v>
      </c>
      <c r="X94" s="432">
        <f t="shared" si="60"/>
        <v>0.38960356220828452</v>
      </c>
      <c r="Y94" s="16"/>
      <c r="Z94" s="16"/>
    </row>
    <row r="95" spans="3:26" s="171" customFormat="1">
      <c r="C95" s="434" t="s">
        <v>242</v>
      </c>
      <c r="D95" s="434"/>
      <c r="E95" s="435" t="str">
        <f t="shared" si="61"/>
        <v>-</v>
      </c>
      <c r="F95" s="435" t="str">
        <f t="shared" si="60"/>
        <v>-</v>
      </c>
      <c r="G95" s="435" t="str">
        <f t="shared" si="60"/>
        <v>-</v>
      </c>
      <c r="H95" s="435">
        <f t="shared" si="60"/>
        <v>1.826313525767578</v>
      </c>
      <c r="I95" s="435" t="str">
        <f t="shared" si="60"/>
        <v>-</v>
      </c>
      <c r="J95" s="435" t="str">
        <f t="shared" si="60"/>
        <v>-</v>
      </c>
      <c r="K95" s="435">
        <f t="shared" si="60"/>
        <v>0.61932366003475181</v>
      </c>
      <c r="L95" s="435" t="str">
        <f t="shared" si="60"/>
        <v>-</v>
      </c>
      <c r="M95" s="435" t="str">
        <f t="shared" si="60"/>
        <v>-</v>
      </c>
      <c r="N95" s="435">
        <f t="shared" si="60"/>
        <v>0.22915289225844312</v>
      </c>
      <c r="O95" s="435" t="str">
        <f t="shared" si="60"/>
        <v>-</v>
      </c>
      <c r="P95" s="435" t="str">
        <f t="shared" si="60"/>
        <v>-</v>
      </c>
      <c r="Q95" s="435">
        <f t="shared" si="60"/>
        <v>0.22854150901406764</v>
      </c>
      <c r="R95" s="435" t="str">
        <f t="shared" si="60"/>
        <v>-</v>
      </c>
      <c r="S95" s="435">
        <f t="shared" si="60"/>
        <v>3.26052221066417</v>
      </c>
      <c r="T95" s="435">
        <f t="shared" si="60"/>
        <v>1.3926413550246217</v>
      </c>
      <c r="U95" s="435" t="str">
        <f t="shared" si="60"/>
        <v>-</v>
      </c>
      <c r="V95" s="435" t="str">
        <f t="shared" si="60"/>
        <v>-</v>
      </c>
      <c r="W95" s="435">
        <f t="shared" si="60"/>
        <v>2.0167924285524901</v>
      </c>
      <c r="X95" s="435">
        <f t="shared" si="60"/>
        <v>0.15033337387358267</v>
      </c>
      <c r="Y95" s="16"/>
      <c r="Z95" s="16"/>
    </row>
    <row r="96" spans="3:26" s="171" customFormat="1">
      <c r="E96" s="616">
        <f>SUM(E83:E95)</f>
        <v>100</v>
      </c>
      <c r="F96" s="616">
        <f t="shared" ref="F96:X96" si="62">SUM(F83:F95)</f>
        <v>100</v>
      </c>
      <c r="G96" s="616">
        <f t="shared" si="62"/>
        <v>99.999999999999972</v>
      </c>
      <c r="H96" s="616">
        <f t="shared" si="62"/>
        <v>99.999999999999986</v>
      </c>
      <c r="I96" s="616">
        <f t="shared" si="62"/>
        <v>100.00000000000003</v>
      </c>
      <c r="J96" s="616">
        <f t="shared" si="62"/>
        <v>99.999999999999986</v>
      </c>
      <c r="K96" s="616">
        <f t="shared" si="62"/>
        <v>100</v>
      </c>
      <c r="L96" s="616">
        <f t="shared" si="62"/>
        <v>99.999999999999986</v>
      </c>
      <c r="M96" s="616">
        <f t="shared" si="62"/>
        <v>100</v>
      </c>
      <c r="N96" s="616">
        <f t="shared" si="62"/>
        <v>99.999999999999986</v>
      </c>
      <c r="O96" s="616">
        <f t="shared" si="62"/>
        <v>100</v>
      </c>
      <c r="P96" s="616">
        <f t="shared" si="62"/>
        <v>100.00000000000004</v>
      </c>
      <c r="Q96" s="616">
        <f t="shared" si="62"/>
        <v>99.999999999999986</v>
      </c>
      <c r="R96" s="616">
        <f t="shared" si="62"/>
        <v>100.00000000000003</v>
      </c>
      <c r="S96" s="616">
        <f t="shared" si="62"/>
        <v>100</v>
      </c>
      <c r="T96" s="616">
        <f t="shared" si="62"/>
        <v>99.999999999999986</v>
      </c>
      <c r="U96" s="616">
        <f t="shared" si="62"/>
        <v>100.00000000000003</v>
      </c>
      <c r="V96" s="616">
        <f t="shared" si="62"/>
        <v>100.00000000000003</v>
      </c>
      <c r="W96" s="616">
        <f t="shared" si="62"/>
        <v>100.00000000000003</v>
      </c>
      <c r="X96" s="616">
        <f t="shared" si="62"/>
        <v>99.999999999999972</v>
      </c>
      <c r="Y96" s="16"/>
      <c r="Z96" s="16"/>
    </row>
    <row r="97" spans="2:26" s="171" customFormat="1">
      <c r="B97" s="20"/>
      <c r="C97" s="360" t="s">
        <v>377</v>
      </c>
      <c r="D97" s="360"/>
      <c r="E97" s="360"/>
      <c r="F97" s="360"/>
      <c r="G97" s="16"/>
      <c r="H97" s="16"/>
      <c r="I97" s="16"/>
      <c r="J97" s="16"/>
      <c r="K97" s="16"/>
      <c r="L97" s="16"/>
      <c r="M97" s="16"/>
      <c r="N97" s="16"/>
      <c r="O97" s="16"/>
      <c r="P97" s="16"/>
      <c r="Q97" s="16"/>
      <c r="R97" s="16"/>
      <c r="S97" s="16"/>
      <c r="T97" s="16"/>
      <c r="U97" s="16"/>
      <c r="V97" s="16"/>
      <c r="W97" s="16"/>
      <c r="X97" s="282"/>
      <c r="Y97" s="16"/>
      <c r="Z97" s="16"/>
    </row>
    <row r="98" spans="2:26" s="171" customFormat="1">
      <c r="B98" s="20"/>
      <c r="C98" s="446"/>
      <c r="D98" s="447"/>
      <c r="E98" s="448" t="s">
        <v>82</v>
      </c>
      <c r="F98" s="448" t="s">
        <v>195</v>
      </c>
      <c r="G98" s="16"/>
      <c r="H98" s="16"/>
      <c r="J98" s="16"/>
      <c r="K98" s="16"/>
      <c r="L98" s="16"/>
      <c r="M98" s="16"/>
      <c r="N98" s="16"/>
      <c r="O98" s="16"/>
      <c r="P98" s="16"/>
      <c r="Q98" s="16"/>
      <c r="R98" s="16"/>
      <c r="S98" s="16"/>
      <c r="T98" s="16"/>
      <c r="U98" s="16"/>
      <c r="V98" s="16"/>
      <c r="W98" s="16"/>
      <c r="X98" s="282"/>
      <c r="Y98" s="16"/>
      <c r="Z98" s="16"/>
    </row>
    <row r="99" spans="2:26" s="171" customFormat="1">
      <c r="B99" s="20"/>
      <c r="C99" s="449" t="s">
        <v>240</v>
      </c>
      <c r="D99" s="450"/>
      <c r="E99" s="451">
        <f>SUM(E66:G66,I66,K66:N66,P66:S66,U66:W66)</f>
        <v>3331.4</v>
      </c>
      <c r="F99" s="452">
        <f t="shared" ref="F99:F104" si="63">E99/$E$112*100</f>
        <v>3.0908023594243068</v>
      </c>
      <c r="G99" s="600"/>
      <c r="H99" s="601"/>
      <c r="I99" s="16"/>
      <c r="J99" s="16"/>
      <c r="K99" s="16"/>
      <c r="L99" s="16"/>
      <c r="M99" s="16"/>
      <c r="N99" s="16"/>
      <c r="O99" s="16"/>
      <c r="P99" s="16"/>
      <c r="Q99" s="16"/>
      <c r="R99" s="16"/>
      <c r="S99" s="16"/>
      <c r="T99" s="16"/>
      <c r="U99" s="16"/>
      <c r="V99" s="16"/>
      <c r="W99" s="16"/>
      <c r="X99" s="282"/>
      <c r="Y99" s="16"/>
      <c r="Z99" s="16"/>
    </row>
    <row r="100" spans="2:26" s="171" customFormat="1">
      <c r="B100" s="20"/>
      <c r="C100" s="453" t="s">
        <v>17</v>
      </c>
      <c r="D100" s="454" t="str">
        <f>C100&amp;" "&amp;TEXT(F100,"0,0")&amp;" %"</f>
        <v>Nuclear 6,6 %</v>
      </c>
      <c r="E100" s="451">
        <f>SUM(E67:G67,I67,K67:N67,P67:S67,U67:W67)</f>
        <v>7117.29</v>
      </c>
      <c r="F100" s="452">
        <f t="shared" si="63"/>
        <v>6.6032709145425414</v>
      </c>
      <c r="G100" s="600"/>
      <c r="H100" s="601"/>
      <c r="I100" s="16"/>
      <c r="J100" s="16"/>
      <c r="K100" s="16"/>
      <c r="L100" s="16"/>
      <c r="M100" s="16"/>
      <c r="N100" s="16"/>
      <c r="O100" s="16"/>
      <c r="P100" s="16"/>
      <c r="Q100" s="16"/>
      <c r="R100" s="16"/>
      <c r="S100" s="16"/>
      <c r="T100" s="16"/>
      <c r="U100" s="16"/>
      <c r="V100" s="16"/>
      <c r="W100" s="16"/>
      <c r="X100" s="282"/>
      <c r="Y100" s="16"/>
      <c r="Z100" s="16"/>
    </row>
    <row r="101" spans="2:26" s="171" customFormat="1">
      <c r="B101" s="20"/>
      <c r="C101" s="453" t="s">
        <v>18</v>
      </c>
      <c r="D101" s="454" t="str">
        <f t="shared" ref="D101:D109" si="64">C101&amp;" "&amp;TEXT(F101,"0,0")&amp;" %"</f>
        <v>Carbón 3,3 %</v>
      </c>
      <c r="E101" s="451">
        <f>SUM(E68:G68,I68,K68:N68,P68:S68,U68:W68)</f>
        <v>3522.9249999999997</v>
      </c>
      <c r="F101" s="452">
        <f t="shared" si="63"/>
        <v>3.2684951978372081</v>
      </c>
      <c r="G101" s="600"/>
      <c r="H101" s="601"/>
      <c r="I101" s="16"/>
      <c r="J101" s="16"/>
      <c r="K101" s="16"/>
      <c r="L101" s="16"/>
      <c r="M101" s="16"/>
      <c r="N101" s="16"/>
      <c r="O101" s="16"/>
      <c r="P101" s="16"/>
      <c r="Q101" s="16"/>
      <c r="R101" s="16"/>
      <c r="S101" s="16"/>
      <c r="T101" s="16"/>
      <c r="U101" s="16"/>
      <c r="V101" s="16"/>
      <c r="W101" s="16"/>
      <c r="X101" s="282"/>
      <c r="Y101" s="16"/>
      <c r="Z101" s="16"/>
    </row>
    <row r="102" spans="2:26" s="171" customFormat="1">
      <c r="B102" s="20"/>
      <c r="C102" s="641" t="s">
        <v>19</v>
      </c>
      <c r="D102" s="454"/>
      <c r="E102" s="451">
        <f>SUM(E69:G69,I69,K69:N69,P69:S69,U69:W69)</f>
        <v>7.95</v>
      </c>
      <c r="F102" s="452">
        <f t="shared" si="63"/>
        <v>7.3758416153638833E-3</v>
      </c>
      <c r="G102" s="600"/>
      <c r="H102" s="601"/>
      <c r="I102" s="16"/>
      <c r="J102" s="16"/>
      <c r="K102" s="16"/>
      <c r="L102" s="16"/>
      <c r="M102" s="16"/>
      <c r="N102" s="16"/>
      <c r="O102" s="16"/>
      <c r="P102" s="16"/>
      <c r="Q102" s="16"/>
      <c r="R102" s="16"/>
      <c r="S102" s="16"/>
      <c r="T102" s="16"/>
      <c r="U102" s="16"/>
      <c r="V102" s="16"/>
      <c r="W102" s="16"/>
      <c r="X102" s="282"/>
      <c r="Y102" s="16"/>
      <c r="Z102" s="16"/>
    </row>
    <row r="103" spans="2:26" s="171" customFormat="1">
      <c r="B103" s="20"/>
      <c r="C103" s="453" t="s">
        <v>34</v>
      </c>
      <c r="D103" s="454" t="str">
        <f t="shared" si="64"/>
        <v>Ciclo combinado 22,8 %</v>
      </c>
      <c r="E103" s="451">
        <f>SUM(E70:G70,I70,K70:N70,P70:S70,U70:W70)</f>
        <v>24561.845000000001</v>
      </c>
      <c r="F103" s="452">
        <f t="shared" si="63"/>
        <v>22.787959559888971</v>
      </c>
      <c r="G103" s="600"/>
      <c r="H103" s="601"/>
      <c r="I103" s="16"/>
      <c r="J103" s="16"/>
      <c r="K103" s="16"/>
      <c r="L103" s="16"/>
      <c r="M103" s="16"/>
      <c r="N103" s="16"/>
      <c r="O103" s="16"/>
      <c r="P103" s="16"/>
      <c r="Q103" s="16"/>
      <c r="R103" s="16"/>
      <c r="S103" s="16"/>
      <c r="T103" s="16"/>
      <c r="U103" s="16"/>
      <c r="V103" s="16"/>
      <c r="W103" s="16"/>
      <c r="X103" s="282"/>
      <c r="Y103" s="16"/>
      <c r="Z103" s="16"/>
    </row>
    <row r="104" spans="2:26" s="171" customFormat="1">
      <c r="B104" s="20"/>
      <c r="C104" s="453" t="s">
        <v>183</v>
      </c>
      <c r="D104" s="454" t="str">
        <f t="shared" si="64"/>
        <v>Cogeneración 5,2 %</v>
      </c>
      <c r="E104" s="451">
        <f>SUM(E76:G76,I76,K76:N76,P76:S76,U76:W76)</f>
        <v>5613.1375000000007</v>
      </c>
      <c r="F104" s="452">
        <f t="shared" si="63"/>
        <v>5.2077500836804518</v>
      </c>
      <c r="G104" s="600"/>
      <c r="H104" s="601"/>
      <c r="I104" s="16"/>
      <c r="J104" s="16"/>
      <c r="K104" s="16"/>
      <c r="L104" s="16"/>
      <c r="M104" s="16"/>
      <c r="N104" s="16"/>
      <c r="O104" s="16"/>
      <c r="P104" s="16"/>
      <c r="Q104" s="16"/>
      <c r="R104" s="16"/>
      <c r="S104" s="16"/>
      <c r="T104" s="16"/>
      <c r="U104" s="16"/>
      <c r="V104" s="16"/>
      <c r="W104" s="16"/>
      <c r="X104" s="282"/>
      <c r="Y104" s="16"/>
      <c r="Z104" s="16"/>
    </row>
    <row r="105" spans="2:26" s="171" customFormat="1">
      <c r="B105" s="20"/>
      <c r="C105" s="453" t="s">
        <v>241</v>
      </c>
      <c r="D105" s="454"/>
      <c r="E105" s="451">
        <f>SUM(E77:G77,I77,K77:N77,P77:S77,U77:W77)</f>
        <v>402.37650000000002</v>
      </c>
      <c r="F105" s="452">
        <f t="shared" ref="F105:F111" si="65">E105/$E$112*100</f>
        <v>0.37331639418169377</v>
      </c>
      <c r="G105" s="600"/>
      <c r="H105" s="601"/>
      <c r="I105" s="16"/>
      <c r="J105" s="16"/>
      <c r="K105" s="16"/>
      <c r="L105" s="16"/>
      <c r="M105" s="16"/>
      <c r="N105" s="16"/>
      <c r="O105" s="16"/>
      <c r="P105" s="16"/>
      <c r="Q105" s="16"/>
      <c r="R105" s="16"/>
      <c r="S105" s="16"/>
      <c r="T105" s="16"/>
      <c r="U105" s="16"/>
      <c r="V105" s="16"/>
      <c r="W105" s="16"/>
      <c r="X105" s="282"/>
      <c r="Y105" s="16"/>
      <c r="Z105" s="16"/>
    </row>
    <row r="106" spans="2:26" s="171" customFormat="1">
      <c r="B106" s="20"/>
      <c r="C106" s="453" t="s">
        <v>242</v>
      </c>
      <c r="D106" s="454" t="str">
        <f t="shared" si="64"/>
        <v>Residuos renovables 0,1 %</v>
      </c>
      <c r="E106" s="451">
        <f>SUM(E78:G78,I78,K78:N78,P78:S78,U78:W78)</f>
        <v>131.6275</v>
      </c>
      <c r="F106" s="452">
        <f t="shared" si="65"/>
        <v>0.12212120656934711</v>
      </c>
      <c r="G106" s="600"/>
      <c r="H106" s="601"/>
      <c r="I106" s="16"/>
      <c r="J106" s="16"/>
      <c r="K106" s="16"/>
      <c r="L106" s="16"/>
      <c r="M106" s="16"/>
      <c r="N106" s="16"/>
      <c r="O106" s="16"/>
      <c r="P106" s="16"/>
      <c r="Q106" s="16"/>
      <c r="R106" s="16"/>
      <c r="S106" s="16"/>
      <c r="T106" s="16"/>
      <c r="U106" s="16"/>
      <c r="V106" s="16"/>
      <c r="W106" s="16"/>
      <c r="X106" s="282"/>
      <c r="Y106" s="16"/>
      <c r="Z106" s="16"/>
    </row>
    <row r="107" spans="2:26" s="171" customFormat="1">
      <c r="B107" s="20"/>
      <c r="C107" s="453" t="s">
        <v>114</v>
      </c>
      <c r="D107" s="454" t="str">
        <f t="shared" si="64"/>
        <v>Eólica 25,8 %</v>
      </c>
      <c r="E107" s="451">
        <f>SUM(E72:G72,I72,K72:N72,P72:S72,U72:W72)</f>
        <v>27772.313500000004</v>
      </c>
      <c r="F107" s="452">
        <f t="shared" si="65"/>
        <v>25.766564234997759</v>
      </c>
      <c r="G107" s="600"/>
      <c r="H107" s="601"/>
      <c r="I107" s="16"/>
      <c r="J107" s="16"/>
      <c r="K107" s="16"/>
      <c r="L107" s="16"/>
      <c r="M107" s="16"/>
      <c r="N107" s="16"/>
      <c r="O107" s="16"/>
      <c r="P107" s="16"/>
      <c r="Q107" s="16"/>
      <c r="R107" s="16"/>
      <c r="S107" s="16"/>
      <c r="T107" s="16"/>
      <c r="U107" s="16"/>
      <c r="V107" s="16"/>
      <c r="W107" s="16"/>
      <c r="X107" s="282"/>
      <c r="Y107" s="16"/>
      <c r="Z107" s="16"/>
    </row>
    <row r="108" spans="2:26" s="171" customFormat="1">
      <c r="B108" s="20"/>
      <c r="C108" s="453" t="s">
        <v>16</v>
      </c>
      <c r="D108" s="454" t="str">
        <f t="shared" si="64"/>
        <v>Hidráulica 15,9 %</v>
      </c>
      <c r="E108" s="451">
        <f>SUM(E65:G65,I65,K65:N65,P65:S65,U65:W65)</f>
        <v>17092.603029999995</v>
      </c>
      <c r="F108" s="452">
        <f t="shared" si="65"/>
        <v>15.858155062084119</v>
      </c>
      <c r="G108" s="600"/>
      <c r="H108" s="601"/>
      <c r="I108" s="16"/>
      <c r="J108" s="16"/>
      <c r="K108" s="16"/>
      <c r="L108" s="16"/>
      <c r="M108" s="16"/>
      <c r="N108" s="16"/>
      <c r="O108" s="16"/>
      <c r="P108" s="16"/>
      <c r="Q108" s="16"/>
      <c r="R108" s="16"/>
      <c r="S108" s="16"/>
      <c r="T108" s="16"/>
      <c r="U108" s="16"/>
      <c r="V108" s="16"/>
      <c r="W108" s="16"/>
      <c r="X108" s="282"/>
      <c r="Y108" s="16"/>
      <c r="Z108" s="16"/>
    </row>
    <row r="109" spans="2:26" s="171" customFormat="1">
      <c r="B109" s="20"/>
      <c r="C109" s="453" t="s">
        <v>118</v>
      </c>
      <c r="D109" s="454" t="str">
        <f t="shared" si="64"/>
        <v>Solar fotovoltaica 13,8 %</v>
      </c>
      <c r="E109" s="451">
        <f>SUM(E73:G73,I73,K73:N73,P73:S73,U73:W73)</f>
        <v>14839.989081000002</v>
      </c>
      <c r="F109" s="452">
        <f t="shared" si="65"/>
        <v>13.768227551595652</v>
      </c>
      <c r="G109" s="600"/>
      <c r="H109" s="601"/>
      <c r="I109" s="16"/>
      <c r="J109" s="16"/>
      <c r="K109" s="16"/>
      <c r="L109" s="16"/>
      <c r="M109" s="16"/>
      <c r="N109" s="16"/>
      <c r="O109" s="16"/>
      <c r="P109" s="16"/>
      <c r="Q109" s="16"/>
      <c r="R109" s="16"/>
      <c r="S109" s="16"/>
      <c r="T109" s="16"/>
      <c r="U109" s="16"/>
      <c r="V109" s="16"/>
      <c r="W109" s="16"/>
      <c r="X109" s="282"/>
      <c r="Y109" s="16"/>
      <c r="Z109" s="16"/>
    </row>
    <row r="110" spans="2:26" s="171" customFormat="1">
      <c r="B110" s="20"/>
      <c r="C110" s="453" t="s">
        <v>174</v>
      </c>
      <c r="D110" s="454"/>
      <c r="E110" s="451">
        <f>SUM(E74:G74,I74,K74:N74,P74:S74,U74:W74)</f>
        <v>2304.0129999999999</v>
      </c>
      <c r="F110" s="452">
        <f t="shared" si="65"/>
        <v>2.1376144613508661</v>
      </c>
      <c r="G110" s="600"/>
      <c r="H110" s="601"/>
      <c r="I110" s="16"/>
      <c r="J110" s="16"/>
      <c r="K110" s="16"/>
      <c r="L110" s="16"/>
      <c r="M110" s="16"/>
      <c r="N110" s="16"/>
      <c r="O110" s="16"/>
      <c r="P110" s="16"/>
      <c r="Q110" s="16"/>
      <c r="R110" s="16"/>
      <c r="S110" s="16"/>
      <c r="T110" s="16"/>
      <c r="U110" s="16"/>
      <c r="V110" s="16"/>
      <c r="W110" s="16"/>
      <c r="X110" s="282"/>
      <c r="Y110" s="16"/>
      <c r="Z110" s="16"/>
    </row>
    <row r="111" spans="2:26" s="171" customFormat="1">
      <c r="B111" s="20"/>
      <c r="C111" s="453" t="s">
        <v>115</v>
      </c>
      <c r="D111" s="454"/>
      <c r="E111" s="451">
        <f>SUM(E75:G75,I75,K75:N75,P75:S75,U75:W75)</f>
        <v>1086.8400000000001</v>
      </c>
      <c r="F111" s="452">
        <f t="shared" si="65"/>
        <v>1.0083471322317086</v>
      </c>
      <c r="G111" s="600"/>
      <c r="H111" s="601"/>
      <c r="I111" s="16"/>
      <c r="J111" s="16"/>
      <c r="K111" s="16"/>
      <c r="L111" s="16"/>
      <c r="M111" s="16"/>
      <c r="N111" s="16"/>
      <c r="O111" s="16"/>
      <c r="P111" s="16"/>
      <c r="Q111" s="16"/>
      <c r="R111" s="16"/>
      <c r="S111" s="16"/>
      <c r="T111" s="16"/>
      <c r="U111" s="16"/>
      <c r="V111" s="16"/>
      <c r="W111" s="16"/>
      <c r="X111" s="282"/>
      <c r="Y111" s="16"/>
      <c r="Z111" s="16"/>
    </row>
    <row r="112" spans="2:26" s="171" customFormat="1">
      <c r="B112" s="20"/>
      <c r="C112" s="455" t="s">
        <v>20</v>
      </c>
      <c r="D112" s="456"/>
      <c r="E112" s="457">
        <f>SUM(E99:E111)</f>
        <v>107784.31011100001</v>
      </c>
      <c r="F112" s="458">
        <f>SUM(F99:F111)</f>
        <v>99.999999999999986</v>
      </c>
      <c r="G112" s="16"/>
      <c r="H112" s="16"/>
      <c r="I112" s="16"/>
      <c r="J112" s="16"/>
      <c r="K112" s="16"/>
      <c r="L112" s="16"/>
      <c r="M112" s="16"/>
      <c r="N112" s="16"/>
      <c r="O112" s="16"/>
      <c r="P112" s="16"/>
      <c r="Q112" s="16"/>
      <c r="R112" s="16"/>
      <c r="S112" s="16"/>
      <c r="T112" s="16"/>
      <c r="U112" s="16"/>
      <c r="V112" s="16"/>
      <c r="W112" s="16"/>
      <c r="X112" s="282"/>
      <c r="Y112" s="16"/>
      <c r="Z112" s="16"/>
    </row>
    <row r="113" spans="2:26" s="171" customFormat="1">
      <c r="B113" s="20"/>
      <c r="C113" s="20"/>
      <c r="D113" s="20"/>
      <c r="E113" s="20"/>
      <c r="F113" s="20"/>
      <c r="G113" s="16"/>
      <c r="H113" s="16"/>
      <c r="I113" s="16"/>
      <c r="J113" s="16"/>
      <c r="K113" s="16"/>
      <c r="L113" s="16"/>
      <c r="M113" s="16"/>
      <c r="N113" s="16"/>
      <c r="O113" s="16"/>
      <c r="P113" s="16"/>
      <c r="Q113" s="16"/>
      <c r="R113" s="16"/>
      <c r="S113" s="16"/>
      <c r="T113" s="16"/>
      <c r="U113" s="16"/>
      <c r="V113" s="16"/>
      <c r="W113" s="16"/>
      <c r="X113" s="282"/>
      <c r="Y113" s="16"/>
      <c r="Z113" s="16"/>
    </row>
    <row r="114" spans="2:26" s="171" customFormat="1">
      <c r="B114" s="20"/>
      <c r="C114" s="360" t="s">
        <v>378</v>
      </c>
      <c r="D114" s="360"/>
      <c r="E114" s="360"/>
      <c r="F114" s="360"/>
      <c r="G114" s="16"/>
      <c r="H114" s="16"/>
      <c r="I114" s="16"/>
      <c r="J114" s="16"/>
      <c r="K114" s="16"/>
      <c r="L114" s="16"/>
      <c r="M114" s="16"/>
      <c r="N114" s="16"/>
      <c r="O114" s="16"/>
      <c r="P114" s="16"/>
      <c r="Q114" s="16"/>
      <c r="R114" s="16"/>
      <c r="S114" s="16"/>
      <c r="T114" s="16"/>
      <c r="U114" s="16"/>
      <c r="V114" s="16"/>
      <c r="W114" s="16"/>
      <c r="X114" s="282"/>
      <c r="Y114" s="16"/>
      <c r="Z114" s="16"/>
    </row>
    <row r="115" spans="2:26" s="171" customFormat="1">
      <c r="B115" s="20"/>
      <c r="C115" s="446"/>
      <c r="D115" s="447"/>
      <c r="E115" s="448" t="s">
        <v>77</v>
      </c>
      <c r="F115" s="448" t="s">
        <v>195</v>
      </c>
      <c r="G115" s="16"/>
      <c r="H115" s="16"/>
      <c r="I115" s="16"/>
      <c r="J115" s="16"/>
      <c r="K115" s="16"/>
      <c r="L115" s="16"/>
      <c r="M115" s="16"/>
      <c r="N115" s="16"/>
      <c r="O115" s="16"/>
      <c r="P115" s="16"/>
      <c r="Q115" s="16"/>
      <c r="R115" s="16"/>
      <c r="S115" s="16"/>
      <c r="T115" s="16"/>
      <c r="U115" s="16"/>
      <c r="V115" s="16"/>
      <c r="W115" s="16"/>
      <c r="X115" s="282"/>
      <c r="Y115" s="16"/>
      <c r="Z115" s="16"/>
    </row>
    <row r="116" spans="2:26" s="171" customFormat="1">
      <c r="B116" s="20"/>
      <c r="C116" s="449" t="s">
        <v>251</v>
      </c>
      <c r="D116" s="450"/>
      <c r="E116" s="451">
        <f>SUM(E30:G30,I30,K30:N30,P30:S30,U30:W30)</f>
        <v>2649.2961300040001</v>
      </c>
      <c r="F116" s="452">
        <f>E116/$E$129*100</f>
        <v>1.0695597225822238</v>
      </c>
      <c r="G116" s="673">
        <f>E116/SUM($E$116:$E$127)*100</f>
        <v>1.0734382872348354</v>
      </c>
      <c r="H116" s="619"/>
      <c r="I116" s="16"/>
      <c r="J116" s="16"/>
      <c r="K116" s="16"/>
      <c r="L116" s="16"/>
      <c r="M116" s="16"/>
      <c r="N116" s="16"/>
      <c r="O116" s="16"/>
      <c r="P116" s="16"/>
      <c r="Q116" s="16"/>
      <c r="R116" s="16"/>
      <c r="S116" s="16"/>
      <c r="T116" s="16"/>
      <c r="U116" s="16"/>
      <c r="V116" s="16"/>
      <c r="W116" s="16"/>
      <c r="X116" s="282"/>
      <c r="Y116" s="16"/>
      <c r="Z116" s="16"/>
    </row>
    <row r="117" spans="2:26" s="171" customFormat="1">
      <c r="B117" s="20"/>
      <c r="C117" s="453" t="s">
        <v>17</v>
      </c>
      <c r="D117" s="454" t="str">
        <f>C117&amp;" "&amp;TEXT(F117,"0,0")&amp;" %"</f>
        <v>Nuclear 21,8 %</v>
      </c>
      <c r="E117" s="451">
        <f>SUM(E31:G31,I31,K31:N31,P31:S31,U31:W31)</f>
        <v>54040.975272999996</v>
      </c>
      <c r="F117" s="452">
        <f t="shared" ref="F117:F128" si="66">E117/$E$129*100</f>
        <v>21.817134697198011</v>
      </c>
      <c r="G117" s="673">
        <f t="shared" ref="G117:G127" si="67">E117/SUM($E$116:$E$127)*100</f>
        <v>21.89625058541931</v>
      </c>
      <c r="H117" s="619"/>
      <c r="I117" s="16"/>
      <c r="J117" s="16"/>
      <c r="K117" s="16"/>
      <c r="L117" s="16"/>
      <c r="M117" s="16"/>
      <c r="N117" s="16"/>
      <c r="O117" s="16"/>
      <c r="P117" s="16"/>
      <c r="Q117" s="16"/>
      <c r="R117" s="16"/>
      <c r="S117" s="16"/>
      <c r="T117" s="16"/>
      <c r="U117" s="16"/>
      <c r="V117" s="16"/>
      <c r="W117" s="16"/>
      <c r="X117" s="282"/>
      <c r="Y117" s="16"/>
      <c r="Z117" s="16"/>
    </row>
    <row r="118" spans="2:26" s="171" customFormat="1">
      <c r="B118" s="20"/>
      <c r="C118" s="453" t="s">
        <v>18</v>
      </c>
      <c r="D118" s="454" t="str">
        <f t="shared" ref="D118:D128" si="68">C118&amp;" "&amp;TEXT(F118,"0,0")&amp;" %"</f>
        <v>Carbón 2,0 %</v>
      </c>
      <c r="E118" s="451">
        <f>SUM(E32:G32,I32,K32:N32,P32:S32,U32:W32)</f>
        <v>4940.7099549999994</v>
      </c>
      <c r="F118" s="452">
        <f t="shared" si="66"/>
        <v>1.9946371071855418</v>
      </c>
      <c r="G118" s="673">
        <f t="shared" si="67"/>
        <v>2.0018702974556839</v>
      </c>
      <c r="H118" s="619"/>
      <c r="I118" s="16"/>
      <c r="J118" s="16"/>
      <c r="K118" s="16"/>
      <c r="L118" s="16"/>
      <c r="M118" s="16"/>
      <c r="N118" s="16"/>
      <c r="O118" s="16"/>
      <c r="P118" s="16"/>
      <c r="Q118" s="16"/>
      <c r="R118" s="16"/>
      <c r="S118" s="16"/>
      <c r="T118" s="16"/>
      <c r="U118" s="16"/>
      <c r="V118" s="16"/>
      <c r="W118" s="16"/>
      <c r="X118" s="282"/>
      <c r="Y118" s="16"/>
      <c r="Z118" s="16"/>
    </row>
    <row r="119" spans="2:26" s="171" customFormat="1">
      <c r="B119" s="20"/>
      <c r="C119" s="453" t="s">
        <v>34</v>
      </c>
      <c r="D119" s="454" t="str">
        <f t="shared" si="68"/>
        <v>Ciclo combinado 15,2 %</v>
      </c>
      <c r="E119" s="451">
        <f>SUM(E34:G34,I34,K34:N34,P34:S34,U34:W34)</f>
        <v>37581.324866999996</v>
      </c>
      <c r="F119" s="452">
        <f t="shared" si="66"/>
        <v>15.172132304802124</v>
      </c>
      <c r="G119" s="673">
        <f t="shared" si="67"/>
        <v>15.227151295158345</v>
      </c>
      <c r="H119" s="619"/>
      <c r="I119" s="16"/>
      <c r="J119" s="16"/>
      <c r="K119" s="16"/>
      <c r="L119" s="16"/>
      <c r="M119" s="16"/>
      <c r="N119" s="16"/>
      <c r="O119" s="16"/>
      <c r="P119" s="16"/>
      <c r="Q119" s="16"/>
      <c r="R119" s="16"/>
      <c r="S119" s="16"/>
      <c r="T119" s="16"/>
      <c r="U119" s="16"/>
      <c r="V119" s="16"/>
      <c r="W119" s="16"/>
      <c r="X119" s="282"/>
      <c r="Y119" s="16"/>
      <c r="Z119" s="16"/>
    </row>
    <row r="120" spans="2:26" s="171" customFormat="1">
      <c r="B120" s="20"/>
      <c r="C120" s="453" t="s">
        <v>183</v>
      </c>
      <c r="D120" s="454" t="str">
        <f t="shared" si="68"/>
        <v>Cogeneración 10,5 %</v>
      </c>
      <c r="E120" s="451">
        <f>SUM(E40:G40,I40,K40:N40,P40:S40,U40:W40)</f>
        <v>26036.488524</v>
      </c>
      <c r="F120" s="452">
        <f t="shared" si="66"/>
        <v>10.511312468003583</v>
      </c>
      <c r="G120" s="673">
        <f t="shared" si="67"/>
        <v>10.549429839226695</v>
      </c>
      <c r="H120" s="619"/>
      <c r="I120" s="16"/>
      <c r="J120" s="16"/>
      <c r="K120" s="16"/>
      <c r="L120" s="16"/>
      <c r="M120" s="16"/>
      <c r="N120" s="16"/>
      <c r="O120" s="16"/>
      <c r="P120" s="16"/>
      <c r="Q120" s="16"/>
      <c r="R120" s="16"/>
      <c r="S120" s="16"/>
      <c r="T120" s="16"/>
      <c r="U120" s="16"/>
      <c r="V120" s="16"/>
      <c r="W120" s="16"/>
      <c r="X120" s="282"/>
      <c r="Y120" s="16"/>
      <c r="Z120" s="16"/>
    </row>
    <row r="121" spans="2:26" s="171" customFormat="1">
      <c r="B121" s="20"/>
      <c r="C121" s="453" t="s">
        <v>241</v>
      </c>
      <c r="D121" s="454"/>
      <c r="E121" s="451">
        <f>SUM(E41:G41,I41,K41:N41,P41:S41,U41:W41)</f>
        <v>2110.4510279999995</v>
      </c>
      <c r="F121" s="452">
        <f t="shared" si="66"/>
        <v>0.85202004806749931</v>
      </c>
      <c r="G121" s="673">
        <f t="shared" si="67"/>
        <v>0.85510974448367771</v>
      </c>
      <c r="H121" s="619"/>
      <c r="I121" s="16"/>
      <c r="J121" s="16"/>
      <c r="K121" s="16"/>
      <c r="L121" s="16"/>
      <c r="M121" s="16"/>
      <c r="N121" s="16"/>
      <c r="O121" s="16"/>
      <c r="P121" s="16"/>
      <c r="Q121" s="16"/>
      <c r="R121" s="16"/>
      <c r="S121" s="16"/>
      <c r="T121" s="16"/>
      <c r="U121" s="16"/>
      <c r="V121" s="16"/>
      <c r="W121" s="16"/>
      <c r="X121" s="282"/>
      <c r="Y121" s="16"/>
      <c r="Z121" s="16"/>
    </row>
    <row r="122" spans="2:26" s="171" customFormat="1">
      <c r="B122" s="20"/>
      <c r="C122" s="453" t="s">
        <v>242</v>
      </c>
      <c r="D122" s="454" t="str">
        <f t="shared" si="68"/>
        <v>Residuos renovables 0,3 %</v>
      </c>
      <c r="E122" s="451">
        <f>SUM(E42:G42,I42,K42:N42,P42:S42,U42:W42)</f>
        <v>750.86458599999992</v>
      </c>
      <c r="F122" s="452">
        <f t="shared" si="66"/>
        <v>0.30313505130804819</v>
      </c>
      <c r="G122" s="673">
        <f t="shared" si="67"/>
        <v>0.30423431567837478</v>
      </c>
      <c r="H122" s="619"/>
      <c r="I122" s="16"/>
      <c r="J122" s="16"/>
      <c r="K122" s="16"/>
      <c r="L122" s="16"/>
      <c r="M122" s="16"/>
      <c r="N122" s="16"/>
      <c r="O122" s="16"/>
      <c r="P122" s="16"/>
      <c r="Q122" s="16"/>
      <c r="R122" s="16"/>
      <c r="S122" s="16"/>
      <c r="T122" s="16"/>
      <c r="U122" s="16"/>
      <c r="V122" s="16"/>
      <c r="W122" s="16"/>
      <c r="X122" s="282"/>
      <c r="Y122" s="16"/>
      <c r="Z122" s="16"/>
    </row>
    <row r="123" spans="2:26" s="171" customFormat="1">
      <c r="B123" s="20"/>
      <c r="C123" s="453" t="s">
        <v>114</v>
      </c>
      <c r="D123" s="454" t="str">
        <f t="shared" si="68"/>
        <v>Eólica 23,9 %</v>
      </c>
      <c r="E123" s="451">
        <f>SUM(E36:G36,I36,K36:N36,P36:S36,U36:W36)</f>
        <v>59183.975116000001</v>
      </c>
      <c r="F123" s="452">
        <f t="shared" si="66"/>
        <v>23.893439200504403</v>
      </c>
      <c r="G123" s="673">
        <f t="shared" si="67"/>
        <v>23.980084431019129</v>
      </c>
      <c r="H123" s="619"/>
      <c r="I123" s="16"/>
      <c r="J123" s="16"/>
      <c r="K123" s="16"/>
      <c r="L123" s="16"/>
      <c r="M123" s="16"/>
      <c r="N123" s="16"/>
      <c r="O123" s="16"/>
      <c r="P123" s="16"/>
      <c r="Q123" s="16"/>
      <c r="R123" s="16"/>
      <c r="S123" s="16"/>
      <c r="T123" s="16"/>
      <c r="U123" s="16"/>
      <c r="V123" s="16"/>
      <c r="W123" s="16"/>
      <c r="X123" s="282"/>
      <c r="Y123" s="16"/>
      <c r="Z123" s="16"/>
    </row>
    <row r="124" spans="2:26" s="171" customFormat="1">
      <c r="B124" s="20"/>
      <c r="C124" s="453" t="s">
        <v>16</v>
      </c>
      <c r="D124" s="454" t="str">
        <f t="shared" si="68"/>
        <v>Hidráulica 11,9 %</v>
      </c>
      <c r="E124" s="451">
        <f>SUM(E29:G29,I29,K29:N29,P29:S29,U29:W29)</f>
        <v>29592.383362027998</v>
      </c>
      <c r="F124" s="452">
        <f t="shared" si="66"/>
        <v>11.946879392146204</v>
      </c>
      <c r="G124" s="673">
        <f t="shared" si="67"/>
        <v>11.990202586859933</v>
      </c>
      <c r="H124" s="619"/>
      <c r="I124" s="16"/>
      <c r="J124" s="16"/>
      <c r="K124" s="16"/>
      <c r="L124" s="16"/>
      <c r="M124" s="16"/>
      <c r="N124" s="16"/>
      <c r="O124" s="16"/>
      <c r="P124" s="16"/>
      <c r="Q124" s="16"/>
      <c r="R124" s="16"/>
      <c r="S124" s="16"/>
      <c r="T124" s="16"/>
      <c r="U124" s="16"/>
      <c r="V124" s="16"/>
      <c r="W124" s="16"/>
      <c r="X124" s="282"/>
      <c r="Y124" s="16"/>
      <c r="Z124" s="16"/>
    </row>
    <row r="125" spans="2:26" s="171" customFormat="1">
      <c r="B125" s="20"/>
      <c r="C125" s="453" t="s">
        <v>118</v>
      </c>
      <c r="D125" s="454" t="str">
        <f t="shared" si="68"/>
        <v>Solar fotovoltaica 8,3 %</v>
      </c>
      <c r="E125" s="451">
        <f>SUM(E37:G37,I37,K37:N37,P37:S37,U37:W37)</f>
        <v>20503.530855000001</v>
      </c>
      <c r="F125" s="452">
        <f t="shared" si="66"/>
        <v>8.2775762682281773</v>
      </c>
      <c r="G125" s="673">
        <f t="shared" si="67"/>
        <v>8.3075933996191544</v>
      </c>
      <c r="H125" s="619"/>
      <c r="I125" s="16"/>
      <c r="J125" s="16"/>
      <c r="K125" s="16"/>
      <c r="L125" s="16"/>
      <c r="M125" s="16"/>
      <c r="N125" s="16"/>
      <c r="O125" s="16"/>
      <c r="P125" s="16"/>
      <c r="Q125" s="16"/>
      <c r="R125" s="16"/>
      <c r="S125" s="16"/>
      <c r="T125" s="16"/>
      <c r="U125" s="16"/>
      <c r="V125" s="16"/>
      <c r="W125" s="16"/>
      <c r="X125" s="282"/>
      <c r="Y125" s="16"/>
      <c r="Z125" s="16"/>
    </row>
    <row r="126" spans="2:26" s="171" customFormat="1">
      <c r="B126" s="20"/>
      <c r="C126" s="453" t="s">
        <v>174</v>
      </c>
      <c r="D126" s="454" t="str">
        <f t="shared" si="68"/>
        <v>Solar térmica 1,9 %</v>
      </c>
      <c r="E126" s="451">
        <f>SUM(E38:G38,I38,K38:N38,P38:S38,U38:W38)</f>
        <v>4705.5037549999997</v>
      </c>
      <c r="F126" s="452">
        <f t="shared" si="66"/>
        <v>1.8996809129071626</v>
      </c>
      <c r="G126" s="673">
        <f t="shared" si="67"/>
        <v>1.9065697617339061</v>
      </c>
      <c r="H126" s="619"/>
      <c r="I126" s="16"/>
      <c r="J126" s="16"/>
      <c r="K126" s="16"/>
      <c r="L126" s="16"/>
      <c r="M126" s="16"/>
      <c r="N126" s="16"/>
      <c r="O126" s="16"/>
      <c r="P126" s="16"/>
      <c r="Q126" s="16"/>
      <c r="R126" s="16"/>
      <c r="S126" s="16"/>
      <c r="T126" s="16"/>
      <c r="U126" s="16"/>
      <c r="V126" s="16"/>
      <c r="W126" s="16"/>
      <c r="X126" s="282"/>
      <c r="Y126" s="16"/>
      <c r="Z126" s="16"/>
    </row>
    <row r="127" spans="2:26" s="171" customFormat="1">
      <c r="B127" s="20"/>
      <c r="C127" s="453" t="s">
        <v>115</v>
      </c>
      <c r="D127" s="454"/>
      <c r="E127" s="451">
        <f>SUM(E39:G39,I39,K39:N39,P39:S39,U39:W39)</f>
        <v>4709.1951990000007</v>
      </c>
      <c r="F127" s="452">
        <f t="shared" si="66"/>
        <v>1.9011712030169974</v>
      </c>
      <c r="G127" s="673">
        <f t="shared" si="67"/>
        <v>1.9080654561109549</v>
      </c>
      <c r="H127" s="619"/>
      <c r="I127" s="16"/>
      <c r="J127" s="16"/>
      <c r="K127" s="16"/>
      <c r="L127" s="16"/>
      <c r="M127" s="16"/>
      <c r="N127" s="16"/>
      <c r="O127" s="16"/>
      <c r="P127" s="16"/>
      <c r="Q127" s="16"/>
      <c r="R127" s="16"/>
      <c r="S127" s="16"/>
      <c r="T127" s="16"/>
      <c r="U127" s="16"/>
      <c r="V127" s="16"/>
      <c r="W127" s="16"/>
      <c r="X127" s="282"/>
      <c r="Y127" s="16"/>
      <c r="Z127" s="16"/>
    </row>
    <row r="128" spans="2:26" s="171" customFormat="1" ht="22.5" customHeight="1">
      <c r="B128" s="20"/>
      <c r="C128" s="460" t="s">
        <v>232</v>
      </c>
      <c r="D128" s="454" t="str">
        <f t="shared" si="68"/>
        <v>Saldo importador intercambios internacionales 0,4 %</v>
      </c>
      <c r="E128" s="451">
        <f>X45</f>
        <v>894.99254700000438</v>
      </c>
      <c r="F128" s="452">
        <f t="shared" si="66"/>
        <v>0.36132162405002161</v>
      </c>
      <c r="G128" s="620"/>
      <c r="H128" s="620"/>
      <c r="I128" s="16"/>
      <c r="J128" s="16"/>
      <c r="K128" s="16"/>
      <c r="L128" s="16"/>
      <c r="M128" s="16"/>
      <c r="N128" s="16"/>
      <c r="O128" s="16"/>
      <c r="P128" s="16"/>
      <c r="Q128" s="16"/>
      <c r="R128" s="16"/>
      <c r="S128" s="16"/>
      <c r="T128" s="16"/>
      <c r="U128" s="16"/>
      <c r="V128" s="16"/>
      <c r="W128" s="16"/>
      <c r="X128" s="282"/>
      <c r="Y128" s="16"/>
      <c r="Z128" s="16"/>
    </row>
    <row r="129" spans="2:26" s="171" customFormat="1">
      <c r="B129" s="20"/>
      <c r="C129" s="461" t="s">
        <v>20</v>
      </c>
      <c r="D129" s="456"/>
      <c r="E129" s="457">
        <f>SUM(E116:E128)</f>
        <v>247699.69119703199</v>
      </c>
      <c r="F129" s="458">
        <f>SUM(F116:F128)</f>
        <v>99.999999999999986</v>
      </c>
      <c r="G129" s="603"/>
      <c r="H129" s="16"/>
      <c r="I129" s="16"/>
      <c r="J129" s="16"/>
      <c r="K129" s="16"/>
      <c r="L129" s="16"/>
      <c r="M129" s="16"/>
      <c r="N129" s="16"/>
      <c r="O129" s="16"/>
      <c r="P129" s="16"/>
      <c r="Q129" s="16"/>
      <c r="R129" s="16"/>
      <c r="S129" s="16"/>
      <c r="T129" s="16"/>
      <c r="U129" s="16"/>
      <c r="V129" s="16"/>
      <c r="W129" s="16"/>
      <c r="X129" s="282"/>
      <c r="Y129" s="16"/>
      <c r="Z129" s="16"/>
    </row>
    <row r="130" spans="2:26" s="171" customFormat="1">
      <c r="B130" s="20"/>
      <c r="C130" s="20"/>
      <c r="D130" s="20"/>
      <c r="E130" s="20"/>
      <c r="F130" s="20"/>
      <c r="G130" s="16"/>
      <c r="H130" s="16"/>
      <c r="I130" s="16"/>
      <c r="J130" s="16"/>
      <c r="K130" s="16"/>
      <c r="L130" s="16"/>
      <c r="M130" s="16"/>
      <c r="N130" s="16"/>
      <c r="O130" s="16"/>
      <c r="P130" s="16"/>
      <c r="Q130" s="16"/>
      <c r="R130" s="16"/>
      <c r="S130" s="16"/>
      <c r="T130" s="16"/>
      <c r="U130" s="16"/>
      <c r="V130" s="16"/>
      <c r="W130" s="16"/>
      <c r="X130" s="282"/>
      <c r="Y130" s="16"/>
      <c r="Z130" s="16"/>
    </row>
    <row r="131" spans="2:26" s="171" customFormat="1">
      <c r="B131" s="163"/>
      <c r="C131" s="164" t="s">
        <v>189</v>
      </c>
      <c r="D131" s="169"/>
      <c r="E131" s="169"/>
      <c r="F131" s="169"/>
      <c r="G131" s="170"/>
      <c r="H131" s="16"/>
      <c r="I131" s="16"/>
      <c r="J131" s="16"/>
      <c r="K131" s="16"/>
      <c r="L131" s="16"/>
      <c r="M131" s="16"/>
      <c r="N131" s="16"/>
      <c r="O131" s="16"/>
      <c r="P131" s="16"/>
      <c r="Q131" s="16"/>
      <c r="R131" s="16"/>
      <c r="S131" s="16"/>
      <c r="T131" s="16"/>
      <c r="U131" s="16"/>
      <c r="V131" s="16"/>
      <c r="W131" s="16"/>
      <c r="X131" s="282"/>
      <c r="Y131" s="16"/>
      <c r="Z131" s="16"/>
    </row>
    <row r="132" spans="2:26" s="171" customFormat="1" ht="12.75" customHeight="1">
      <c r="B132" s="163"/>
      <c r="C132" s="463"/>
      <c r="D132" s="736" t="s">
        <v>192</v>
      </c>
      <c r="E132" s="736"/>
      <c r="F132" s="736" t="s">
        <v>193</v>
      </c>
      <c r="G132" s="736"/>
      <c r="H132" s="16"/>
      <c r="I132" s="16"/>
      <c r="J132" s="16"/>
      <c r="K132" s="16"/>
      <c r="L132" s="16"/>
      <c r="M132" s="16"/>
      <c r="N132" s="16"/>
      <c r="O132" s="16"/>
      <c r="P132" s="16"/>
      <c r="Q132" s="16"/>
      <c r="R132" s="16"/>
      <c r="S132" s="16"/>
      <c r="T132" s="16"/>
      <c r="U132" s="16"/>
      <c r="V132" s="16"/>
      <c r="W132" s="16"/>
      <c r="X132" s="282"/>
      <c r="Y132" s="16"/>
      <c r="Z132" s="16"/>
    </row>
    <row r="133" spans="2:26" s="171" customFormat="1">
      <c r="B133" s="163"/>
      <c r="C133" s="464"/>
      <c r="D133" s="465" t="s">
        <v>191</v>
      </c>
      <c r="E133" s="465" t="s">
        <v>194</v>
      </c>
      <c r="F133" s="465" t="s">
        <v>77</v>
      </c>
      <c r="G133" s="466" t="s">
        <v>191</v>
      </c>
      <c r="H133" s="16"/>
      <c r="I133" s="16"/>
      <c r="J133" s="16"/>
      <c r="K133" s="16"/>
      <c r="L133" s="16"/>
      <c r="M133" s="16"/>
      <c r="N133" s="16"/>
      <c r="O133" s="16"/>
      <c r="P133" s="16"/>
      <c r="Q133" s="16"/>
      <c r="R133" s="16"/>
      <c r="S133" s="16"/>
      <c r="T133" s="16"/>
      <c r="U133" s="16"/>
      <c r="V133" s="16"/>
      <c r="W133" s="16"/>
      <c r="X133" s="282"/>
      <c r="Y133" s="16"/>
      <c r="Z133" s="16"/>
    </row>
    <row r="134" spans="2:26" s="171" customFormat="1">
      <c r="B134" s="163">
        <v>2002</v>
      </c>
      <c r="C134" s="467">
        <v>2017</v>
      </c>
      <c r="D134" s="468" t="s">
        <v>252</v>
      </c>
      <c r="E134" s="469">
        <v>40960.58</v>
      </c>
      <c r="F134" s="470">
        <v>844.11916199999996</v>
      </c>
      <c r="G134" s="468" t="s">
        <v>276</v>
      </c>
      <c r="H134" s="16"/>
      <c r="I134" s="16"/>
      <c r="J134" s="16"/>
      <c r="K134" s="16"/>
      <c r="L134" s="16"/>
      <c r="M134" s="479"/>
      <c r="O134" s="16"/>
      <c r="P134" s="16"/>
      <c r="Q134" s="16"/>
      <c r="R134" s="16"/>
      <c r="S134" s="16"/>
      <c r="T134" s="16"/>
      <c r="U134" s="16"/>
      <c r="V134" s="16"/>
      <c r="W134" s="16"/>
      <c r="X134" s="282"/>
      <c r="Y134" s="16"/>
      <c r="Z134" s="16"/>
    </row>
    <row r="135" spans="2:26" s="171" customFormat="1">
      <c r="B135" s="163">
        <v>2003</v>
      </c>
      <c r="C135" s="467">
        <v>2018</v>
      </c>
      <c r="D135" s="468" t="s">
        <v>273</v>
      </c>
      <c r="E135" s="469">
        <v>40611.154000000002</v>
      </c>
      <c r="F135" s="470">
        <v>835.89350000000002</v>
      </c>
      <c r="G135" s="471" t="s">
        <v>278</v>
      </c>
      <c r="H135" s="16"/>
      <c r="I135" s="16"/>
      <c r="J135" s="16"/>
      <c r="K135" s="16"/>
      <c r="L135" s="16"/>
      <c r="M135" s="479"/>
      <c r="O135" s="16"/>
      <c r="P135" s="16"/>
      <c r="Q135" s="16"/>
      <c r="R135" s="16"/>
      <c r="S135" s="16"/>
      <c r="T135" s="16"/>
      <c r="U135" s="16"/>
      <c r="V135" s="16"/>
      <c r="W135" s="16"/>
      <c r="X135" s="282"/>
      <c r="Y135" s="16"/>
      <c r="Z135" s="16"/>
    </row>
    <row r="136" spans="2:26" s="171" customFormat="1">
      <c r="B136" s="163">
        <v>2004</v>
      </c>
      <c r="C136" s="467">
        <v>2019</v>
      </c>
      <c r="D136" s="621" t="s">
        <v>297</v>
      </c>
      <c r="E136" s="496">
        <v>40136.264999999999</v>
      </c>
      <c r="F136" s="496">
        <v>824.00125800000001</v>
      </c>
      <c r="G136" s="476" t="s">
        <v>295</v>
      </c>
      <c r="H136" s="16"/>
      <c r="J136" s="16"/>
      <c r="L136" s="16"/>
      <c r="M136" s="479"/>
      <c r="O136" s="16"/>
      <c r="P136" s="16"/>
      <c r="Q136" s="16"/>
      <c r="R136" s="16"/>
      <c r="S136" s="16"/>
      <c r="T136" s="16"/>
      <c r="U136" s="16"/>
      <c r="V136" s="16"/>
      <c r="W136" s="16"/>
      <c r="X136" s="282"/>
      <c r="Y136" s="16"/>
      <c r="Z136" s="16"/>
    </row>
    <row r="137" spans="2:26" s="171" customFormat="1">
      <c r="B137" s="163">
        <v>2005</v>
      </c>
      <c r="C137" s="467">
        <v>2020</v>
      </c>
      <c r="D137" s="621" t="s">
        <v>319</v>
      </c>
      <c r="E137" s="496">
        <v>39997.188999999998</v>
      </c>
      <c r="F137" s="496">
        <v>819.60931900000003</v>
      </c>
      <c r="G137" s="476" t="s">
        <v>317</v>
      </c>
      <c r="H137" s="16"/>
      <c r="J137" s="16"/>
      <c r="L137" s="16"/>
      <c r="M137" s="479"/>
      <c r="O137" s="16"/>
      <c r="P137" s="16"/>
      <c r="Q137" s="16"/>
      <c r="R137" s="16"/>
      <c r="S137" s="16"/>
      <c r="T137" s="16"/>
      <c r="U137" s="16"/>
      <c r="V137" s="16"/>
      <c r="W137" s="16"/>
      <c r="X137" s="282"/>
      <c r="Y137" s="16"/>
      <c r="Z137" s="16"/>
    </row>
    <row r="138" spans="2:26" s="171" customFormat="1">
      <c r="B138" s="163">
        <v>2006</v>
      </c>
      <c r="C138" s="472">
        <v>2021</v>
      </c>
      <c r="D138" s="473" t="s">
        <v>379</v>
      </c>
      <c r="E138" s="474">
        <v>41483.000999999997</v>
      </c>
      <c r="F138" s="474">
        <v>834.69467700000007</v>
      </c>
      <c r="G138" s="475" t="s">
        <v>381</v>
      </c>
      <c r="H138" s="16"/>
      <c r="J138" s="16"/>
      <c r="L138" s="16"/>
      <c r="M138" s="479"/>
      <c r="O138" s="16"/>
      <c r="P138" s="16"/>
      <c r="Q138" s="16"/>
      <c r="R138" s="16"/>
      <c r="S138" s="16"/>
      <c r="T138" s="16"/>
      <c r="U138" s="16"/>
      <c r="V138" s="16"/>
      <c r="W138" s="16"/>
      <c r="X138" s="282"/>
      <c r="Y138" s="16"/>
      <c r="Z138" s="16"/>
    </row>
    <row r="139" spans="2:26" s="171" customFormat="1">
      <c r="B139" s="163"/>
      <c r="C139" s="170"/>
      <c r="D139" s="170"/>
      <c r="E139" s="170"/>
      <c r="F139" s="170"/>
      <c r="G139" s="170"/>
      <c r="J139" s="16"/>
      <c r="K139" s="16"/>
      <c r="L139" s="16"/>
      <c r="M139" s="16"/>
      <c r="N139" s="16"/>
      <c r="O139" s="16"/>
      <c r="P139" s="16"/>
      <c r="Q139" s="16"/>
      <c r="R139" s="16"/>
      <c r="S139" s="16"/>
      <c r="T139" s="16"/>
      <c r="U139" s="16"/>
      <c r="V139" s="16"/>
      <c r="W139" s="16"/>
      <c r="X139" s="282"/>
      <c r="Y139" s="16"/>
      <c r="Z139" s="16"/>
    </row>
    <row r="140" spans="2:26" s="171" customFormat="1">
      <c r="B140" s="163"/>
      <c r="C140" s="164" t="s">
        <v>190</v>
      </c>
      <c r="D140" s="169"/>
      <c r="E140" s="169"/>
      <c r="F140" s="169"/>
      <c r="G140" s="170"/>
      <c r="H140" s="16"/>
      <c r="I140" s="16"/>
      <c r="J140" s="16"/>
      <c r="K140" s="16"/>
      <c r="L140" s="16"/>
      <c r="M140" s="16"/>
      <c r="N140" s="16"/>
      <c r="O140" s="16"/>
      <c r="P140" s="16"/>
      <c r="Q140" s="16"/>
      <c r="R140" s="16"/>
      <c r="S140" s="16"/>
      <c r="T140" s="16"/>
      <c r="U140" s="16"/>
      <c r="V140" s="16"/>
      <c r="W140" s="16"/>
      <c r="X140" s="282"/>
      <c r="Y140" s="16"/>
      <c r="Z140" s="16"/>
    </row>
    <row r="141" spans="2:26" s="171" customFormat="1">
      <c r="B141" s="163"/>
      <c r="C141" s="463"/>
      <c r="D141" s="736" t="s">
        <v>192</v>
      </c>
      <c r="E141" s="736"/>
      <c r="F141" s="736" t="s">
        <v>193</v>
      </c>
      <c r="G141" s="736"/>
      <c r="H141" s="16"/>
      <c r="I141" s="16"/>
      <c r="J141" s="16"/>
      <c r="K141" s="16"/>
      <c r="L141" s="16"/>
      <c r="M141" s="16"/>
      <c r="N141" s="16"/>
      <c r="O141" s="16"/>
      <c r="P141" s="16"/>
      <c r="Q141" s="16"/>
      <c r="R141" s="16"/>
      <c r="S141" s="16"/>
      <c r="T141" s="16"/>
      <c r="U141" s="16"/>
      <c r="V141" s="16"/>
      <c r="W141" s="16"/>
      <c r="X141" s="282"/>
      <c r="Y141" s="16"/>
      <c r="Z141" s="16"/>
    </row>
    <row r="142" spans="2:26" s="171" customFormat="1">
      <c r="B142" s="163"/>
      <c r="C142" s="464"/>
      <c r="D142" s="465" t="s">
        <v>191</v>
      </c>
      <c r="E142" s="465" t="s">
        <v>194</v>
      </c>
      <c r="F142" s="465" t="s">
        <v>77</v>
      </c>
      <c r="G142" s="466" t="s">
        <v>191</v>
      </c>
      <c r="H142" s="16"/>
      <c r="I142" s="16"/>
      <c r="J142" s="16"/>
      <c r="K142" s="16"/>
      <c r="L142" s="16"/>
      <c r="M142" s="16"/>
      <c r="N142" s="16"/>
      <c r="O142" s="16"/>
      <c r="P142" s="16"/>
      <c r="Q142" s="16"/>
      <c r="R142" s="16"/>
      <c r="S142" s="16"/>
      <c r="T142" s="16"/>
      <c r="U142" s="16"/>
      <c r="V142" s="16"/>
      <c r="W142" s="16"/>
      <c r="X142" s="282"/>
      <c r="Y142" s="16"/>
      <c r="Z142" s="16"/>
    </row>
    <row r="143" spans="2:26" s="171" customFormat="1">
      <c r="B143" s="163">
        <v>2002</v>
      </c>
      <c r="C143" s="467">
        <v>2017</v>
      </c>
      <c r="D143" s="476" t="s">
        <v>275</v>
      </c>
      <c r="E143" s="469">
        <v>39301.834999999999</v>
      </c>
      <c r="F143" s="470">
        <v>813.75465099999997</v>
      </c>
      <c r="G143" s="476" t="s">
        <v>277</v>
      </c>
      <c r="H143" s="16"/>
      <c r="I143" s="16"/>
      <c r="J143" s="16"/>
      <c r="K143" s="16"/>
      <c r="L143" s="478"/>
      <c r="M143" s="477"/>
      <c r="N143" s="16"/>
      <c r="O143" s="16"/>
      <c r="P143" s="16"/>
      <c r="Q143" s="16"/>
      <c r="R143" s="16"/>
      <c r="S143" s="16"/>
      <c r="T143" s="16"/>
      <c r="U143" s="16"/>
      <c r="V143" s="16"/>
      <c r="W143" s="16"/>
      <c r="X143" s="282"/>
      <c r="Y143" s="16"/>
      <c r="Z143" s="16"/>
    </row>
    <row r="144" spans="2:26" s="171" customFormat="1">
      <c r="B144" s="163">
        <v>2003</v>
      </c>
      <c r="C144" s="467">
        <v>2018</v>
      </c>
      <c r="D144" s="476" t="s">
        <v>274</v>
      </c>
      <c r="E144" s="469">
        <v>39701.370000000003</v>
      </c>
      <c r="F144" s="470">
        <v>806.03012000000001</v>
      </c>
      <c r="G144" s="476" t="s">
        <v>279</v>
      </c>
      <c r="H144" s="16"/>
      <c r="J144" s="16"/>
      <c r="K144" s="16"/>
      <c r="L144" s="478"/>
      <c r="M144" s="477"/>
      <c r="N144" s="16"/>
      <c r="O144" s="16"/>
      <c r="P144" s="16"/>
      <c r="Q144" s="16"/>
      <c r="R144" s="16"/>
      <c r="S144" s="16"/>
      <c r="T144" s="16"/>
      <c r="U144" s="16"/>
      <c r="V144" s="16"/>
      <c r="W144" s="16"/>
      <c r="X144" s="282"/>
      <c r="Y144" s="16"/>
      <c r="Z144" s="16"/>
    </row>
    <row r="145" spans="2:26" s="171" customFormat="1">
      <c r="B145" s="163">
        <v>2004</v>
      </c>
      <c r="C145" s="467">
        <v>2019</v>
      </c>
      <c r="D145" s="476" t="s">
        <v>298</v>
      </c>
      <c r="E145" s="496">
        <v>39382.936999999998</v>
      </c>
      <c r="F145" s="496">
        <v>808.54011500000001</v>
      </c>
      <c r="G145" s="476" t="s">
        <v>296</v>
      </c>
      <c r="H145" s="16"/>
      <c r="I145" s="16"/>
      <c r="J145" s="16"/>
      <c r="K145" s="16"/>
      <c r="L145" s="478"/>
      <c r="M145" s="477"/>
      <c r="N145" s="16"/>
      <c r="O145" s="16"/>
      <c r="P145" s="16"/>
      <c r="Q145" s="16"/>
      <c r="R145" s="16"/>
      <c r="S145" s="16"/>
      <c r="T145" s="16"/>
      <c r="U145" s="16"/>
      <c r="V145" s="16"/>
      <c r="W145" s="16"/>
      <c r="X145" s="282"/>
      <c r="Y145" s="16"/>
      <c r="Z145" s="16"/>
    </row>
    <row r="146" spans="2:26" s="171" customFormat="1">
      <c r="B146" s="163">
        <v>2005</v>
      </c>
      <c r="C146" s="467">
        <v>2020</v>
      </c>
      <c r="D146" s="476" t="s">
        <v>320</v>
      </c>
      <c r="E146" s="496">
        <v>38474.605000000003</v>
      </c>
      <c r="F146" s="496">
        <v>779.943127</v>
      </c>
      <c r="G146" s="476" t="s">
        <v>318</v>
      </c>
      <c r="H146" s="16"/>
      <c r="I146" s="16"/>
      <c r="J146" s="16"/>
      <c r="K146" s="16"/>
      <c r="L146" s="478"/>
      <c r="M146" s="477"/>
      <c r="N146" s="16"/>
      <c r="O146" s="16"/>
      <c r="P146" s="16"/>
      <c r="Q146" s="16"/>
      <c r="R146" s="16"/>
      <c r="S146" s="16"/>
      <c r="T146" s="16"/>
      <c r="U146" s="16"/>
      <c r="V146" s="16"/>
      <c r="W146" s="16"/>
      <c r="X146" s="282"/>
      <c r="Y146" s="16"/>
      <c r="Z146" s="16"/>
    </row>
    <row r="147" spans="2:26" s="171" customFormat="1">
      <c r="B147" s="163">
        <v>2006</v>
      </c>
      <c r="C147" s="472">
        <v>2021</v>
      </c>
      <c r="D147" s="475" t="s">
        <v>380</v>
      </c>
      <c r="E147" s="474">
        <v>36923.165999999997</v>
      </c>
      <c r="F147" s="474">
        <v>761.68017099999997</v>
      </c>
      <c r="G147" s="475" t="s">
        <v>382</v>
      </c>
      <c r="H147" s="16"/>
      <c r="I147" s="16"/>
      <c r="J147" s="16"/>
      <c r="K147" s="16"/>
      <c r="L147" s="478"/>
      <c r="M147" s="477"/>
      <c r="N147" s="16"/>
      <c r="O147" s="16"/>
      <c r="P147" s="16"/>
      <c r="Q147" s="16"/>
      <c r="R147" s="16"/>
      <c r="S147" s="16"/>
      <c r="T147" s="16"/>
      <c r="U147" s="16"/>
      <c r="V147" s="16"/>
      <c r="W147" s="16"/>
      <c r="X147" s="282"/>
      <c r="Y147" s="16"/>
      <c r="Z147" s="16"/>
    </row>
    <row r="148" spans="2:26" s="171" customFormat="1">
      <c r="B148" s="20"/>
      <c r="C148" s="20"/>
      <c r="D148" s="20"/>
      <c r="E148" s="20"/>
      <c r="F148" s="20"/>
      <c r="G148" s="20"/>
      <c r="J148" s="16"/>
      <c r="K148" s="16"/>
      <c r="L148" s="16"/>
      <c r="M148" s="16"/>
      <c r="N148" s="16"/>
      <c r="O148" s="16"/>
      <c r="P148" s="16"/>
      <c r="Q148" s="16"/>
      <c r="R148" s="16"/>
      <c r="S148" s="16"/>
      <c r="T148" s="16"/>
      <c r="U148" s="16"/>
      <c r="V148" s="16"/>
      <c r="W148" s="16"/>
      <c r="X148" s="282"/>
      <c r="Y148" s="16"/>
      <c r="Z148" s="16"/>
    </row>
    <row r="149" spans="2:26" s="171" customFormat="1">
      <c r="B149" s="20"/>
      <c r="C149" s="360" t="s">
        <v>383</v>
      </c>
      <c r="D149" s="360"/>
      <c r="E149" s="360"/>
      <c r="F149" s="360"/>
      <c r="G149" s="16"/>
      <c r="H149" s="16"/>
      <c r="I149" s="16"/>
      <c r="J149" s="16"/>
      <c r="K149" s="16"/>
      <c r="L149" s="16"/>
      <c r="M149" s="16"/>
      <c r="N149" s="16"/>
      <c r="O149" s="16"/>
      <c r="P149" s="16"/>
      <c r="Q149" s="16"/>
      <c r="R149" s="16"/>
      <c r="S149" s="16"/>
      <c r="T149" s="16"/>
      <c r="U149" s="16"/>
      <c r="V149" s="16"/>
      <c r="W149" s="16"/>
      <c r="X149" s="282"/>
      <c r="Y149" s="16"/>
      <c r="Z149" s="16"/>
    </row>
    <row r="150" spans="2:26" s="171" customFormat="1">
      <c r="B150" s="20"/>
      <c r="C150" s="362" t="s">
        <v>384</v>
      </c>
      <c r="D150" s="360"/>
      <c r="E150" s="360"/>
      <c r="F150" s="360"/>
      <c r="G150" s="16"/>
      <c r="H150" s="16"/>
      <c r="I150" s="16"/>
      <c r="J150" s="16"/>
      <c r="K150" s="16"/>
      <c r="L150" s="16"/>
      <c r="M150" s="16"/>
      <c r="N150" s="16"/>
      <c r="O150" s="16"/>
      <c r="P150" s="16"/>
      <c r="Q150" s="16"/>
      <c r="R150" s="16"/>
      <c r="S150" s="16"/>
      <c r="T150" s="16"/>
      <c r="U150" s="16"/>
      <c r="V150" s="16"/>
      <c r="W150" s="16"/>
      <c r="X150" s="282"/>
      <c r="Y150" s="16"/>
      <c r="Z150" s="16"/>
    </row>
    <row r="151" spans="2:26" s="171" customFormat="1">
      <c r="B151" s="20"/>
      <c r="C151" s="482"/>
      <c r="D151" s="483"/>
      <c r="E151" s="483" t="s">
        <v>194</v>
      </c>
      <c r="F151" s="448" t="s">
        <v>195</v>
      </c>
      <c r="G151" s="16"/>
      <c r="H151" s="16"/>
      <c r="I151" s="16"/>
      <c r="J151" s="16"/>
      <c r="K151" s="16"/>
      <c r="L151" s="16"/>
      <c r="M151" s="16"/>
      <c r="N151" s="16"/>
      <c r="O151" s="16"/>
      <c r="P151" s="16"/>
      <c r="Q151" s="16"/>
      <c r="R151" s="16"/>
      <c r="S151" s="16"/>
      <c r="T151" s="16"/>
      <c r="U151" s="16"/>
      <c r="V151" s="16"/>
      <c r="W151" s="16"/>
      <c r="X151" s="282"/>
      <c r="Y151" s="16"/>
      <c r="Z151" s="16"/>
    </row>
    <row r="152" spans="2:26" s="171" customFormat="1">
      <c r="B152" s="20"/>
      <c r="C152" s="453" t="s">
        <v>251</v>
      </c>
      <c r="D152" s="605"/>
      <c r="E152" s="451">
        <v>785.67600000000004</v>
      </c>
      <c r="F152" s="452">
        <f>(E152/SUM($E$152:$E$164)*100)</f>
        <v>1.8915510809869331</v>
      </c>
      <c r="G152" s="16"/>
      <c r="H152" s="16"/>
      <c r="I152" s="16"/>
      <c r="J152" s="16"/>
      <c r="K152" s="16"/>
      <c r="L152" s="16"/>
      <c r="M152" s="16"/>
      <c r="N152" s="16"/>
      <c r="O152" s="16"/>
      <c r="P152" s="16"/>
      <c r="Q152" s="16"/>
      <c r="R152" s="16"/>
      <c r="S152" s="16"/>
      <c r="T152" s="16"/>
      <c r="U152" s="16"/>
      <c r="V152" s="16"/>
      <c r="W152" s="16"/>
      <c r="X152" s="282"/>
      <c r="Y152" s="16"/>
      <c r="Z152" s="16"/>
    </row>
    <row r="153" spans="2:26" s="171" customFormat="1">
      <c r="B153" s="20"/>
      <c r="C153" s="453" t="s">
        <v>17</v>
      </c>
      <c r="D153" s="605"/>
      <c r="E153" s="451">
        <v>7123.4009999999998</v>
      </c>
      <c r="F153" s="452">
        <f t="shared" ref="F153:F164" si="69">(E153/SUM($E$152:$E$164)*100)</f>
        <v>17.149915310959479</v>
      </c>
      <c r="G153" s="16"/>
      <c r="H153" s="16"/>
      <c r="I153" s="16"/>
      <c r="J153" s="16"/>
      <c r="K153" s="16"/>
      <c r="L153" s="16"/>
      <c r="M153" s="16"/>
      <c r="N153" s="16"/>
      <c r="O153" s="16"/>
      <c r="P153" s="16"/>
      <c r="Q153" s="16"/>
      <c r="R153" s="16"/>
      <c r="S153" s="16"/>
      <c r="T153" s="16"/>
      <c r="U153" s="16"/>
      <c r="V153" s="16"/>
      <c r="W153" s="16"/>
      <c r="X153" s="282"/>
      <c r="Y153" s="16"/>
      <c r="Z153" s="16"/>
    </row>
    <row r="154" spans="2:26" s="171" customFormat="1">
      <c r="B154" s="20"/>
      <c r="C154" s="453" t="s">
        <v>18</v>
      </c>
      <c r="D154" s="605"/>
      <c r="E154" s="451">
        <v>1957.64</v>
      </c>
      <c r="F154" s="452">
        <f t="shared" si="69"/>
        <v>4.7131082764183461</v>
      </c>
      <c r="G154" s="16"/>
      <c r="H154" s="16"/>
      <c r="I154" s="16"/>
      <c r="J154" s="16"/>
      <c r="K154" s="16"/>
      <c r="L154" s="16"/>
      <c r="M154" s="16"/>
      <c r="N154" s="16"/>
      <c r="O154" s="16"/>
      <c r="P154" s="16"/>
      <c r="Q154" s="16"/>
      <c r="R154" s="16"/>
      <c r="S154" s="16"/>
      <c r="T154" s="16"/>
      <c r="U154" s="16"/>
      <c r="V154" s="16"/>
      <c r="W154" s="16"/>
      <c r="X154" s="282"/>
      <c r="Y154" s="16"/>
      <c r="Z154" s="16"/>
    </row>
    <row r="155" spans="2:26" s="171" customFormat="1">
      <c r="B155" s="20"/>
      <c r="C155" s="453" t="s">
        <v>34</v>
      </c>
      <c r="D155" s="605"/>
      <c r="E155" s="451">
        <v>3975.9360000000001</v>
      </c>
      <c r="F155" s="452">
        <f t="shared" si="69"/>
        <v>9.5722486606882011</v>
      </c>
      <c r="G155" s="16"/>
      <c r="H155" s="16"/>
      <c r="I155" s="16"/>
      <c r="J155" s="16"/>
      <c r="K155" s="16"/>
      <c r="L155" s="16"/>
      <c r="M155" s="16"/>
      <c r="N155" s="16"/>
      <c r="O155" s="16"/>
      <c r="P155" s="16"/>
      <c r="Q155" s="16"/>
      <c r="R155" s="16"/>
      <c r="S155" s="16"/>
      <c r="T155" s="16"/>
      <c r="U155" s="16"/>
      <c r="V155" s="16"/>
      <c r="W155" s="16"/>
      <c r="X155" s="282"/>
      <c r="Y155" s="16"/>
      <c r="Z155" s="16"/>
    </row>
    <row r="156" spans="2:26" s="171" customFormat="1">
      <c r="B156" s="20"/>
      <c r="C156" s="453" t="s">
        <v>183</v>
      </c>
      <c r="D156" s="605"/>
      <c r="E156" s="451">
        <v>3518.413</v>
      </c>
      <c r="F156" s="452">
        <f t="shared" si="69"/>
        <v>8.4707410096636249</v>
      </c>
      <c r="G156" s="16"/>
      <c r="H156" s="16"/>
      <c r="I156" s="16"/>
      <c r="J156" s="16"/>
      <c r="K156" s="16"/>
      <c r="L156" s="16"/>
      <c r="M156" s="16"/>
      <c r="N156" s="16"/>
      <c r="O156" s="16"/>
      <c r="P156" s="16"/>
      <c r="Q156" s="16"/>
      <c r="R156" s="16"/>
      <c r="S156" s="16"/>
      <c r="T156" s="16"/>
      <c r="U156" s="16"/>
      <c r="V156" s="16"/>
      <c r="W156" s="16"/>
      <c r="X156" s="282"/>
      <c r="Y156" s="16"/>
      <c r="Z156" s="16"/>
    </row>
    <row r="157" spans="2:26" s="171" customFormat="1">
      <c r="B157" s="20"/>
      <c r="C157" s="453" t="s">
        <v>241</v>
      </c>
      <c r="D157" s="605"/>
      <c r="E157" s="451">
        <v>234.1755</v>
      </c>
      <c r="F157" s="452">
        <f t="shared" si="69"/>
        <v>0.56378827934880993</v>
      </c>
      <c r="G157" s="16"/>
      <c r="H157" s="16"/>
      <c r="I157" s="16"/>
      <c r="J157" s="16"/>
      <c r="K157" s="16"/>
      <c r="L157" s="16"/>
      <c r="M157" s="16"/>
      <c r="N157" s="16"/>
      <c r="O157" s="16"/>
      <c r="P157" s="16"/>
      <c r="Q157" s="16"/>
      <c r="R157" s="16"/>
      <c r="S157" s="16"/>
      <c r="T157" s="16"/>
      <c r="U157" s="16"/>
      <c r="V157" s="16"/>
      <c r="W157" s="16"/>
      <c r="X157" s="282"/>
      <c r="Y157" s="16"/>
      <c r="Z157" s="16"/>
    </row>
    <row r="158" spans="2:26" s="171" customFormat="1">
      <c r="B158" s="20"/>
      <c r="C158" s="453" t="s">
        <v>242</v>
      </c>
      <c r="D158" s="605"/>
      <c r="E158" s="451">
        <v>54.189500000000002</v>
      </c>
      <c r="F158" s="452">
        <f t="shared" si="69"/>
        <v>0.13046371189032302</v>
      </c>
      <c r="G158" s="16"/>
      <c r="H158" s="16"/>
      <c r="I158" s="16"/>
      <c r="J158" s="16"/>
      <c r="K158" s="16"/>
      <c r="L158" s="16"/>
      <c r="M158" s="16"/>
      <c r="N158" s="16"/>
      <c r="O158" s="16"/>
      <c r="P158" s="16"/>
      <c r="Q158" s="16"/>
      <c r="R158" s="16"/>
      <c r="S158" s="16"/>
      <c r="T158" s="16"/>
      <c r="U158" s="16"/>
      <c r="V158" s="16"/>
      <c r="W158" s="16"/>
      <c r="X158" s="282"/>
      <c r="Y158" s="16"/>
      <c r="Z158" s="16"/>
    </row>
    <row r="159" spans="2:26" s="171" customFormat="1">
      <c r="B159" s="20"/>
      <c r="C159" s="453" t="s">
        <v>114</v>
      </c>
      <c r="D159" s="605"/>
      <c r="E159" s="451">
        <v>9281.8870000000006</v>
      </c>
      <c r="F159" s="452">
        <f t="shared" si="69"/>
        <v>22.346569563596908</v>
      </c>
      <c r="G159" s="16"/>
      <c r="H159" s="16"/>
      <c r="I159" s="16"/>
      <c r="J159" s="16"/>
      <c r="K159" s="16"/>
      <c r="L159" s="16"/>
      <c r="M159" s="16"/>
      <c r="N159" s="16"/>
      <c r="O159" s="16"/>
      <c r="P159" s="16"/>
      <c r="Q159" s="16"/>
      <c r="R159" s="16"/>
      <c r="S159" s="16"/>
      <c r="T159" s="16"/>
      <c r="U159" s="16"/>
      <c r="V159" s="16"/>
      <c r="W159" s="16"/>
      <c r="X159" s="282"/>
      <c r="Y159" s="16"/>
      <c r="Z159" s="16"/>
    </row>
    <row r="160" spans="2:26" s="171" customFormat="1">
      <c r="B160" s="20"/>
      <c r="C160" s="453" t="s">
        <v>16</v>
      </c>
      <c r="D160" s="605"/>
      <c r="E160" s="451">
        <v>7839.26</v>
      </c>
      <c r="F160" s="452">
        <f t="shared" si="69"/>
        <v>18.873378755539978</v>
      </c>
      <c r="G160" s="16"/>
      <c r="H160" s="16"/>
      <c r="I160" s="16"/>
      <c r="J160" s="16"/>
      <c r="K160" s="16"/>
      <c r="L160" s="16"/>
      <c r="M160" s="16"/>
      <c r="N160" s="16"/>
      <c r="O160" s="16"/>
      <c r="P160" s="16"/>
      <c r="Q160" s="16"/>
      <c r="R160" s="16"/>
      <c r="S160" s="16"/>
      <c r="T160" s="16"/>
      <c r="U160" s="16"/>
      <c r="V160" s="16"/>
      <c r="W160" s="16"/>
      <c r="X160" s="282"/>
      <c r="Y160" s="16"/>
      <c r="Z160" s="16"/>
    </row>
    <row r="161" spans="2:26" s="171" customFormat="1">
      <c r="B161" s="20"/>
      <c r="C161" s="453" t="s">
        <v>118</v>
      </c>
      <c r="D161" s="605"/>
      <c r="E161" s="451">
        <v>1198.9770000000001</v>
      </c>
      <c r="F161" s="452">
        <f t="shared" si="69"/>
        <v>2.8865922344942065</v>
      </c>
      <c r="G161" s="16"/>
      <c r="H161" s="16"/>
      <c r="I161" s="16"/>
      <c r="J161" s="16"/>
      <c r="K161" s="16"/>
      <c r="L161" s="16"/>
      <c r="M161" s="16"/>
      <c r="N161" s="16"/>
      <c r="O161" s="16"/>
      <c r="P161" s="16"/>
      <c r="Q161" s="16"/>
      <c r="R161" s="16"/>
      <c r="S161" s="16"/>
      <c r="T161" s="16"/>
      <c r="U161" s="16"/>
      <c r="V161" s="16"/>
      <c r="W161" s="16"/>
      <c r="X161" s="282"/>
      <c r="Y161" s="16"/>
      <c r="Z161" s="16"/>
    </row>
    <row r="162" spans="2:26" s="171" customFormat="1">
      <c r="B162" s="20"/>
      <c r="C162" s="453" t="s">
        <v>174</v>
      </c>
      <c r="D162" s="605"/>
      <c r="E162" s="451">
        <v>8.8460000000000001</v>
      </c>
      <c r="F162" s="452">
        <f t="shared" si="69"/>
        <v>2.1297151576999185E-2</v>
      </c>
      <c r="G162" s="16"/>
      <c r="H162" s="16"/>
      <c r="I162" s="16"/>
      <c r="J162" s="16"/>
      <c r="K162" s="16"/>
      <c r="L162" s="16"/>
      <c r="M162" s="16"/>
      <c r="N162" s="16"/>
      <c r="O162" s="16"/>
      <c r="P162" s="16"/>
      <c r="Q162" s="16"/>
      <c r="R162" s="16"/>
      <c r="S162" s="16"/>
      <c r="T162" s="16"/>
      <c r="U162" s="16"/>
      <c r="V162" s="16"/>
      <c r="W162" s="16"/>
      <c r="X162" s="282"/>
      <c r="Y162" s="16"/>
      <c r="Z162" s="16"/>
    </row>
    <row r="163" spans="2:26" s="171" customFormat="1">
      <c r="B163" s="20"/>
      <c r="C163" s="453" t="s">
        <v>115</v>
      </c>
      <c r="D163" s="605"/>
      <c r="E163" s="451">
        <v>453.83699999999999</v>
      </c>
      <c r="F163" s="452">
        <f t="shared" si="69"/>
        <v>1.0926334366098325</v>
      </c>
      <c r="G163" s="16"/>
      <c r="H163" s="16"/>
      <c r="I163" s="16"/>
      <c r="J163" s="16"/>
      <c r="K163" s="16"/>
      <c r="L163" s="16"/>
      <c r="M163" s="16"/>
      <c r="N163" s="16"/>
      <c r="O163" s="16"/>
      <c r="P163" s="16"/>
      <c r="Q163" s="16"/>
      <c r="R163" s="16"/>
      <c r="S163" s="16"/>
      <c r="T163" s="16"/>
      <c r="U163" s="16"/>
      <c r="V163" s="16"/>
      <c r="W163" s="16"/>
      <c r="X163" s="282"/>
      <c r="Y163" s="16"/>
      <c r="Z163" s="16"/>
    </row>
    <row r="164" spans="2:26" s="171" customFormat="1">
      <c r="B164" s="20"/>
      <c r="C164" s="453" t="s">
        <v>280</v>
      </c>
      <c r="D164" s="605"/>
      <c r="E164" s="451">
        <v>5103.8329999999996</v>
      </c>
      <c r="F164" s="452">
        <f t="shared" si="69"/>
        <v>12.28771252822637</v>
      </c>
      <c r="G164" s="16"/>
      <c r="H164" s="16"/>
      <c r="I164" s="16"/>
      <c r="J164" s="16"/>
      <c r="K164" s="16"/>
      <c r="L164" s="16"/>
      <c r="M164" s="16"/>
      <c r="N164" s="16"/>
      <c r="O164" s="16"/>
      <c r="P164" s="16"/>
      <c r="Q164" s="16"/>
      <c r="R164" s="16"/>
      <c r="S164" s="16"/>
      <c r="T164" s="16"/>
      <c r="U164" s="16"/>
      <c r="V164" s="16"/>
      <c r="W164" s="16"/>
      <c r="X164" s="282"/>
      <c r="Y164" s="16"/>
      <c r="Z164" s="16"/>
    </row>
    <row r="165" spans="2:26" s="171" customFormat="1">
      <c r="B165" s="20"/>
      <c r="C165" s="453" t="s">
        <v>299</v>
      </c>
      <c r="D165" s="605"/>
      <c r="E165" s="451">
        <v>-1.9219999999999999</v>
      </c>
      <c r="F165" s="452"/>
      <c r="G165" s="16"/>
      <c r="H165" s="16"/>
      <c r="I165" s="16"/>
      <c r="J165" s="16"/>
      <c r="K165" s="16"/>
      <c r="L165" s="16"/>
      <c r="M165" s="16"/>
      <c r="N165" s="16"/>
      <c r="O165" s="16"/>
      <c r="P165" s="16"/>
      <c r="Q165" s="16"/>
      <c r="R165" s="16"/>
      <c r="S165" s="16"/>
      <c r="T165" s="16"/>
      <c r="U165" s="16"/>
      <c r="V165" s="16"/>
      <c r="W165" s="16"/>
      <c r="X165" s="282"/>
      <c r="Y165" s="16"/>
      <c r="Z165" s="16"/>
    </row>
    <row r="166" spans="2:26" s="171" customFormat="1">
      <c r="B166" s="20"/>
      <c r="C166" s="453" t="s">
        <v>300</v>
      </c>
      <c r="D166" s="605"/>
      <c r="E166" s="451">
        <v>-51.148000000000003</v>
      </c>
      <c r="F166" s="452"/>
      <c r="G166" s="16"/>
      <c r="H166" s="16"/>
      <c r="I166" s="16"/>
      <c r="J166" s="16"/>
      <c r="K166" s="16"/>
      <c r="L166" s="16"/>
      <c r="M166" s="16"/>
      <c r="N166" s="16"/>
      <c r="O166" s="16"/>
      <c r="P166" s="16"/>
      <c r="Q166" s="16"/>
      <c r="R166" s="16"/>
      <c r="S166" s="16"/>
      <c r="T166" s="16"/>
      <c r="U166" s="16"/>
      <c r="V166" s="16"/>
      <c r="W166" s="16"/>
      <c r="X166" s="282"/>
      <c r="Y166" s="16"/>
      <c r="Z166" s="16"/>
    </row>
    <row r="167" spans="2:26" s="171" customFormat="1">
      <c r="B167" s="20"/>
      <c r="C167" s="461" t="s">
        <v>20</v>
      </c>
      <c r="D167" s="484"/>
      <c r="E167" s="606">
        <f>SUM(E152:E166)</f>
        <v>41483.000999999997</v>
      </c>
      <c r="F167" s="485">
        <f>SUM(F152:F164)</f>
        <v>100</v>
      </c>
      <c r="G167" s="16"/>
      <c r="H167" s="16"/>
      <c r="I167" s="16"/>
      <c r="J167" s="16"/>
      <c r="K167" s="16"/>
      <c r="L167" s="16"/>
      <c r="M167" s="16"/>
      <c r="N167" s="16"/>
      <c r="O167" s="16"/>
      <c r="P167" s="16"/>
      <c r="Q167" s="16"/>
      <c r="R167" s="16"/>
      <c r="S167" s="16"/>
      <c r="T167" s="16"/>
      <c r="U167" s="16"/>
      <c r="V167" s="16"/>
      <c r="W167" s="16"/>
      <c r="X167" s="282"/>
      <c r="Y167" s="16"/>
      <c r="Z167" s="16"/>
    </row>
    <row r="168" spans="2:26" s="171" customFormat="1">
      <c r="B168" s="20"/>
      <c r="C168" s="275"/>
      <c r="D168" s="352"/>
      <c r="E168" s="363"/>
      <c r="G168" s="16"/>
      <c r="H168" s="16"/>
      <c r="I168" s="16"/>
      <c r="J168" s="16"/>
      <c r="K168" s="16"/>
      <c r="L168" s="16"/>
      <c r="M168" s="16"/>
      <c r="N168" s="16"/>
      <c r="O168" s="16"/>
      <c r="P168" s="16"/>
      <c r="Q168" s="16"/>
      <c r="R168" s="16"/>
      <c r="S168" s="16"/>
      <c r="T168" s="16"/>
      <c r="U168" s="16"/>
      <c r="V168" s="16"/>
      <c r="W168" s="16"/>
      <c r="X168" s="282"/>
      <c r="Y168" s="16"/>
      <c r="Z168" s="16"/>
    </row>
    <row r="169" spans="2:26" s="171" customFormat="1">
      <c r="B169" s="20"/>
      <c r="C169" s="300" t="s">
        <v>196</v>
      </c>
      <c r="D169" s="301"/>
      <c r="E169" s="301"/>
      <c r="F169" s="301"/>
      <c r="G169" s="16"/>
      <c r="H169" s="16"/>
      <c r="I169" s="16"/>
      <c r="J169" s="16"/>
      <c r="K169" s="16"/>
      <c r="L169" s="16"/>
      <c r="M169" s="16"/>
      <c r="N169" s="16"/>
      <c r="O169" s="16"/>
      <c r="P169" s="16"/>
      <c r="Q169" s="16"/>
      <c r="R169" s="16"/>
      <c r="S169" s="16"/>
      <c r="T169" s="16"/>
      <c r="U169" s="16"/>
      <c r="V169" s="16"/>
      <c r="W169" s="16"/>
      <c r="X169" s="282"/>
      <c r="Y169" s="16"/>
      <c r="Z169" s="16"/>
    </row>
    <row r="170" spans="2:26" s="171" customFormat="1">
      <c r="B170" s="20"/>
      <c r="C170" s="486"/>
      <c r="D170" s="487"/>
      <c r="E170" s="488" t="s">
        <v>74</v>
      </c>
      <c r="G170" s="16"/>
      <c r="H170" s="16"/>
      <c r="I170" s="16"/>
      <c r="J170" s="16"/>
      <c r="K170" s="16"/>
      <c r="L170" s="16"/>
      <c r="M170" s="16"/>
      <c r="N170" s="16"/>
      <c r="O170" s="16"/>
      <c r="P170" s="16"/>
      <c r="Q170" s="16"/>
      <c r="R170" s="16"/>
      <c r="S170" s="16"/>
      <c r="T170" s="16"/>
      <c r="U170" s="16"/>
      <c r="V170" s="16"/>
      <c r="W170" s="16"/>
      <c r="X170" s="282"/>
      <c r="Y170" s="16"/>
      <c r="Z170" s="16"/>
    </row>
    <row r="171" spans="2:26" s="171" customFormat="1">
      <c r="B171" s="20"/>
      <c r="C171" s="489">
        <v>2012</v>
      </c>
      <c r="D171" s="490" t="s">
        <v>150</v>
      </c>
      <c r="E171" s="469">
        <v>43527</v>
      </c>
      <c r="F171" s="389"/>
      <c r="G171" s="477"/>
      <c r="H171" s="16"/>
      <c r="I171" s="16"/>
      <c r="J171" s="16"/>
      <c r="K171" s="16"/>
      <c r="L171" s="16"/>
      <c r="M171" s="16"/>
      <c r="N171" s="16"/>
      <c r="O171" s="16"/>
      <c r="P171" s="16"/>
      <c r="Q171" s="16"/>
      <c r="R171" s="16"/>
      <c r="S171" s="16"/>
      <c r="T171" s="16"/>
      <c r="U171" s="16"/>
      <c r="V171" s="16"/>
      <c r="W171" s="16"/>
      <c r="X171" s="282"/>
      <c r="Y171" s="16"/>
      <c r="Z171" s="16"/>
    </row>
    <row r="172" spans="2:26" s="171" customFormat="1">
      <c r="B172" s="20"/>
      <c r="C172" s="489">
        <v>2013</v>
      </c>
      <c r="D172" s="490" t="s">
        <v>152</v>
      </c>
      <c r="E172" s="469">
        <v>40277</v>
      </c>
      <c r="F172" s="389"/>
      <c r="G172" s="477"/>
      <c r="H172" s="16"/>
      <c r="I172" s="16"/>
      <c r="J172" s="16"/>
      <c r="K172" s="16"/>
      <c r="L172" s="16"/>
      <c r="M172" s="16"/>
      <c r="N172" s="16"/>
      <c r="O172" s="16"/>
      <c r="P172" s="16"/>
      <c r="Q172" s="16"/>
      <c r="R172" s="16"/>
      <c r="S172" s="16"/>
      <c r="T172" s="16"/>
      <c r="U172" s="16"/>
      <c r="V172" s="16"/>
      <c r="W172" s="16"/>
      <c r="X172" s="282"/>
      <c r="Y172" s="16"/>
      <c r="Z172" s="16"/>
    </row>
    <row r="173" spans="2:26" s="171" customFormat="1">
      <c r="B173" s="20"/>
      <c r="C173" s="489">
        <v>2014</v>
      </c>
      <c r="D173" s="490" t="s">
        <v>176</v>
      </c>
      <c r="E173" s="469">
        <v>38948</v>
      </c>
      <c r="F173" s="389"/>
      <c r="G173" s="477"/>
      <c r="H173" s="16"/>
      <c r="I173" s="16"/>
      <c r="J173" s="16"/>
      <c r="K173" s="16"/>
      <c r="L173" s="16"/>
      <c r="M173" s="16"/>
      <c r="N173" s="16"/>
      <c r="O173" s="16"/>
      <c r="P173" s="16"/>
      <c r="Q173" s="16"/>
      <c r="R173" s="16"/>
      <c r="S173" s="16"/>
      <c r="T173" s="16"/>
      <c r="U173" s="16"/>
      <c r="V173" s="16"/>
      <c r="W173" s="16"/>
      <c r="X173" s="282"/>
      <c r="Y173" s="16"/>
      <c r="Z173" s="16"/>
    </row>
    <row r="174" spans="2:26" s="171" customFormat="1">
      <c r="B174" s="20"/>
      <c r="C174" s="489">
        <v>2015</v>
      </c>
      <c r="D174" s="490" t="s">
        <v>197</v>
      </c>
      <c r="E174" s="469">
        <v>40726</v>
      </c>
      <c r="F174" s="389"/>
      <c r="G174" s="477"/>
      <c r="H174" s="16"/>
      <c r="I174" s="16"/>
      <c r="J174" s="16"/>
      <c r="K174" s="16"/>
      <c r="L174" s="16"/>
      <c r="M174" s="16"/>
      <c r="N174" s="16"/>
      <c r="O174" s="16"/>
      <c r="P174" s="16"/>
      <c r="Q174" s="16"/>
      <c r="R174" s="16"/>
      <c r="S174" s="16"/>
      <c r="T174" s="16"/>
      <c r="U174" s="16"/>
      <c r="V174" s="16"/>
      <c r="W174" s="16"/>
      <c r="X174" s="282"/>
      <c r="Y174" s="16"/>
      <c r="Z174" s="16"/>
    </row>
    <row r="175" spans="2:26" s="171" customFormat="1">
      <c r="B175" s="20"/>
      <c r="C175" s="489">
        <v>2016</v>
      </c>
      <c r="D175" s="490" t="s">
        <v>233</v>
      </c>
      <c r="E175" s="469">
        <v>40489</v>
      </c>
      <c r="F175" s="389"/>
      <c r="G175" s="477"/>
      <c r="H175" s="16"/>
      <c r="I175" s="16"/>
      <c r="J175" s="16"/>
      <c r="K175" s="16"/>
      <c r="L175" s="16"/>
      <c r="M175" s="16"/>
      <c r="N175" s="16"/>
      <c r="O175" s="16"/>
      <c r="P175" s="16"/>
      <c r="Q175" s="16"/>
      <c r="R175" s="16"/>
      <c r="S175" s="16"/>
      <c r="T175" s="16"/>
      <c r="U175" s="16"/>
      <c r="V175" s="16"/>
      <c r="W175" s="16"/>
      <c r="X175" s="282"/>
      <c r="Y175" s="16"/>
      <c r="Z175" s="16"/>
    </row>
    <row r="176" spans="2:26" s="171" customFormat="1">
      <c r="B176" s="20"/>
      <c r="C176" s="489">
        <v>2017</v>
      </c>
      <c r="D176" s="490" t="s">
        <v>313</v>
      </c>
      <c r="E176" s="469">
        <v>41381</v>
      </c>
      <c r="F176" s="389"/>
      <c r="G176" s="477"/>
      <c r="H176" s="16"/>
      <c r="I176" s="16"/>
      <c r="J176" s="16"/>
      <c r="K176" s="16"/>
      <c r="L176" s="16"/>
      <c r="M176" s="16"/>
      <c r="N176" s="16"/>
      <c r="O176" s="16"/>
      <c r="P176" s="16"/>
      <c r="Q176" s="16"/>
      <c r="R176" s="16"/>
      <c r="S176" s="16"/>
      <c r="T176" s="16"/>
      <c r="U176" s="16"/>
      <c r="V176" s="16"/>
      <c r="W176" s="16"/>
      <c r="X176" s="282"/>
      <c r="Y176" s="16"/>
      <c r="Z176" s="16"/>
    </row>
    <row r="177" spans="2:26" s="171" customFormat="1">
      <c r="B177" s="20"/>
      <c r="C177" s="489">
        <v>2018</v>
      </c>
      <c r="D177" s="490" t="s">
        <v>281</v>
      </c>
      <c r="E177" s="469">
        <v>40947</v>
      </c>
      <c r="F177" s="389"/>
      <c r="G177" s="477"/>
      <c r="H177" s="16"/>
      <c r="I177" s="16"/>
      <c r="J177" s="16"/>
      <c r="K177" s="16"/>
      <c r="L177" s="16"/>
      <c r="M177" s="16"/>
      <c r="N177" s="16"/>
      <c r="O177" s="16"/>
      <c r="P177" s="16"/>
      <c r="Q177" s="16"/>
      <c r="R177" s="16"/>
      <c r="S177" s="16"/>
      <c r="T177" s="16"/>
      <c r="U177" s="16"/>
      <c r="V177" s="16"/>
      <c r="W177" s="16"/>
      <c r="X177" s="282"/>
      <c r="Y177" s="16"/>
      <c r="Z177" s="16"/>
    </row>
    <row r="178" spans="2:26" s="171" customFormat="1">
      <c r="B178" s="20"/>
      <c r="C178" s="489">
        <v>2019</v>
      </c>
      <c r="D178" s="490" t="s">
        <v>314</v>
      </c>
      <c r="E178" s="469">
        <v>40455</v>
      </c>
      <c r="F178" s="389"/>
      <c r="G178" s="477"/>
      <c r="H178" s="16"/>
      <c r="I178" s="16"/>
      <c r="J178" s="16"/>
      <c r="K178" s="16"/>
      <c r="L178" s="16"/>
      <c r="M178" s="16"/>
      <c r="N178" s="16"/>
      <c r="O178" s="16"/>
      <c r="P178" s="16"/>
      <c r="Q178" s="16"/>
      <c r="R178" s="16"/>
      <c r="S178" s="16"/>
      <c r="T178" s="16"/>
      <c r="U178" s="16"/>
      <c r="V178" s="16"/>
      <c r="W178" s="16"/>
      <c r="X178" s="282"/>
      <c r="Y178" s="16"/>
      <c r="Z178" s="16"/>
    </row>
    <row r="179" spans="2:26" s="171" customFormat="1">
      <c r="B179" s="20"/>
      <c r="C179" s="489">
        <v>2020</v>
      </c>
      <c r="D179" s="604" t="s">
        <v>321</v>
      </c>
      <c r="E179" s="469">
        <v>40423</v>
      </c>
      <c r="F179" s="389"/>
      <c r="G179" s="477"/>
      <c r="H179" s="16"/>
      <c r="I179" s="16"/>
      <c r="J179" s="16"/>
      <c r="K179" s="16"/>
      <c r="L179" s="16"/>
      <c r="M179" s="16"/>
      <c r="N179" s="16"/>
      <c r="O179" s="16"/>
      <c r="P179" s="16"/>
      <c r="Q179" s="16"/>
      <c r="R179" s="16"/>
      <c r="S179" s="16"/>
      <c r="T179" s="16"/>
      <c r="U179" s="16"/>
      <c r="V179" s="16"/>
      <c r="W179" s="16"/>
      <c r="X179" s="282"/>
      <c r="Y179" s="16"/>
      <c r="Z179" s="16"/>
    </row>
    <row r="180" spans="2:26" s="171" customFormat="1">
      <c r="B180" s="20"/>
      <c r="C180" s="491">
        <v>2021</v>
      </c>
      <c r="D180" s="492" t="s">
        <v>385</v>
      </c>
      <c r="E180" s="493">
        <v>42225</v>
      </c>
      <c r="F180" s="389"/>
      <c r="G180" s="16"/>
      <c r="H180" s="16"/>
      <c r="I180" s="16"/>
      <c r="J180" s="16"/>
      <c r="K180" s="16"/>
      <c r="L180" s="16"/>
      <c r="M180" s="16"/>
      <c r="N180" s="16"/>
      <c r="O180" s="16"/>
      <c r="P180" s="16"/>
      <c r="Q180" s="16"/>
      <c r="R180" s="16"/>
      <c r="S180" s="16"/>
      <c r="T180" s="16"/>
      <c r="U180" s="16"/>
      <c r="V180" s="16"/>
      <c r="W180" s="16"/>
      <c r="X180" s="282"/>
      <c r="Y180" s="16"/>
      <c r="Z180" s="16"/>
    </row>
    <row r="181" spans="2:26" s="171" customFormat="1">
      <c r="E181" s="16"/>
      <c r="F181" s="16"/>
      <c r="G181" s="16"/>
      <c r="H181" s="283"/>
      <c r="I181" s="16"/>
      <c r="J181" s="16"/>
      <c r="K181" s="16"/>
      <c r="L181" s="16"/>
      <c r="M181" s="16"/>
      <c r="N181" s="16"/>
      <c r="O181" s="16"/>
      <c r="P181" s="16"/>
      <c r="Q181" s="16"/>
      <c r="R181" s="16"/>
      <c r="S181" s="16"/>
      <c r="T181" s="16"/>
      <c r="U181" s="16"/>
      <c r="V181" s="16"/>
      <c r="W181" s="16"/>
      <c r="X181" s="16"/>
      <c r="Y181" s="16"/>
      <c r="Z181" s="16"/>
    </row>
    <row r="182" spans="2:26" ht="12.75">
      <c r="B182" s="163"/>
      <c r="C182" s="164" t="s">
        <v>75</v>
      </c>
      <c r="D182" s="165"/>
      <c r="E182" s="167"/>
      <c r="F182" s="167"/>
    </row>
    <row r="183" spans="2:26">
      <c r="B183" s="163"/>
      <c r="C183" s="497"/>
      <c r="D183" s="498" t="s">
        <v>25</v>
      </c>
      <c r="E183" s="498" t="s">
        <v>177</v>
      </c>
      <c r="F183" s="498" t="s">
        <v>76</v>
      </c>
    </row>
    <row r="184" spans="2:26">
      <c r="B184" s="168"/>
      <c r="C184" s="467">
        <v>1996</v>
      </c>
      <c r="D184" s="496">
        <v>156.21606700000001</v>
      </c>
      <c r="E184" s="496">
        <v>7.9930000000000003</v>
      </c>
      <c r="F184" s="496">
        <f>SUM(D184:E184)</f>
        <v>164.209067</v>
      </c>
      <c r="G184" s="19"/>
      <c r="H184" s="353"/>
    </row>
    <row r="185" spans="2:26">
      <c r="B185" s="168"/>
      <c r="C185" s="467">
        <v>1997</v>
      </c>
      <c r="D185" s="496">
        <v>162.47501700000001</v>
      </c>
      <c r="E185" s="496">
        <v>8.5980000000000008</v>
      </c>
      <c r="F185" s="496">
        <f t="shared" ref="F185:F208" si="70">SUM(D185:E185)</f>
        <v>171.07301700000002</v>
      </c>
      <c r="G185" s="19"/>
      <c r="H185" s="353"/>
    </row>
    <row r="186" spans="2:26">
      <c r="B186" s="168"/>
      <c r="C186" s="467">
        <v>1998</v>
      </c>
      <c r="D186" s="496">
        <v>173.139388</v>
      </c>
      <c r="E186" s="496">
        <v>9.2539999999999996</v>
      </c>
      <c r="F186" s="496">
        <f t="shared" si="70"/>
        <v>182.39338799999999</v>
      </c>
      <c r="G186" s="19"/>
      <c r="H186" s="353"/>
    </row>
    <row r="187" spans="2:26">
      <c r="B187" s="168"/>
      <c r="C187" s="467">
        <v>1999</v>
      </c>
      <c r="D187" s="496">
        <v>184.41416799999999</v>
      </c>
      <c r="E187" s="496">
        <v>10.077999999999999</v>
      </c>
      <c r="F187" s="496">
        <f t="shared" si="70"/>
        <v>194.49216799999999</v>
      </c>
      <c r="G187" s="19"/>
      <c r="H187" s="353"/>
    </row>
    <row r="188" spans="2:26">
      <c r="B188" s="168"/>
      <c r="C188" s="467">
        <v>2000</v>
      </c>
      <c r="D188" s="496">
        <v>194.94493499999999</v>
      </c>
      <c r="E188" s="496">
        <v>10.795</v>
      </c>
      <c r="F188" s="496">
        <f t="shared" si="70"/>
        <v>205.73993499999997</v>
      </c>
      <c r="G188" s="19"/>
      <c r="H188" s="353"/>
    </row>
    <row r="189" spans="2:26">
      <c r="B189" s="168"/>
      <c r="C189" s="467">
        <v>2001</v>
      </c>
      <c r="D189" s="496">
        <v>205.59756100000001</v>
      </c>
      <c r="E189" s="496">
        <v>11.581</v>
      </c>
      <c r="F189" s="496">
        <f t="shared" si="70"/>
        <v>217.178561</v>
      </c>
      <c r="G189" s="19"/>
      <c r="H189" s="353"/>
    </row>
    <row r="190" spans="2:26">
      <c r="B190" s="168"/>
      <c r="C190" s="467">
        <v>2002</v>
      </c>
      <c r="D190" s="496">
        <v>211.47248999999999</v>
      </c>
      <c r="E190" s="496">
        <v>11.968999999999999</v>
      </c>
      <c r="F190" s="496">
        <f t="shared" si="70"/>
        <v>223.44148999999999</v>
      </c>
      <c r="G190" s="19"/>
      <c r="H190" s="353"/>
    </row>
    <row r="191" spans="2:26">
      <c r="B191" s="168"/>
      <c r="C191" s="467">
        <v>2003</v>
      </c>
      <c r="D191" s="496">
        <v>225.72809899999999</v>
      </c>
      <c r="E191" s="496">
        <v>13.120921428252492</v>
      </c>
      <c r="F191" s="496">
        <f t="shared" si="70"/>
        <v>238.84902042825249</v>
      </c>
      <c r="G191" s="19"/>
      <c r="H191" s="353"/>
    </row>
    <row r="192" spans="2:26">
      <c r="B192" s="168"/>
      <c r="C192" s="467">
        <v>2004</v>
      </c>
      <c r="D192" s="496">
        <v>235.864902</v>
      </c>
      <c r="E192" s="496">
        <v>13.827181054</v>
      </c>
      <c r="F192" s="496">
        <f t="shared" si="70"/>
        <v>249.69208305399999</v>
      </c>
      <c r="G192" s="19"/>
      <c r="H192" s="353"/>
    </row>
    <row r="193" spans="2:10">
      <c r="B193" s="168"/>
      <c r="C193" s="467">
        <v>2005</v>
      </c>
      <c r="D193" s="496">
        <v>246.058503</v>
      </c>
      <c r="E193" s="496">
        <v>14.505344577519999</v>
      </c>
      <c r="F193" s="496">
        <f t="shared" si="70"/>
        <v>260.56384757751999</v>
      </c>
      <c r="G193" s="19"/>
      <c r="H193" s="353"/>
    </row>
    <row r="194" spans="2:10">
      <c r="B194" s="168"/>
      <c r="C194" s="467">
        <v>2006</v>
      </c>
      <c r="D194" s="496">
        <v>254.87672699999999</v>
      </c>
      <c r="E194" s="496">
        <v>15.018742414999998</v>
      </c>
      <c r="F194" s="496">
        <f t="shared" si="70"/>
        <v>269.89546941499998</v>
      </c>
      <c r="G194" s="19"/>
      <c r="H194" s="353"/>
    </row>
    <row r="195" spans="2:10">
      <c r="B195" s="168"/>
      <c r="C195" s="467">
        <v>2007</v>
      </c>
      <c r="D195" s="496">
        <v>262.364057</v>
      </c>
      <c r="E195" s="496">
        <v>15.589899000000001</v>
      </c>
      <c r="F195" s="496">
        <f t="shared" si="70"/>
        <v>277.95395600000001</v>
      </c>
      <c r="G195" s="19"/>
      <c r="H195" s="353"/>
    </row>
    <row r="196" spans="2:10">
      <c r="B196" s="168"/>
      <c r="C196" s="467">
        <v>2008</v>
      </c>
      <c r="D196" s="622">
        <v>265.18518999999998</v>
      </c>
      <c r="E196" s="496">
        <v>15.866231000000001</v>
      </c>
      <c r="F196" s="496">
        <f t="shared" si="70"/>
        <v>281.051421</v>
      </c>
      <c r="G196" s="19"/>
      <c r="H196" s="353"/>
    </row>
    <row r="197" spans="2:10">
      <c r="B197" s="168"/>
      <c r="C197" s="467">
        <v>2009</v>
      </c>
      <c r="D197" s="622">
        <v>252.67533299999999</v>
      </c>
      <c r="E197" s="496">
        <v>15.517576</v>
      </c>
      <c r="F197" s="496">
        <f t="shared" si="70"/>
        <v>268.19290899999999</v>
      </c>
      <c r="G197" s="19"/>
      <c r="H197" s="353"/>
    </row>
    <row r="198" spans="2:10">
      <c r="B198" s="168"/>
      <c r="C198" s="467">
        <v>2010</v>
      </c>
      <c r="D198" s="622">
        <v>260.570447</v>
      </c>
      <c r="E198" s="496">
        <v>15.165887</v>
      </c>
      <c r="F198" s="496">
        <f t="shared" si="70"/>
        <v>275.736334</v>
      </c>
      <c r="G198" s="19"/>
      <c r="H198" s="353"/>
      <c r="J198" s="353"/>
    </row>
    <row r="199" spans="2:10">
      <c r="B199" s="168"/>
      <c r="C199" s="467">
        <v>2011</v>
      </c>
      <c r="D199" s="622">
        <v>255.00138014236998</v>
      </c>
      <c r="E199" s="496">
        <v>15.020821884</v>
      </c>
      <c r="F199" s="496">
        <f t="shared" si="70"/>
        <v>270.02220202637</v>
      </c>
      <c r="G199" s="19"/>
      <c r="H199" s="353"/>
      <c r="J199" s="353"/>
    </row>
    <row r="200" spans="2:10">
      <c r="B200" s="168"/>
      <c r="C200" s="467">
        <v>2012</v>
      </c>
      <c r="D200" s="622">
        <v>251.720169806402</v>
      </c>
      <c r="E200" s="496">
        <v>15.139389325</v>
      </c>
      <c r="F200" s="496">
        <f t="shared" si="70"/>
        <v>266.85955913140202</v>
      </c>
      <c r="G200" s="19"/>
      <c r="H200" s="353"/>
      <c r="J200" s="353"/>
    </row>
    <row r="201" spans="2:10">
      <c r="B201" s="168"/>
      <c r="C201" s="467">
        <v>2013</v>
      </c>
      <c r="D201" s="622">
        <v>245.92032548418598</v>
      </c>
      <c r="E201" s="496">
        <v>14.678312877000003</v>
      </c>
      <c r="F201" s="496">
        <f t="shared" si="70"/>
        <v>260.59863836118598</v>
      </c>
      <c r="G201" s="19"/>
      <c r="H201" s="353"/>
      <c r="J201" s="353"/>
    </row>
    <row r="202" spans="2:10">
      <c r="B202" s="168"/>
      <c r="C202" s="467">
        <v>2014</v>
      </c>
      <c r="D202" s="622">
        <v>243.174452093442</v>
      </c>
      <c r="E202" s="496">
        <v>14.545403512</v>
      </c>
      <c r="F202" s="496">
        <f t="shared" si="70"/>
        <v>257.71985560544198</v>
      </c>
      <c r="G202" s="19"/>
      <c r="H202" s="353"/>
      <c r="J202" s="353"/>
    </row>
    <row r="203" spans="2:10">
      <c r="B203" s="168"/>
      <c r="C203" s="467">
        <v>2015</v>
      </c>
      <c r="D203" s="622">
        <v>247.97002741339401</v>
      </c>
      <c r="E203" s="496">
        <v>14.838407128</v>
      </c>
      <c r="F203" s="496">
        <f t="shared" si="70"/>
        <v>262.80843454139404</v>
      </c>
      <c r="G203" s="19"/>
      <c r="H203" s="353"/>
      <c r="J203" s="353"/>
    </row>
    <row r="204" spans="2:10">
      <c r="B204" s="168"/>
      <c r="C204" s="467">
        <v>2016</v>
      </c>
      <c r="D204" s="622">
        <v>249.679889981332</v>
      </c>
      <c r="E204" s="496">
        <v>14.986260125999999</v>
      </c>
      <c r="F204" s="496">
        <f t="shared" si="70"/>
        <v>264.66615010733199</v>
      </c>
      <c r="G204" s="19"/>
      <c r="H204" s="353"/>
      <c r="J204" s="353"/>
    </row>
    <row r="205" spans="2:10">
      <c r="B205" s="168"/>
      <c r="C205" s="467">
        <v>2017</v>
      </c>
      <c r="D205" s="622">
        <v>252.50640568934199</v>
      </c>
      <c r="E205" s="496">
        <v>15.360764949000002</v>
      </c>
      <c r="F205" s="496">
        <f t="shared" si="70"/>
        <v>267.86717063834197</v>
      </c>
      <c r="G205" s="19"/>
      <c r="H205" s="353"/>
      <c r="J205" s="353"/>
    </row>
    <row r="206" spans="2:10">
      <c r="B206" s="168"/>
      <c r="C206" s="467">
        <v>2018</v>
      </c>
      <c r="D206" s="622">
        <v>253.566420071593</v>
      </c>
      <c r="E206" s="496">
        <v>15.319360725000003</v>
      </c>
      <c r="F206" s="496">
        <f t="shared" si="70"/>
        <v>268.885780796593</v>
      </c>
      <c r="G206" s="19"/>
      <c r="H206" s="353"/>
      <c r="J206" s="353"/>
    </row>
    <row r="207" spans="2:10">
      <c r="B207" s="168"/>
      <c r="C207" s="467">
        <v>2019</v>
      </c>
      <c r="D207" s="622">
        <v>249.256694232608</v>
      </c>
      <c r="E207" s="496">
        <v>15.407156772</v>
      </c>
      <c r="F207" s="496">
        <f t="shared" si="70"/>
        <v>264.66385100460798</v>
      </c>
      <c r="G207" s="19"/>
      <c r="H207" s="353"/>
      <c r="J207" s="353"/>
    </row>
    <row r="208" spans="2:10">
      <c r="B208" s="168"/>
      <c r="C208" s="467">
        <v>2020</v>
      </c>
      <c r="D208" s="622">
        <v>236.75501810414099</v>
      </c>
      <c r="E208" s="496">
        <v>13.295601518</v>
      </c>
      <c r="F208" s="496">
        <f t="shared" si="70"/>
        <v>250.050619622141</v>
      </c>
      <c r="G208" s="19"/>
      <c r="H208" s="353"/>
      <c r="J208" s="353"/>
    </row>
    <row r="209" spans="2:16">
      <c r="B209" s="168"/>
      <c r="C209" s="472">
        <v>2021</v>
      </c>
      <c r="D209" s="623">
        <v>242.49158341030201</v>
      </c>
      <c r="E209" s="623">
        <v>13.990526257999999</v>
      </c>
      <c r="F209" s="623">
        <f t="shared" ref="F209" si="71">SUM(D209:E209)</f>
        <v>256.48210966830203</v>
      </c>
      <c r="G209" s="19"/>
      <c r="H209" s="353"/>
      <c r="J209" s="353"/>
    </row>
    <row r="211" spans="2:16" s="178" customFormat="1" ht="11.25" customHeight="1">
      <c r="C211" s="360" t="s">
        <v>198</v>
      </c>
      <c r="D211" s="360"/>
      <c r="E211" s="360"/>
      <c r="F211" s="360"/>
      <c r="H211" s="360"/>
      <c r="I211" s="360"/>
      <c r="J211" s="360"/>
      <c r="K211" s="360"/>
      <c r="N211" s="369"/>
      <c r="O211" s="369"/>
      <c r="P211" s="369"/>
    </row>
    <row r="212" spans="2:16">
      <c r="C212" s="446"/>
      <c r="D212" s="608">
        <f>'[2]Data 1'!D129</f>
        <v>2012</v>
      </c>
      <c r="E212" s="608">
        <f>'[2]Data 1'!E129</f>
        <v>2013</v>
      </c>
      <c r="F212" s="608">
        <f>'[2]Data 1'!F129</f>
        <v>2014</v>
      </c>
      <c r="G212" s="608">
        <f>'[2]Data 1'!G129</f>
        <v>2015</v>
      </c>
      <c r="H212" s="608">
        <f>'[2]Data 1'!H129</f>
        <v>2016</v>
      </c>
      <c r="I212" s="608">
        <f>'[2]Data 1'!I129</f>
        <v>2017</v>
      </c>
      <c r="J212" s="608">
        <f>'[2]Data 1'!J129</f>
        <v>2018</v>
      </c>
      <c r="K212" s="608">
        <f>'[2]Data 1'!K129</f>
        <v>2019</v>
      </c>
      <c r="L212" s="608">
        <f>'[2]Data 1'!L129</f>
        <v>2020</v>
      </c>
      <c r="M212" s="608">
        <f>'[2]Data 1'!M129</f>
        <v>2021</v>
      </c>
      <c r="N212" s="368"/>
      <c r="O212" s="368"/>
      <c r="P212" s="368"/>
    </row>
    <row r="213" spans="2:16">
      <c r="C213" s="515" t="s">
        <v>16</v>
      </c>
      <c r="D213" s="516">
        <f>'[2]Data 1'!D130/1000</f>
        <v>20.651797535297998</v>
      </c>
      <c r="E213" s="516">
        <f>'[2]Data 1'!E130/1000</f>
        <v>37.382405530940005</v>
      </c>
      <c r="F213" s="516">
        <f>'[2]Data 1'!F130/1000</f>
        <v>39.178524159203995</v>
      </c>
      <c r="G213" s="516">
        <f>'[2]Data 1'!G130/1000</f>
        <v>28.37901157085</v>
      </c>
      <c r="H213" s="516">
        <f>'[2]Data 1'!H130/1000</f>
        <v>36.111434365771999</v>
      </c>
      <c r="I213" s="516">
        <f>'[2]Data 1'!I130/1000</f>
        <v>18.447346771659998</v>
      </c>
      <c r="J213" s="516">
        <f>'[2]Data 1'!J130/1000</f>
        <v>34.113964229872003</v>
      </c>
      <c r="K213" s="516">
        <f>'[2]Data 1'!K130/1000</f>
        <v>24.715505746512001</v>
      </c>
      <c r="L213" s="516">
        <f>'[2]Data 1'!L130/1000</f>
        <v>30.628242376336001</v>
      </c>
      <c r="M213" s="516">
        <f>'[2]Data 1'!M130/1000</f>
        <v>29.592383362027999</v>
      </c>
      <c r="N213" s="390"/>
      <c r="O213" s="390"/>
      <c r="P213" s="367"/>
    </row>
    <row r="214" spans="2:16">
      <c r="C214" s="515" t="s">
        <v>253</v>
      </c>
      <c r="D214" s="516">
        <f>'[2]Data 1'!D131/1000</f>
        <v>3.201889743702</v>
      </c>
      <c r="E214" s="516">
        <f>'[2]Data 1'!E131/1000</f>
        <v>3.2896771840599999</v>
      </c>
      <c r="F214" s="516">
        <f>'[2]Data 1'!F131/1000</f>
        <v>3.4159960267959999</v>
      </c>
      <c r="G214" s="516">
        <f>'[2]Data 1'!G131/1000</f>
        <v>2.8953657881499999</v>
      </c>
      <c r="H214" s="516">
        <f>'[2]Data 1'!H131/1000</f>
        <v>3.1343289102280001</v>
      </c>
      <c r="I214" s="516">
        <f>'[2]Data 1'!I131/1000</f>
        <v>2.2489644183399999</v>
      </c>
      <c r="J214" s="516">
        <f>'[2]Data 1'!J131/1000</f>
        <v>1.9939960086940001</v>
      </c>
      <c r="K214" s="516">
        <f>'[2]Data 1'!K131/1000</f>
        <v>1.6455050563419999</v>
      </c>
      <c r="L214" s="516">
        <f>'[2]Data 1'!L131/1000</f>
        <v>2.7514404862179997</v>
      </c>
      <c r="M214" s="516">
        <f>'[2]Data 1'!M131/1000</f>
        <v>2.6492961300040001</v>
      </c>
      <c r="N214" s="390"/>
      <c r="O214" s="390"/>
      <c r="P214" s="367"/>
    </row>
    <row r="215" spans="2:16">
      <c r="C215" s="515" t="s">
        <v>17</v>
      </c>
      <c r="D215" s="516">
        <f>'[2]Data 1'!D132/1000</f>
        <v>58.595438799</v>
      </c>
      <c r="E215" s="516">
        <f>'[2]Data 1'!E132/1000</f>
        <v>54.210788119000007</v>
      </c>
      <c r="F215" s="516">
        <f>'[2]Data 1'!F132/1000</f>
        <v>54.781281335000003</v>
      </c>
      <c r="G215" s="516">
        <f>'[2]Data 1'!G132/1000</f>
        <v>54.661803304999999</v>
      </c>
      <c r="H215" s="516">
        <f>'[2]Data 1'!H132/1000</f>
        <v>56.021682059</v>
      </c>
      <c r="I215" s="516">
        <f>'[2]Data 1'!I132/1000</f>
        <v>55.539351045999993</v>
      </c>
      <c r="J215" s="516">
        <f>'[2]Data 1'!J132/1000</f>
        <v>53.197617430000001</v>
      </c>
      <c r="K215" s="516">
        <f>'[2]Data 1'!K132/1000</f>
        <v>55.824226774999993</v>
      </c>
      <c r="L215" s="516">
        <f>'[2]Data 1'!L132/1000</f>
        <v>55.758359857000002</v>
      </c>
      <c r="M215" s="516">
        <f>'[2]Data 1'!M132/1000</f>
        <v>54.040975273000001</v>
      </c>
      <c r="N215" s="390"/>
      <c r="O215" s="390"/>
      <c r="P215" s="367"/>
    </row>
    <row r="216" spans="2:16">
      <c r="C216" s="515" t="s">
        <v>18</v>
      </c>
      <c r="D216" s="516">
        <f>'[2]Data 1'!D133/1000</f>
        <v>51.097323935999995</v>
      </c>
      <c r="E216" s="516">
        <f>'[2]Data 1'!E133/1000</f>
        <v>37.090897312000003</v>
      </c>
      <c r="F216" s="516">
        <f>'[2]Data 1'!F133/1000</f>
        <v>41.058278770999998</v>
      </c>
      <c r="G216" s="516">
        <f>'[2]Data 1'!G133/1000</f>
        <v>50.754794511</v>
      </c>
      <c r="H216" s="516">
        <f>'[2]Data 1'!H133/1000</f>
        <v>35.010909779999999</v>
      </c>
      <c r="I216" s="516">
        <f>'[2]Data 1'!I133/1000</f>
        <v>42.421888556000006</v>
      </c>
      <c r="J216" s="516">
        <f>'[2]Data 1'!J133/1000</f>
        <v>34.881034784999997</v>
      </c>
      <c r="K216" s="516">
        <f>'[2]Data 1'!K133/1000</f>
        <v>10.670697703</v>
      </c>
      <c r="L216" s="516">
        <f>'[2]Data 1'!L133/1000</f>
        <v>4.7990510870000005</v>
      </c>
      <c r="M216" s="516">
        <f>'[2]Data 1'!M133/1000</f>
        <v>4.9412240460000003</v>
      </c>
      <c r="N216" s="390"/>
      <c r="O216" s="390"/>
      <c r="P216" s="367"/>
    </row>
    <row r="217" spans="2:16">
      <c r="C217" s="515" t="s">
        <v>19</v>
      </c>
      <c r="D217" s="516">
        <f>'[2]Data 1'!D134/1000</f>
        <v>-3.8126410000000003E-3</v>
      </c>
      <c r="E217" s="516">
        <f>'[2]Data 1'!E134/1000</f>
        <v>-2.012715E-3</v>
      </c>
      <c r="F217" s="516">
        <f>'[2]Data 1'!F134/1000</f>
        <v>-8.1973099999999998E-4</v>
      </c>
      <c r="G217" s="516">
        <f>'[2]Data 1'!G134/1000</f>
        <v>1.6617999999999996E-5</v>
      </c>
      <c r="H217" s="516">
        <f>'[2]Data 1'!H134/1000</f>
        <v>2.35E-7</v>
      </c>
      <c r="I217" s="516">
        <f>'[2]Data 1'!I134/1000</f>
        <v>-9.9999999999999986E-10</v>
      </c>
      <c r="J217" s="516">
        <f>'[2]Data 1'!J134/1000</f>
        <v>-9.9999999999999986E-10</v>
      </c>
      <c r="K217" s="516">
        <f>'[2]Data 1'!K134/1000</f>
        <v>-9.9999999999999986E-10</v>
      </c>
      <c r="L217" s="516">
        <f>'[2]Data 1'!L134/1000</f>
        <v>0</v>
      </c>
      <c r="M217" s="516">
        <f>'[2]Data 1'!M134/1000</f>
        <v>-9.9999999999999986E-10</v>
      </c>
      <c r="N217" s="390"/>
      <c r="O217" s="390"/>
      <c r="P217" s="367"/>
    </row>
    <row r="218" spans="2:16">
      <c r="C218" s="515" t="s">
        <v>34</v>
      </c>
      <c r="D218" s="516">
        <f>'[2]Data 1'!D135/1000</f>
        <v>37.316789670999995</v>
      </c>
      <c r="E218" s="516">
        <f>'[2]Data 1'!E135/1000</f>
        <v>24.126557304999999</v>
      </c>
      <c r="F218" s="516">
        <f>'[2]Data 1'!F135/1000</f>
        <v>21.120508624999999</v>
      </c>
      <c r="G218" s="516">
        <f>'[2]Data 1'!G135/1000</f>
        <v>25.034545559999998</v>
      </c>
      <c r="H218" s="516">
        <f>'[2]Data 1'!H135/1000</f>
        <v>25.463066258000001</v>
      </c>
      <c r="I218" s="516">
        <f>'[2]Data 1'!I135/1000</f>
        <v>33.647980779000001</v>
      </c>
      <c r="J218" s="516">
        <f>'[2]Data 1'!J135/1000</f>
        <v>26.402923068999996</v>
      </c>
      <c r="K218" s="516">
        <f>'[2]Data 1'!K135/1000</f>
        <v>51.143255619000001</v>
      </c>
      <c r="L218" s="516">
        <f>'[2]Data 1'!L135/1000</f>
        <v>38.356448649000001</v>
      </c>
      <c r="M218" s="516">
        <f>'[2]Data 1'!M135/1000</f>
        <v>37.580810776</v>
      </c>
      <c r="N218" s="390"/>
      <c r="O218" s="390"/>
      <c r="P218" s="367"/>
    </row>
    <row r="219" spans="2:16">
      <c r="C219" s="515" t="s">
        <v>114</v>
      </c>
      <c r="D219" s="516">
        <f>'[2]Data 1'!D136/1000</f>
        <v>48.156257947</v>
      </c>
      <c r="E219" s="516">
        <f>'[2]Data 1'!E136/1000</f>
        <v>54.344500781999997</v>
      </c>
      <c r="F219" s="516">
        <f>'[2]Data 1'!F136/1000</f>
        <v>50.636662464000004</v>
      </c>
      <c r="G219" s="516">
        <f>'[2]Data 1'!G136/1000</f>
        <v>47.715882145000002</v>
      </c>
      <c r="H219" s="516">
        <f>'[2]Data 1'!H136/1000</f>
        <v>47.2981636680001</v>
      </c>
      <c r="I219" s="516">
        <f>'[2]Data 1'!I136/1000</f>
        <v>47.508105952000001</v>
      </c>
      <c r="J219" s="516">
        <f>'[2]Data 1'!J136/1000</f>
        <v>48.955703093000004</v>
      </c>
      <c r="K219" s="516">
        <f>'[2]Data 1'!K136/1000</f>
        <v>53.100854504000004</v>
      </c>
      <c r="L219" s="516">
        <f>'[2]Data 1'!L136/1000</f>
        <v>53.802056012000001</v>
      </c>
      <c r="M219" s="516">
        <f>'[2]Data 1'!M136/1000</f>
        <v>59.1839751159999</v>
      </c>
      <c r="N219" s="390"/>
      <c r="O219" s="390"/>
      <c r="P219" s="367"/>
    </row>
    <row r="220" spans="2:16">
      <c r="C220" s="517" t="s">
        <v>201</v>
      </c>
      <c r="D220" s="516">
        <f>SUM('[2]Data 1'!D137:D138)/1000</f>
        <v>11.277562988000001</v>
      </c>
      <c r="E220" s="516">
        <f>SUM('[2]Data 1'!E137:E138)/1000</f>
        <v>12.359903639000001</v>
      </c>
      <c r="F220" s="516">
        <f>SUM('[2]Data 1'!F137:F138)/1000</f>
        <v>12.761705846</v>
      </c>
      <c r="G220" s="516">
        <f>SUM('[2]Data 1'!G137:G138)/1000</f>
        <v>12.930550051000001</v>
      </c>
      <c r="H220" s="516">
        <f>SUM('[2]Data 1'!H137:H138)/1000</f>
        <v>12.650419914</v>
      </c>
      <c r="I220" s="516">
        <f>SUM('[2]Data 1'!I137:I138)/1000</f>
        <v>13.348664628999998</v>
      </c>
      <c r="J220" s="516">
        <f>SUM('[2]Data 1'!J137:J138)/1000</f>
        <v>11.804874256</v>
      </c>
      <c r="K220" s="516">
        <f>SUM('[2]Data 1'!K137:K138)/1000</f>
        <v>14.018404522000001</v>
      </c>
      <c r="L220" s="516">
        <f>SUM('[2]Data 1'!L137:L138)/1000</f>
        <v>19.463047641999999</v>
      </c>
      <c r="M220" s="516">
        <f>SUM('[2]Data 1'!M137:M138)/1000</f>
        <v>25.209035947000004</v>
      </c>
      <c r="N220" s="390"/>
      <c r="O220" s="390"/>
      <c r="P220" s="367"/>
    </row>
    <row r="221" spans="2:16">
      <c r="C221" s="413" t="s">
        <v>115</v>
      </c>
      <c r="D221" s="516">
        <f>'[2]Data 1'!D139/1000</f>
        <v>3.7824631420000001</v>
      </c>
      <c r="E221" s="516">
        <f>'[2]Data 1'!E139/1000</f>
        <v>4.3252771579999996</v>
      </c>
      <c r="F221" s="516">
        <f>'[2]Data 1'!F139/1000</f>
        <v>3.8055634739999999</v>
      </c>
      <c r="G221" s="516">
        <f>'[2]Data 1'!G139/1000</f>
        <v>3.4225667469999999</v>
      </c>
      <c r="H221" s="516">
        <f>'[2]Data 1'!H139/1000</f>
        <v>3.415019338</v>
      </c>
      <c r="I221" s="516">
        <f>'[2]Data 1'!I139/1000</f>
        <v>3.5991558819999998</v>
      </c>
      <c r="J221" s="516">
        <f>'[2]Data 1'!J139/1000</f>
        <v>3.5471749180000001</v>
      </c>
      <c r="K221" s="516">
        <f>'[2]Data 1'!K139/1000</f>
        <v>3.6068022869999998</v>
      </c>
      <c r="L221" s="516">
        <f>'[2]Data 1'!L139/1000</f>
        <v>4.4717648150000091</v>
      </c>
      <c r="M221" s="516">
        <f>'[2]Data 1'!M139/1000</f>
        <v>4.7091951989999998</v>
      </c>
      <c r="N221" s="390"/>
      <c r="O221" s="390"/>
      <c r="P221" s="367"/>
    </row>
    <row r="222" spans="2:16">
      <c r="C222" s="413" t="s">
        <v>183</v>
      </c>
      <c r="D222" s="516">
        <f>'[2]Data 1'!D140/1000</f>
        <v>32.417788432999998</v>
      </c>
      <c r="E222" s="516">
        <f>'[2]Data 1'!E140/1000</f>
        <v>30.809943767</v>
      </c>
      <c r="F222" s="516">
        <f>'[2]Data 1'!F140/1000</f>
        <v>24.128021298</v>
      </c>
      <c r="G222" s="516">
        <f>'[2]Data 1'!G140/1000</f>
        <v>25.169328039</v>
      </c>
      <c r="H222" s="516">
        <f>'[2]Data 1'!H140/1000</f>
        <v>25.873942241999998</v>
      </c>
      <c r="I222" s="516">
        <f>'[2]Data 1'!I140/1000</f>
        <v>28.175562468999999</v>
      </c>
      <c r="J222" s="516">
        <f>'[2]Data 1'!J140/1000</f>
        <v>28.971782793999999</v>
      </c>
      <c r="K222" s="516">
        <f>'[2]Data 1'!K140/1000</f>
        <v>29.580711578999999</v>
      </c>
      <c r="L222" s="516">
        <f>'[2]Data 1'!L140/1000</f>
        <v>26.996490149999996</v>
      </c>
      <c r="M222" s="516">
        <f>'[2]Data 1'!M140/1000</f>
        <v>26.036488523999999</v>
      </c>
      <c r="N222" s="390"/>
      <c r="O222" s="390"/>
      <c r="P222" s="367"/>
    </row>
    <row r="223" spans="2:16">
      <c r="C223" s="515" t="s">
        <v>241</v>
      </c>
      <c r="D223" s="516">
        <f>'[2]Data 1'!D141/1000</f>
        <v>1.4654718789999999</v>
      </c>
      <c r="E223" s="516">
        <f>'[2]Data 1'!E141/1000</f>
        <v>1.500150535</v>
      </c>
      <c r="F223" s="516">
        <f>'[2]Data 1'!F141/1000</f>
        <v>1.8333435569999998</v>
      </c>
      <c r="G223" s="516">
        <f>'[2]Data 1'!G141/1000</f>
        <v>2.3247147409999998</v>
      </c>
      <c r="H223" s="516">
        <f>'[2]Data 1'!H141/1000</f>
        <v>2.4713086455000002</v>
      </c>
      <c r="I223" s="516">
        <f>'[2]Data 1'!I141/1000</f>
        <v>2.4591288609999999</v>
      </c>
      <c r="J223" s="516">
        <f>'[2]Data 1'!J141/1000</f>
        <v>2.2938582025000001</v>
      </c>
      <c r="K223" s="516">
        <f>'[2]Data 1'!K141/1000</f>
        <v>2.0716030475</v>
      </c>
      <c r="L223" s="516">
        <f>'[2]Data 1'!L141/1000</f>
        <v>1.8966601944999999</v>
      </c>
      <c r="M223" s="516">
        <f>'[2]Data 1'!M141/1000</f>
        <v>2.110451028</v>
      </c>
      <c r="N223" s="390"/>
      <c r="O223" s="390"/>
      <c r="P223" s="367"/>
    </row>
    <row r="224" spans="2:16">
      <c r="C224" s="519" t="s">
        <v>242</v>
      </c>
      <c r="D224" s="516">
        <f>'[2]Data 1'!D142/1000</f>
        <v>0.59584598199999994</v>
      </c>
      <c r="E224" s="516">
        <f>'[2]Data 1'!E142/1000</f>
        <v>0.43865400900000001</v>
      </c>
      <c r="F224" s="516">
        <f>'[2]Data 1'!F142/1000</f>
        <v>0.54553808599999998</v>
      </c>
      <c r="G224" s="516">
        <f>'[2]Data 1'!G142/1000</f>
        <v>0.66265547499999999</v>
      </c>
      <c r="H224" s="516">
        <f>'[2]Data 1'!H142/1000</f>
        <v>0.64973991049999991</v>
      </c>
      <c r="I224" s="516">
        <f>'[2]Data 1'!I142/1000</f>
        <v>0.72815043299999993</v>
      </c>
      <c r="J224" s="516">
        <f>'[2]Data 1'!J142/1000</f>
        <v>0.73297066150000001</v>
      </c>
      <c r="K224" s="516">
        <f>'[2]Data 1'!K142/1000</f>
        <v>0.73895349049999992</v>
      </c>
      <c r="L224" s="516">
        <f>'[2]Data 1'!L142/1000</f>
        <v>0.60612480049999995</v>
      </c>
      <c r="M224" s="516">
        <f>'[2]Data 1'!M142/1000</f>
        <v>0.75086458600000006</v>
      </c>
      <c r="N224" s="390"/>
      <c r="O224" s="390"/>
      <c r="P224" s="367"/>
    </row>
    <row r="225" spans="3:16">
      <c r="C225" s="455" t="s">
        <v>20</v>
      </c>
      <c r="D225" s="518">
        <f>SUM(D213:D224)</f>
        <v>268.55481741500006</v>
      </c>
      <c r="E225" s="518">
        <f>SUM(E213:E224)</f>
        <v>259.87674262600007</v>
      </c>
      <c r="F225" s="518">
        <f t="shared" ref="F225:M225" si="72">SUM(F213:F224)</f>
        <v>253.26460391100002</v>
      </c>
      <c r="G225" s="518">
        <f t="shared" si="72"/>
        <v>253.951234551</v>
      </c>
      <c r="H225" s="518">
        <f t="shared" si="72"/>
        <v>248.10001532600006</v>
      </c>
      <c r="I225" s="518">
        <f t="shared" si="72"/>
        <v>248.124299796</v>
      </c>
      <c r="J225" s="518">
        <f t="shared" si="72"/>
        <v>246.89589944656601</v>
      </c>
      <c r="K225" s="518">
        <f t="shared" si="72"/>
        <v>247.11652032885399</v>
      </c>
      <c r="L225" s="518">
        <f t="shared" si="72"/>
        <v>239.52968606955397</v>
      </c>
      <c r="M225" s="518">
        <f t="shared" si="72"/>
        <v>246.80469998603189</v>
      </c>
      <c r="N225" s="276"/>
      <c r="O225" s="276"/>
      <c r="P225" s="276"/>
    </row>
    <row r="226" spans="3:16">
      <c r="D226" s="499"/>
      <c r="E226" s="499"/>
      <c r="F226" s="499"/>
      <c r="G226" s="499"/>
      <c r="H226" s="499"/>
      <c r="I226" s="499"/>
      <c r="J226" s="499"/>
      <c r="K226" s="499"/>
      <c r="L226" s="499"/>
      <c r="M226" s="499"/>
    </row>
    <row r="227" spans="3:16" s="178" customFormat="1" ht="11.25" customHeight="1">
      <c r="C227" s="360" t="s">
        <v>200</v>
      </c>
      <c r="D227" s="360"/>
      <c r="E227" s="360"/>
      <c r="F227" s="360"/>
      <c r="H227" s="360"/>
      <c r="I227" s="360"/>
      <c r="J227" s="360"/>
      <c r="K227" s="360"/>
      <c r="N227" s="369"/>
      <c r="O227" s="369"/>
      <c r="P227" s="369"/>
    </row>
    <row r="228" spans="3:16">
      <c r="C228" s="446"/>
      <c r="D228" s="608">
        <f>'[2]Data 1'!D99</f>
        <v>2012</v>
      </c>
      <c r="E228" s="608">
        <f>'[2]Data 1'!E99</f>
        <v>2013</v>
      </c>
      <c r="F228" s="608">
        <f>'[2]Data 1'!F99</f>
        <v>2014</v>
      </c>
      <c r="G228" s="608">
        <f>'[2]Data 1'!G99</f>
        <v>2015</v>
      </c>
      <c r="H228" s="608">
        <f>'[2]Data 1'!H99</f>
        <v>2016</v>
      </c>
      <c r="I228" s="608">
        <f>'[2]Data 1'!I99</f>
        <v>2017</v>
      </c>
      <c r="J228" s="608">
        <f>'[2]Data 1'!J99</f>
        <v>2018</v>
      </c>
      <c r="K228" s="608">
        <f>'[2]Data 1'!K99</f>
        <v>2019</v>
      </c>
      <c r="L228" s="608">
        <f>'[2]Data 1'!L99</f>
        <v>2020</v>
      </c>
      <c r="M228" s="608">
        <f>'[2]Data 1'!M99</f>
        <v>2021</v>
      </c>
    </row>
    <row r="229" spans="3:16">
      <c r="C229" s="515" t="s">
        <v>16</v>
      </c>
      <c r="D229" s="516">
        <f>'[2]Data 1'!D100/1000</f>
        <v>16.92657878</v>
      </c>
      <c r="E229" s="516">
        <f>'[2]Data 1'!E100/1000</f>
        <v>16.984611779999998</v>
      </c>
      <c r="F229" s="516">
        <f>'[2]Data 1'!F100/1000</f>
        <v>16.99084178</v>
      </c>
      <c r="G229" s="516">
        <f>'[2]Data 1'!G100/1000</f>
        <v>17.04095843</v>
      </c>
      <c r="H229" s="516">
        <f>'[2]Data 1'!H100/1000</f>
        <v>17.04798843</v>
      </c>
      <c r="I229" s="516">
        <f>'[2]Data 1'!I100/1000</f>
        <v>17.052202430000001</v>
      </c>
      <c r="J229" s="516">
        <f>'[2]Data 1'!J100/1000</f>
        <v>17.06285703</v>
      </c>
      <c r="K229" s="516">
        <f>'[2]Data 1'!K100/1000</f>
        <v>17.097044029999999</v>
      </c>
      <c r="L229" s="516">
        <f>'[2]Data 1'!L100/1000</f>
        <v>17.096939030000001</v>
      </c>
      <c r="M229" s="516">
        <f>'[2]Data 1'!M100/1000</f>
        <v>17.092603029999999</v>
      </c>
    </row>
    <row r="230" spans="3:16">
      <c r="C230" s="402" t="s">
        <v>240</v>
      </c>
      <c r="D230" s="516">
        <f>'[2]Data 1'!D101/1000</f>
        <v>2.4509399999999997</v>
      </c>
      <c r="E230" s="516">
        <f>'[2]Data 1'!E101/1000</f>
        <v>2.4509399999999997</v>
      </c>
      <c r="F230" s="516">
        <f>'[2]Data 1'!F101/1000</f>
        <v>2.4509399999999997</v>
      </c>
      <c r="G230" s="516">
        <f>'[2]Data 1'!G101/1000</f>
        <v>3.3313999999999999</v>
      </c>
      <c r="H230" s="516">
        <f>'[2]Data 1'!H101/1000</f>
        <v>3.3313999999999999</v>
      </c>
      <c r="I230" s="516">
        <f>'[2]Data 1'!I101/1000</f>
        <v>3.3313999999999999</v>
      </c>
      <c r="J230" s="516">
        <f>'[2]Data 1'!J101/1000</f>
        <v>3.3313999999999999</v>
      </c>
      <c r="K230" s="516">
        <f>'[2]Data 1'!K101/1000</f>
        <v>3.3313999999999999</v>
      </c>
      <c r="L230" s="516">
        <f>'[2]Data 1'!L101/1000</f>
        <v>3.3313999999999999</v>
      </c>
      <c r="M230" s="516">
        <f>'[2]Data 1'!M101/1000</f>
        <v>3.3313999999999999</v>
      </c>
    </row>
    <row r="231" spans="3:16">
      <c r="C231" s="517" t="s">
        <v>17</v>
      </c>
      <c r="D231" s="516">
        <f>'[2]Data 1'!D102/1000</f>
        <v>7.5725800000000003</v>
      </c>
      <c r="E231" s="516">
        <f>'[2]Data 1'!E102/1000</f>
        <v>7.5725800000000003</v>
      </c>
      <c r="F231" s="516">
        <f>'[2]Data 1'!F102/1000</f>
        <v>7.5725800000000003</v>
      </c>
      <c r="G231" s="516">
        <f>'[2]Data 1'!G102/1000</f>
        <v>7.5725800000000003</v>
      </c>
      <c r="H231" s="516">
        <f>'[2]Data 1'!H102/1000</f>
        <v>7.5725800000000003</v>
      </c>
      <c r="I231" s="516">
        <f>'[2]Data 1'!I102/1000</f>
        <v>7.1172899999999997</v>
      </c>
      <c r="J231" s="516">
        <f>'[2]Data 1'!J102/1000</f>
        <v>7.1172899999999997</v>
      </c>
      <c r="K231" s="516">
        <f>'[2]Data 1'!K102/1000</f>
        <v>7.1172899999999997</v>
      </c>
      <c r="L231" s="516">
        <f>'[2]Data 1'!L102/1000</f>
        <v>7.1172899999999997</v>
      </c>
      <c r="M231" s="516">
        <f>'[2]Data 1'!M102/1000</f>
        <v>7.1172899999999997</v>
      </c>
    </row>
    <row r="232" spans="3:16">
      <c r="C232" s="517" t="s">
        <v>18</v>
      </c>
      <c r="D232" s="516">
        <f>'[2]Data 1'!D103/1000</f>
        <v>10.595469999999999</v>
      </c>
      <c r="E232" s="516">
        <f>'[2]Data 1'!E103/1000</f>
        <v>10.610370000000001</v>
      </c>
      <c r="F232" s="516">
        <f>'[2]Data 1'!F103/1000</f>
        <v>10.468020000000001</v>
      </c>
      <c r="G232" s="516">
        <f>'[2]Data 1'!G103/1000</f>
        <v>10.494014999999999</v>
      </c>
      <c r="H232" s="516">
        <f>'[2]Data 1'!H103/1000</f>
        <v>9.5618850000000002</v>
      </c>
      <c r="I232" s="516">
        <f>'[2]Data 1'!I103/1000</f>
        <v>9.5618850000000002</v>
      </c>
      <c r="J232" s="516">
        <f>'[2]Data 1'!J103/1000</f>
        <v>9.5618850000000002</v>
      </c>
      <c r="K232" s="516">
        <f>'[2]Data 1'!K103/1000</f>
        <v>9.2150449999999999</v>
      </c>
      <c r="L232" s="516">
        <f>'[2]Data 1'!L103/1000</f>
        <v>5.4920249999999999</v>
      </c>
      <c r="M232" s="516">
        <f>'[2]Data 1'!M103/1000</f>
        <v>3.5229250000000003</v>
      </c>
    </row>
    <row r="233" spans="3:16">
      <c r="C233" s="453" t="s">
        <v>19</v>
      </c>
      <c r="D233" s="516">
        <f>'[2]Data 1'!D104/1000</f>
        <v>0.50551999999999997</v>
      </c>
      <c r="E233" s="516">
        <f>'[2]Data 1'!E104/1000</f>
        <v>0.50551999999999997</v>
      </c>
      <c r="F233" s="516">
        <f>'[2]Data 1'!F104/1000</f>
        <v>0.50551999999999997</v>
      </c>
      <c r="G233" s="516">
        <f>'[2]Data 1'!G104/1000</f>
        <v>7.9500000000000005E-3</v>
      </c>
      <c r="H233" s="516">
        <f>'[2]Data 1'!H104/1000</f>
        <v>7.9500000000000005E-3</v>
      </c>
      <c r="I233" s="516">
        <f>'[2]Data 1'!I104/1000</f>
        <v>7.9500000000000005E-3</v>
      </c>
      <c r="J233" s="516">
        <f>'[2]Data 1'!J104/1000</f>
        <v>7.9500000000000005E-3</v>
      </c>
      <c r="K233" s="516">
        <f>'[2]Data 1'!K104/1000</f>
        <v>7.9500000000000005E-3</v>
      </c>
      <c r="L233" s="516">
        <f>'[2]Data 1'!L104/1000</f>
        <v>7.9500000000000005E-3</v>
      </c>
      <c r="M233" s="516">
        <f>'[2]Data 1'!M104/1000</f>
        <v>7.9500000000000005E-3</v>
      </c>
    </row>
    <row r="234" spans="3:16">
      <c r="C234" s="517" t="s">
        <v>34</v>
      </c>
      <c r="D234" s="516">
        <f>'[2]Data 1'!D105/1000</f>
        <v>24.947710000000001</v>
      </c>
      <c r="E234" s="516">
        <f>'[2]Data 1'!E105/1000</f>
        <v>24.947710000000001</v>
      </c>
      <c r="F234" s="516">
        <f>'[2]Data 1'!F105/1000</f>
        <v>24.947710000000001</v>
      </c>
      <c r="G234" s="516">
        <f>'[2]Data 1'!G105/1000</f>
        <v>24.947695</v>
      </c>
      <c r="H234" s="516">
        <f>'[2]Data 1'!H105/1000</f>
        <v>24.947695</v>
      </c>
      <c r="I234" s="516">
        <f>'[2]Data 1'!I105/1000</f>
        <v>24.947695</v>
      </c>
      <c r="J234" s="516">
        <f>'[2]Data 1'!J105/1000</f>
        <v>24.561845000000002</v>
      </c>
      <c r="K234" s="516">
        <f>'[2]Data 1'!K105/1000</f>
        <v>24.561845000000002</v>
      </c>
      <c r="L234" s="516">
        <f>'[2]Data 1'!L105/1000</f>
        <v>24.561845000000002</v>
      </c>
      <c r="M234" s="516">
        <f>'[2]Data 1'!M105/1000</f>
        <v>24.561845000000002</v>
      </c>
    </row>
    <row r="235" spans="3:16">
      <c r="C235" s="517" t="s">
        <v>114</v>
      </c>
      <c r="D235" s="516">
        <f>'[2]Data 1'!D106/1000</f>
        <v>22.608702050000002</v>
      </c>
      <c r="E235" s="516">
        <f>'[2]Data 1'!E106/1000</f>
        <v>22.852974049999993</v>
      </c>
      <c r="F235" s="516">
        <f>'[2]Data 1'!F106/1000</f>
        <v>22.871444549999996</v>
      </c>
      <c r="G235" s="516">
        <f>'[2]Data 1'!G106/1000</f>
        <v>22.76332575</v>
      </c>
      <c r="H235" s="516">
        <f>'[2]Data 1'!H106/1000</f>
        <v>22.814760750000001</v>
      </c>
      <c r="I235" s="516">
        <f>'[2]Data 1'!I106/1000</f>
        <v>22.853119750000001</v>
      </c>
      <c r="J235" s="516">
        <f>'[2]Data 1'!J106/1000</f>
        <v>23.007289749999998</v>
      </c>
      <c r="K235" s="516">
        <f>'[2]Data 1'!K106/1000</f>
        <v>25.244492999999999</v>
      </c>
      <c r="L235" s="516">
        <f>'[2]Data 1'!L106/1000</f>
        <v>27.026053500000003</v>
      </c>
      <c r="M235" s="516">
        <f>'[2]Data 1'!M106/1000</f>
        <v>27.772313499999999</v>
      </c>
    </row>
    <row r="236" spans="3:16">
      <c r="C236" s="517" t="s">
        <v>255</v>
      </c>
      <c r="D236" s="516">
        <f>SUM('[2]Data 1'!D107:D108)/1000</f>
        <v>6.2435112300000979</v>
      </c>
      <c r="E236" s="516">
        <f>SUM('[2]Data 1'!E107:E108)/1000</f>
        <v>6.695927670000148</v>
      </c>
      <c r="F236" s="516">
        <f>SUM('[2]Data 1'!F107:F108)/1000</f>
        <v>6.7020921100001489</v>
      </c>
      <c r="G236" s="516">
        <f>SUM('[2]Data 1'!G107:G108)/1000</f>
        <v>6.7382244410000007</v>
      </c>
      <c r="H236" s="516">
        <f>SUM('[2]Data 1'!H107:H108)/1000</f>
        <v>6.7426820660000004</v>
      </c>
      <c r="I236" s="516">
        <f>SUM('[2]Data 1'!I107:I108)/1000</f>
        <v>6.7445796800000002</v>
      </c>
      <c r="J236" s="516">
        <f>SUM('[2]Data 1'!J107:J108)/1000</f>
        <v>6.8230636699999998</v>
      </c>
      <c r="K236" s="516">
        <f>SUM('[2]Data 1'!K107:K108)/1000</f>
        <v>10.810715059999998</v>
      </c>
      <c r="L236" s="516">
        <f>SUM('[2]Data 1'!L107:L108)/1000</f>
        <v>13.715805401000001</v>
      </c>
      <c r="M236" s="516">
        <f>SUM('[2]Data 1'!M107:M108)/1000</f>
        <v>17.144002081</v>
      </c>
    </row>
    <row r="237" spans="3:16">
      <c r="C237" s="517" t="s">
        <v>115</v>
      </c>
      <c r="D237" s="516">
        <f>'[2]Data 1'!D109/1000</f>
        <v>0.96843241000000002</v>
      </c>
      <c r="E237" s="516">
        <f>'[2]Data 1'!E109/1000</f>
        <v>0.94444241000000007</v>
      </c>
      <c r="F237" s="516">
        <f>'[2]Data 1'!F109/1000</f>
        <v>0.98196541000000004</v>
      </c>
      <c r="G237" s="516">
        <f>'[2]Data 1'!G109/1000</f>
        <v>0.88119700000000001</v>
      </c>
      <c r="H237" s="516">
        <f>'[2]Data 1'!H109/1000</f>
        <v>0.88382000000000005</v>
      </c>
      <c r="I237" s="516">
        <f>'[2]Data 1'!I109/1000</f>
        <v>0.88057799999999997</v>
      </c>
      <c r="J237" s="516">
        <f>'[2]Data 1'!J109/1000</f>
        <v>0.88547100000000001</v>
      </c>
      <c r="K237" s="516">
        <f>'[2]Data 1'!K109/1000</f>
        <v>1.0356959999999999</v>
      </c>
      <c r="L237" s="516">
        <f>'[2]Data 1'!L109/1000</f>
        <v>1.0855239999999999</v>
      </c>
      <c r="M237" s="516">
        <f>'[2]Data 1'!M109/1000</f>
        <v>1.08684</v>
      </c>
    </row>
    <row r="238" spans="3:16">
      <c r="C238" s="517" t="s">
        <v>183</v>
      </c>
      <c r="D238" s="516">
        <f>'[2]Data 1'!D110/1000</f>
        <v>7.1171501999999984</v>
      </c>
      <c r="E238" s="516">
        <f>'[2]Data 1'!E110/1000</f>
        <v>7.0578807000000001</v>
      </c>
      <c r="F238" s="516">
        <f>'[2]Data 1'!F110/1000</f>
        <v>7.0478021999999996</v>
      </c>
      <c r="G238" s="516">
        <f>'[2]Data 1'!G110/1000</f>
        <v>6.2035451100000003</v>
      </c>
      <c r="H238" s="516">
        <f>'[2]Data 1'!H110/1000</f>
        <v>5.9816361100000002</v>
      </c>
      <c r="I238" s="516">
        <f>'[2]Data 1'!I110/1000</f>
        <v>5.8159121100000002</v>
      </c>
      <c r="J238" s="516">
        <f>'[2]Data 1'!J110/1000</f>
        <v>5.8031571099999999</v>
      </c>
      <c r="K238" s="516">
        <f>'[2]Data 1'!K110/1000</f>
        <v>5.6798684999999995</v>
      </c>
      <c r="L238" s="516">
        <f>'[2]Data 1'!L110/1000</f>
        <v>5.6639515000000005</v>
      </c>
      <c r="M238" s="516">
        <f>'[2]Data 1'!M110/1000</f>
        <v>5.6131374999999997</v>
      </c>
    </row>
    <row r="239" spans="3:16">
      <c r="C239" s="515" t="s">
        <v>241</v>
      </c>
      <c r="D239" s="521" t="str">
        <f>IF('[2]Data 1'!D111="-","-",'[2]Data 1'!D111/1000)</f>
        <v>-</v>
      </c>
      <c r="E239" s="521" t="str">
        <f>IF('[2]Data 1'!E111="-","-",'[2]Data 1'!E111/1000)</f>
        <v>-</v>
      </c>
      <c r="F239" s="521" t="str">
        <f>IF('[2]Data 1'!F111="-","-",'[2]Data 1'!F111/1000)</f>
        <v>-</v>
      </c>
      <c r="G239" s="516">
        <f>IF('[2]Data 1'!G111="-","-",'[2]Data 1'!G111/1000)</f>
        <v>0.4137265</v>
      </c>
      <c r="H239" s="516">
        <f>IF('[2]Data 1'!H111="-","-",'[2]Data 1'!H111/1000)</f>
        <v>0.40179450000000005</v>
      </c>
      <c r="I239" s="516">
        <f>IF('[2]Data 1'!I111="-","-",'[2]Data 1'!I111/1000)</f>
        <v>0.4057945</v>
      </c>
      <c r="J239" s="516">
        <f>IF('[2]Data 1'!J111="-","-",'[2]Data 1'!J111/1000)</f>
        <v>0.4057945</v>
      </c>
      <c r="K239" s="516">
        <f>IF('[2]Data 1'!K111="-","-",'[2]Data 1'!K111/1000)</f>
        <v>0.39926650000000002</v>
      </c>
      <c r="L239" s="516">
        <f>IF('[2]Data 1'!L111="-","-",'[2]Data 1'!L111/1000)</f>
        <v>0.3895865</v>
      </c>
      <c r="M239" s="516">
        <f>IF('[2]Data 1'!M111="-","-",'[2]Data 1'!M111/1000)</f>
        <v>0.40237650000000003</v>
      </c>
    </row>
    <row r="240" spans="3:16">
      <c r="C240" s="519" t="s">
        <v>242</v>
      </c>
      <c r="D240" s="521" t="str">
        <f>IF('[2]Data 1'!D112="-","-",'[2]Data 1'!D112/1000)</f>
        <v>-</v>
      </c>
      <c r="E240" s="521" t="str">
        <f>IF('[2]Data 1'!E112="-","-",'[2]Data 1'!E112/1000)</f>
        <v>-</v>
      </c>
      <c r="F240" s="521" t="str">
        <f>IF('[2]Data 1'!F112="-","-",'[2]Data 1'!F112/1000)</f>
        <v>-</v>
      </c>
      <c r="G240" s="516">
        <f>IF('[2]Data 1'!G112="-","-",'[2]Data 1'!G112/1000)</f>
        <v>0.11483750000000001</v>
      </c>
      <c r="H240" s="516">
        <f>IF('[2]Data 1'!H112="-","-",'[2]Data 1'!H112/1000)</f>
        <v>0.11483750000000001</v>
      </c>
      <c r="I240" s="516">
        <f>IF('[2]Data 1'!I112="-","-",'[2]Data 1'!I112/1000)</f>
        <v>0.11883750000000001</v>
      </c>
      <c r="J240" s="516">
        <f>IF('[2]Data 1'!J112="-","-",'[2]Data 1'!J112/1000)</f>
        <v>0.11883750000000001</v>
      </c>
      <c r="K240" s="516">
        <f>IF('[2]Data 1'!K112="-","-",'[2]Data 1'!K112/1000)</f>
        <v>0.11883750000000001</v>
      </c>
      <c r="L240" s="516">
        <f>IF('[2]Data 1'!L112="-","-",'[2]Data 1'!L112/1000)</f>
        <v>0.11883750000000001</v>
      </c>
      <c r="M240" s="516">
        <f>IF('[2]Data 1'!M112="-","-",'[2]Data 1'!M112/1000)</f>
        <v>0.13162750000000001</v>
      </c>
    </row>
    <row r="241" spans="3:13">
      <c r="C241" s="455" t="s">
        <v>20</v>
      </c>
      <c r="D241" s="518">
        <f>SUM(D229:D240)</f>
        <v>99.93659467000009</v>
      </c>
      <c r="E241" s="518">
        <f t="shared" ref="E241" si="73">SUM(E229:E240)</f>
        <v>100.62295661000013</v>
      </c>
      <c r="F241" s="518">
        <f t="shared" ref="F241" si="74">SUM(F229:F240)</f>
        <v>100.53891605000015</v>
      </c>
      <c r="G241" s="518">
        <f t="shared" ref="G241" si="75">SUM(G229:G240)</f>
        <v>100.50945473100001</v>
      </c>
      <c r="H241" s="518">
        <f t="shared" ref="H241" si="76">SUM(H229:H240)</f>
        <v>99.409029355999991</v>
      </c>
      <c r="I241" s="518">
        <f t="shared" ref="I241" si="77">SUM(I229:I240)</f>
        <v>98.837243970000003</v>
      </c>
      <c r="J241" s="518">
        <f t="shared" ref="J241" si="78">SUM(J229:J240)</f>
        <v>98.686840559999993</v>
      </c>
      <c r="K241" s="518">
        <f t="shared" ref="K241" si="79">SUM(K229:K240)</f>
        <v>104.61945058999997</v>
      </c>
      <c r="L241" s="518">
        <f>SUM(L229:L240)</f>
        <v>105.60720743099999</v>
      </c>
      <c r="M241" s="518">
        <f>SUM(M229:M240)</f>
        <v>107.78431011099998</v>
      </c>
    </row>
    <row r="242" spans="3:13">
      <c r="D242" s="499"/>
      <c r="E242" s="499"/>
      <c r="F242" s="499"/>
      <c r="G242" s="499"/>
      <c r="H242" s="499"/>
      <c r="I242" s="499"/>
      <c r="J242" s="499"/>
      <c r="K242" s="499"/>
      <c r="L242" s="499"/>
      <c r="M242" s="387"/>
    </row>
    <row r="243" spans="3:13">
      <c r="L243" s="387"/>
      <c r="M243" s="387"/>
    </row>
    <row r="244" spans="3:13">
      <c r="L244" s="387"/>
      <c r="M244" s="387"/>
    </row>
    <row r="245" spans="3:13">
      <c r="L245" s="387"/>
      <c r="M245" s="387"/>
    </row>
    <row r="246" spans="3:13">
      <c r="L246" s="387"/>
      <c r="M246" s="387"/>
    </row>
    <row r="247" spans="3:13">
      <c r="L247" s="387"/>
      <c r="M247" s="387"/>
    </row>
    <row r="248" spans="3:13">
      <c r="L248" s="387"/>
      <c r="M248" s="387"/>
    </row>
    <row r="249" spans="3:13">
      <c r="L249" s="387"/>
      <c r="M249" s="387"/>
    </row>
    <row r="250" spans="3:13">
      <c r="L250" s="387"/>
      <c r="M250" s="387"/>
    </row>
    <row r="251" spans="3:13">
      <c r="L251" s="387"/>
      <c r="M251" s="387"/>
    </row>
    <row r="252" spans="3:13">
      <c r="L252" s="387"/>
      <c r="M252" s="387"/>
    </row>
  </sheetData>
  <customSheetViews>
    <customSheetView guid="{93154E83-DC5B-11D6-846E-0008C7298EBA}" showGridLines="0" showRowCol="0" outlineSymbols="0" showRuler="0">
      <pane ySplit="4" topLeftCell="A20" activePane="bottomLeft" state="frozenSplit"/>
      <selection pane="bottomLeft"/>
    </customSheetView>
    <customSheetView guid="{93154E82-DC5B-11D6-846E-0008C7298EBA}" showGridLines="0" showRowCol="0" outlineSymbols="0" showRuler="0">
      <pane ySplit="4" topLeftCell="A20" activePane="bottomLeft" state="frozenSplit"/>
      <selection pane="bottomLeft"/>
    </customSheetView>
    <customSheetView guid="{93154E81-DC5B-11D6-846E-0008C7298EBA}" showGridLines="0" showRowCol="0" outlineSymbols="0" showRuler="0">
      <pane ySplit="4" topLeftCell="A20" activePane="bottomLeft" state="frozenSplit"/>
      <selection pane="bottomLeft"/>
    </customSheetView>
    <customSheetView guid="{93154E80-DC5B-11D6-846E-0008C7298EBA}" showGridLines="0" showRowCol="0" outlineSymbols="0" showRuler="0">
      <pane ySplit="4" topLeftCell="A13" activePane="bottomLeft" state="frozenSplit"/>
      <selection pane="bottomLeft"/>
    </customSheetView>
    <customSheetView guid="{93154E7F-DC5B-11D6-846E-0008C7298EBA}" showGridLines="0" showRowCol="0" outlineSymbols="0" showRuler="0">
      <pane ySplit="4" topLeftCell="A6" activePane="bottomLeft" state="frozenSplit"/>
      <selection pane="bottomLeft"/>
    </customSheetView>
    <customSheetView guid="{93154E7E-DC5B-11D6-846E-0008C7298EBA}" showGridLines="0" showRowCol="0" outlineSymbols="0" showRuler="0">
      <pane ySplit="4" topLeftCell="A6" activePane="bottomLeft" state="frozenSplit"/>
      <selection pane="bottomLeft"/>
    </customSheetView>
  </customSheetViews>
  <mergeCells count="4">
    <mergeCell ref="D132:E132"/>
    <mergeCell ref="F132:G132"/>
    <mergeCell ref="D141:E141"/>
    <mergeCell ref="F141:G141"/>
  </mergeCells>
  <phoneticPr fontId="0" type="noConversion"/>
  <pageMargins left="0.39370078740157483" right="0.39370078740157483" top="0.39370078740157483" bottom="0.39370078740157483" header="0.39370078740157483" footer="0.39370078740157483"/>
  <pageSetup paperSize="9" orientation="landscape" verticalDpi="355" r:id="rId1"/>
  <headerFooter alignWithMargins="0"/>
  <ignoredErrors>
    <ignoredError sqref="F225:M225 F209 D236:G236 F184:F208" formulaRange="1"/>
    <ignoredError sqref="X22 X43" formula="1"/>
  </ignoredError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
  <dimension ref="A1:N249"/>
  <sheetViews>
    <sheetView showOutlineSymbols="0" topLeftCell="I1" zoomScaleNormal="100" workbookViewId="0">
      <selection activeCell="J194" sqref="J194"/>
    </sheetView>
  </sheetViews>
  <sheetFormatPr baseColWidth="10" defaultColWidth="11.42578125" defaultRowHeight="12.75"/>
  <cols>
    <col min="1" max="1" width="0.140625" style="17" customWidth="1"/>
    <col min="2" max="2" width="2.7109375" style="17" customWidth="1"/>
    <col min="3" max="3" width="20.5703125" style="17" customWidth="1"/>
    <col min="4" max="10" width="16" style="17" customWidth="1"/>
    <col min="11" max="16384" width="11.42578125" style="17"/>
  </cols>
  <sheetData>
    <row r="1" spans="1:14" ht="0.75" customHeight="1"/>
    <row r="2" spans="1:14" ht="21" customHeight="1">
      <c r="G2" s="31" t="s">
        <v>33</v>
      </c>
    </row>
    <row r="3" spans="1:14" ht="15" customHeight="1">
      <c r="G3" s="618" t="s">
        <v>366</v>
      </c>
    </row>
    <row r="4" spans="1:14" ht="0.75" customHeight="1"/>
    <row r="5" spans="1:14" s="371" customFormat="1">
      <c r="B5" s="175"/>
      <c r="D5" s="176"/>
      <c r="E5" s="174"/>
      <c r="G5" s="39"/>
      <c r="H5" s="39"/>
      <c r="I5" s="39"/>
      <c r="J5" s="39"/>
      <c r="K5" s="39"/>
      <c r="L5" s="39"/>
      <c r="M5" s="39"/>
      <c r="N5" s="39"/>
    </row>
    <row r="6" spans="1:14" customFormat="1">
      <c r="B6" s="175"/>
      <c r="C6" s="270" t="s">
        <v>386</v>
      </c>
      <c r="D6" s="176"/>
      <c r="E6" s="174"/>
      <c r="G6" s="39"/>
      <c r="H6" s="39"/>
      <c r="I6" s="39"/>
      <c r="J6" s="39"/>
      <c r="K6" s="39"/>
      <c r="L6" s="39"/>
      <c r="M6" s="39"/>
      <c r="N6" s="39"/>
    </row>
    <row r="7" spans="1:14" customFormat="1" ht="11.25" customHeight="1">
      <c r="B7" s="177"/>
      <c r="C7" s="525"/>
      <c r="D7" s="526" t="s">
        <v>207</v>
      </c>
      <c r="E7" s="526" t="s">
        <v>207</v>
      </c>
      <c r="F7" s="526" t="s">
        <v>208</v>
      </c>
      <c r="G7" s="17"/>
      <c r="H7" s="39"/>
      <c r="I7" s="39"/>
      <c r="J7" s="39"/>
      <c r="K7" s="39"/>
      <c r="L7" s="39"/>
      <c r="M7" s="39"/>
      <c r="N7" s="39"/>
    </row>
    <row r="8" spans="1:14" customFormat="1" ht="11.25" customHeight="1">
      <c r="B8" s="177"/>
      <c r="C8" s="527"/>
      <c r="D8" s="528" t="s">
        <v>80</v>
      </c>
      <c r="E8" s="528" t="s">
        <v>80</v>
      </c>
      <c r="F8" s="528" t="s">
        <v>209</v>
      </c>
      <c r="G8" s="17"/>
      <c r="H8" s="39"/>
      <c r="I8" s="39"/>
      <c r="J8" s="39"/>
      <c r="K8" s="39"/>
      <c r="L8" s="39"/>
      <c r="M8" s="39"/>
      <c r="N8" s="39"/>
    </row>
    <row r="9" spans="1:14" customFormat="1" ht="11.25" customHeight="1">
      <c r="B9" s="177"/>
      <c r="C9" s="527"/>
      <c r="D9" s="528" t="s">
        <v>97</v>
      </c>
      <c r="E9" s="528" t="s">
        <v>212</v>
      </c>
      <c r="F9" s="528" t="s">
        <v>210</v>
      </c>
      <c r="G9" s="17"/>
      <c r="H9" s="39"/>
      <c r="I9" s="39"/>
      <c r="J9" s="39"/>
      <c r="K9" s="39"/>
      <c r="L9" s="39"/>
      <c r="M9" s="39"/>
      <c r="N9" s="39"/>
    </row>
    <row r="10" spans="1:14" customFormat="1" ht="12" customHeight="1">
      <c r="B10" s="177"/>
      <c r="C10" s="529" t="s">
        <v>79</v>
      </c>
      <c r="D10" s="530" t="s">
        <v>77</v>
      </c>
      <c r="E10" s="530" t="s">
        <v>77</v>
      </c>
      <c r="F10" s="531" t="s">
        <v>211</v>
      </c>
      <c r="G10" s="17"/>
      <c r="H10" s="39"/>
      <c r="I10" s="39"/>
      <c r="J10" s="39"/>
      <c r="K10" s="39"/>
      <c r="L10" s="39"/>
      <c r="M10" s="39"/>
      <c r="N10" s="39"/>
    </row>
    <row r="11" spans="1:14" customFormat="1" ht="11.25" customHeight="1">
      <c r="A11" s="391"/>
      <c r="B11" s="634"/>
      <c r="C11" s="532" t="s">
        <v>258</v>
      </c>
      <c r="D11" s="533">
        <v>19732.569590999999</v>
      </c>
      <c r="E11" s="533">
        <v>3321.5035630000002</v>
      </c>
      <c r="F11" s="534">
        <v>81.62</v>
      </c>
      <c r="G11" s="17"/>
      <c r="H11" s="671"/>
      <c r="I11" s="392"/>
      <c r="J11" s="180"/>
      <c r="K11" s="179"/>
      <c r="L11" s="179"/>
      <c r="M11" s="179"/>
      <c r="N11" s="39"/>
    </row>
    <row r="12" spans="1:14" customFormat="1" ht="11.25" customHeight="1">
      <c r="A12" s="391"/>
      <c r="B12" s="634"/>
      <c r="C12" s="535" t="s">
        <v>61</v>
      </c>
      <c r="D12" s="533">
        <v>17359.979806000003</v>
      </c>
      <c r="E12" s="533">
        <v>2582.3448590000003</v>
      </c>
      <c r="F12" s="534">
        <v>61.23</v>
      </c>
      <c r="G12" s="17"/>
      <c r="H12" s="671"/>
      <c r="I12" s="392"/>
      <c r="J12" s="180"/>
      <c r="K12" s="179"/>
      <c r="L12" s="179"/>
      <c r="M12" s="179"/>
      <c r="N12" s="39"/>
    </row>
    <row r="13" spans="1:14" customFormat="1" ht="11.25" customHeight="1">
      <c r="A13" s="391"/>
      <c r="B13" s="634"/>
      <c r="C13" s="535" t="s">
        <v>62</v>
      </c>
      <c r="D13" s="533">
        <v>18578.787618999999</v>
      </c>
      <c r="E13" s="533">
        <v>2484.7054759999996</v>
      </c>
      <c r="F13" s="534">
        <v>51.65</v>
      </c>
      <c r="G13" s="17"/>
      <c r="H13" s="671"/>
      <c r="I13" s="392"/>
      <c r="J13" s="180"/>
      <c r="K13" s="179"/>
      <c r="L13" s="179"/>
      <c r="M13" s="179"/>
      <c r="N13" s="39"/>
    </row>
    <row r="14" spans="1:14" customFormat="1" ht="11.25" customHeight="1">
      <c r="A14" s="391"/>
      <c r="B14" s="634"/>
      <c r="C14" s="535" t="s">
        <v>64</v>
      </c>
      <c r="D14" s="533">
        <v>16837.557446999999</v>
      </c>
      <c r="E14" s="533">
        <v>2076.3826039999999</v>
      </c>
      <c r="F14" s="534">
        <v>52.14</v>
      </c>
      <c r="G14" s="17"/>
      <c r="H14" s="671"/>
      <c r="I14" s="392"/>
      <c r="J14" s="180"/>
      <c r="K14" s="179"/>
      <c r="L14" s="179"/>
      <c r="M14" s="179"/>
      <c r="N14" s="39"/>
    </row>
    <row r="15" spans="1:14" customFormat="1" ht="11.25" customHeight="1">
      <c r="A15" s="391"/>
      <c r="B15" s="634"/>
      <c r="C15" s="535" t="s">
        <v>65</v>
      </c>
      <c r="D15" s="533">
        <v>18153.871525999999</v>
      </c>
      <c r="E15" s="533">
        <v>2017.7955509999999</v>
      </c>
      <c r="F15" s="534">
        <v>54.25</v>
      </c>
      <c r="G15" s="17"/>
      <c r="H15" s="671"/>
      <c r="I15" s="392"/>
      <c r="J15" s="180"/>
      <c r="K15" s="179"/>
      <c r="L15" s="179"/>
      <c r="M15" s="179"/>
      <c r="N15" s="39"/>
    </row>
    <row r="16" spans="1:14" ht="11.25" customHeight="1">
      <c r="A16" s="391"/>
      <c r="B16" s="634"/>
      <c r="C16" s="535" t="s">
        <v>66</v>
      </c>
      <c r="D16" s="533">
        <v>19424.750881</v>
      </c>
      <c r="E16" s="533">
        <v>2242.9436660000001</v>
      </c>
      <c r="F16" s="534">
        <v>56.93</v>
      </c>
      <c r="H16" s="671"/>
      <c r="I16" s="392"/>
      <c r="J16" s="180"/>
      <c r="K16" s="179"/>
      <c r="L16" s="179"/>
      <c r="M16" s="179"/>
      <c r="N16" s="39"/>
    </row>
    <row r="17" spans="1:14" ht="11.25" customHeight="1">
      <c r="A17" s="391"/>
      <c r="B17" s="634">
        <v>2017</v>
      </c>
      <c r="C17" s="535" t="s">
        <v>67</v>
      </c>
      <c r="D17" s="533">
        <v>19987.433160999997</v>
      </c>
      <c r="E17" s="533">
        <v>2412.65425</v>
      </c>
      <c r="F17" s="534">
        <v>55.93</v>
      </c>
      <c r="H17" s="671"/>
      <c r="I17" s="392"/>
      <c r="J17" s="180"/>
      <c r="K17" s="179"/>
      <c r="L17" s="179"/>
      <c r="M17" s="179"/>
      <c r="N17" s="39"/>
    </row>
    <row r="18" spans="1:14" ht="11.25" customHeight="1">
      <c r="A18" s="391"/>
      <c r="B18" s="634"/>
      <c r="C18" s="535" t="s">
        <v>68</v>
      </c>
      <c r="D18" s="533">
        <v>19312.911521000002</v>
      </c>
      <c r="E18" s="533">
        <v>2443.1201449999999</v>
      </c>
      <c r="F18" s="534">
        <v>54.69</v>
      </c>
      <c r="H18" s="671"/>
      <c r="I18" s="392"/>
      <c r="J18" s="180"/>
      <c r="K18" s="179"/>
      <c r="L18" s="179"/>
      <c r="M18" s="179"/>
      <c r="N18" s="39"/>
    </row>
    <row r="19" spans="1:14" ht="11.25" customHeight="1">
      <c r="A19" s="391"/>
      <c r="B19" s="634"/>
      <c r="C19" s="535" t="s">
        <v>69</v>
      </c>
      <c r="D19" s="533">
        <v>18138.216249000001</v>
      </c>
      <c r="E19" s="533">
        <v>1993.881065</v>
      </c>
      <c r="F19" s="534">
        <v>56.28</v>
      </c>
      <c r="H19" s="671"/>
      <c r="I19" s="392"/>
      <c r="J19" s="180"/>
      <c r="K19" s="179"/>
      <c r="L19" s="179"/>
      <c r="M19" s="179"/>
      <c r="N19" s="39"/>
    </row>
    <row r="20" spans="1:14" ht="11.25" customHeight="1">
      <c r="A20" s="391"/>
      <c r="B20" s="634"/>
      <c r="C20" s="535" t="s">
        <v>70</v>
      </c>
      <c r="D20" s="533">
        <v>18149.930017999999</v>
      </c>
      <c r="E20" s="533">
        <v>1999.3108279999999</v>
      </c>
      <c r="F20" s="534">
        <v>64.83</v>
      </c>
      <c r="H20" s="671"/>
      <c r="I20" s="392"/>
      <c r="J20" s="180"/>
      <c r="K20" s="179"/>
      <c r="L20" s="179"/>
      <c r="M20" s="179"/>
      <c r="N20" s="39"/>
    </row>
    <row r="21" spans="1:14" ht="11.25" customHeight="1">
      <c r="A21" s="391"/>
      <c r="B21" s="634"/>
      <c r="C21" s="535" t="s">
        <v>71</v>
      </c>
      <c r="D21" s="533">
        <v>18504.415255</v>
      </c>
      <c r="E21" s="533">
        <v>2379.4786490000001</v>
      </c>
      <c r="F21" s="534">
        <v>66.81</v>
      </c>
      <c r="H21" s="671"/>
      <c r="I21" s="392"/>
      <c r="J21" s="180"/>
      <c r="K21" s="179"/>
      <c r="L21" s="179"/>
      <c r="M21" s="179"/>
      <c r="N21" s="39"/>
    </row>
    <row r="22" spans="1:14" ht="11.25" customHeight="1">
      <c r="A22" s="391"/>
      <c r="B22" s="634"/>
      <c r="C22" s="536" t="s">
        <v>73</v>
      </c>
      <c r="D22" s="537">
        <v>19090.161749999999</v>
      </c>
      <c r="E22" s="537">
        <v>3054.2117210000001</v>
      </c>
      <c r="F22" s="538">
        <v>67.319999999999993</v>
      </c>
      <c r="H22" s="671"/>
      <c r="I22" s="392"/>
      <c r="J22" s="180"/>
      <c r="K22" s="179"/>
      <c r="L22" s="179"/>
      <c r="M22" s="179"/>
      <c r="N22" s="39"/>
    </row>
    <row r="23" spans="1:14" ht="11.25" customHeight="1">
      <c r="A23" s="391"/>
      <c r="B23" s="634"/>
      <c r="C23" s="532" t="s">
        <v>282</v>
      </c>
      <c r="D23" s="533">
        <v>19663.622296000001</v>
      </c>
      <c r="E23" s="533">
        <v>2920.8576910000002</v>
      </c>
      <c r="F23" s="534">
        <v>58.28</v>
      </c>
      <c r="H23" s="671"/>
      <c r="I23" s="392"/>
      <c r="J23" s="180"/>
      <c r="K23" s="179"/>
      <c r="L23" s="179"/>
      <c r="M23" s="179"/>
      <c r="N23" s="39"/>
    </row>
    <row r="24" spans="1:14" ht="11.25" customHeight="1">
      <c r="A24" s="391"/>
      <c r="B24" s="634"/>
      <c r="C24" s="535" t="s">
        <v>61</v>
      </c>
      <c r="D24" s="533">
        <v>18541.449217000001</v>
      </c>
      <c r="E24" s="533">
        <v>2724.464524</v>
      </c>
      <c r="F24" s="534">
        <v>61.94</v>
      </c>
      <c r="H24" s="671"/>
      <c r="I24" s="392"/>
      <c r="J24" s="180"/>
      <c r="K24" s="179"/>
      <c r="L24" s="179"/>
      <c r="M24" s="179"/>
      <c r="N24" s="39"/>
    </row>
    <row r="25" spans="1:14" ht="11.25" customHeight="1">
      <c r="A25" s="391"/>
      <c r="B25" s="634"/>
      <c r="C25" s="535" t="s">
        <v>62</v>
      </c>
      <c r="D25" s="533">
        <v>19350.582436000001</v>
      </c>
      <c r="E25" s="533">
        <v>2716.8150230000001</v>
      </c>
      <c r="F25" s="534">
        <v>49.88</v>
      </c>
      <c r="H25" s="671"/>
      <c r="I25" s="392"/>
      <c r="J25" s="180"/>
      <c r="K25" s="179"/>
      <c r="L25" s="179"/>
      <c r="M25" s="179"/>
      <c r="N25" s="39"/>
    </row>
    <row r="26" spans="1:14" ht="11.25" customHeight="1">
      <c r="A26" s="391"/>
      <c r="B26" s="634"/>
      <c r="C26" s="535" t="s">
        <v>64</v>
      </c>
      <c r="D26" s="533">
        <v>17730.937929</v>
      </c>
      <c r="E26" s="533">
        <v>2169.5585139999998</v>
      </c>
      <c r="F26" s="534">
        <v>51.27</v>
      </c>
      <c r="H26" s="671"/>
      <c r="I26" s="392"/>
      <c r="J26" s="180"/>
      <c r="K26" s="179"/>
      <c r="L26" s="179"/>
      <c r="M26" s="179"/>
      <c r="N26" s="39"/>
    </row>
    <row r="27" spans="1:14" ht="11.25" customHeight="1">
      <c r="A27" s="391"/>
      <c r="B27" s="634"/>
      <c r="C27" s="535" t="s">
        <v>65</v>
      </c>
      <c r="D27" s="533">
        <v>18103.470497000002</v>
      </c>
      <c r="E27" s="533">
        <v>1937.3010279999999</v>
      </c>
      <c r="F27" s="534">
        <v>62.09</v>
      </c>
      <c r="H27" s="671"/>
      <c r="I27" s="392"/>
      <c r="J27" s="180"/>
      <c r="K27" s="179"/>
      <c r="L27" s="179"/>
      <c r="M27" s="179"/>
      <c r="N27" s="39"/>
    </row>
    <row r="28" spans="1:14" ht="11.25" customHeight="1">
      <c r="A28" s="391"/>
      <c r="B28" s="634"/>
      <c r="C28" s="535" t="s">
        <v>66</v>
      </c>
      <c r="D28" s="533">
        <v>18363.420394000001</v>
      </c>
      <c r="E28" s="533">
        <v>1933.9651650000001</v>
      </c>
      <c r="F28" s="534">
        <v>64.849999999999994</v>
      </c>
      <c r="H28" s="671"/>
      <c r="I28" s="392"/>
      <c r="J28" s="180"/>
      <c r="K28" s="179"/>
      <c r="L28" s="179"/>
      <c r="M28" s="179"/>
      <c r="N28" s="39"/>
    </row>
    <row r="29" spans="1:14" ht="11.25" customHeight="1">
      <c r="A29" s="391"/>
      <c r="B29" s="634">
        <v>2018</v>
      </c>
      <c r="C29" s="535" t="s">
        <v>67</v>
      </c>
      <c r="D29" s="533">
        <v>19919.225396000002</v>
      </c>
      <c r="E29" s="533">
        <v>2230.5159939999999</v>
      </c>
      <c r="F29" s="534">
        <v>68.44</v>
      </c>
      <c r="H29" s="671"/>
      <c r="I29" s="392"/>
      <c r="J29" s="180"/>
      <c r="K29" s="179"/>
      <c r="L29" s="179"/>
      <c r="M29" s="179"/>
      <c r="N29" s="39"/>
    </row>
    <row r="30" spans="1:14" ht="11.25" customHeight="1">
      <c r="A30" s="391"/>
      <c r="B30" s="634"/>
      <c r="C30" s="535" t="s">
        <v>68</v>
      </c>
      <c r="D30" s="533">
        <v>19546.581348</v>
      </c>
      <c r="E30" s="533">
        <v>2407.8526510000002</v>
      </c>
      <c r="F30" s="534">
        <v>71.14</v>
      </c>
      <c r="H30" s="671"/>
      <c r="I30" s="392"/>
      <c r="J30" s="180"/>
      <c r="K30" s="179"/>
      <c r="L30" s="179"/>
      <c r="M30" s="179"/>
      <c r="N30" s="39"/>
    </row>
    <row r="31" spans="1:14" ht="11.25" customHeight="1">
      <c r="A31" s="391"/>
      <c r="B31" s="634"/>
      <c r="C31" s="535" t="s">
        <v>69</v>
      </c>
      <c r="D31" s="533">
        <v>18694.573429</v>
      </c>
      <c r="E31" s="533">
        <v>2008.558552</v>
      </c>
      <c r="F31" s="534">
        <v>77.569999999999993</v>
      </c>
      <c r="H31" s="671"/>
      <c r="I31" s="392"/>
      <c r="J31" s="180"/>
      <c r="K31" s="179"/>
      <c r="L31" s="179"/>
      <c r="M31" s="179"/>
      <c r="N31" s="39"/>
    </row>
    <row r="32" spans="1:14" ht="11.25" customHeight="1">
      <c r="A32" s="391"/>
      <c r="B32" s="634"/>
      <c r="C32" s="535" t="s">
        <v>70</v>
      </c>
      <c r="D32" s="533">
        <v>18298.035618000002</v>
      </c>
      <c r="E32" s="533">
        <v>1988.4645500000001</v>
      </c>
      <c r="F32" s="534">
        <v>71.48</v>
      </c>
      <c r="H32" s="671"/>
      <c r="I32" s="392"/>
      <c r="J32" s="180"/>
      <c r="K32" s="179"/>
      <c r="L32" s="179"/>
      <c r="M32" s="179"/>
      <c r="N32" s="39"/>
    </row>
    <row r="33" spans="1:14" ht="11.25" customHeight="1">
      <c r="A33" s="391"/>
      <c r="B33" s="634"/>
      <c r="C33" s="535" t="s">
        <v>71</v>
      </c>
      <c r="D33" s="533">
        <v>18471.635136999997</v>
      </c>
      <c r="E33" s="533">
        <v>2414.1980249999997</v>
      </c>
      <c r="F33" s="534">
        <v>67.66</v>
      </c>
      <c r="H33" s="671"/>
      <c r="I33" s="392"/>
      <c r="J33" s="180"/>
      <c r="K33" s="179"/>
      <c r="L33" s="179"/>
      <c r="M33" s="179"/>
      <c r="N33" s="39"/>
    </row>
    <row r="34" spans="1:14" ht="11.25" customHeight="1">
      <c r="A34" s="391"/>
      <c r="B34" s="634"/>
      <c r="C34" s="536" t="s">
        <v>73</v>
      </c>
      <c r="D34" s="537">
        <v>18416.503223</v>
      </c>
      <c r="E34" s="537">
        <v>2734.1364479999997</v>
      </c>
      <c r="F34" s="538">
        <v>67.97</v>
      </c>
      <c r="H34" s="671"/>
      <c r="I34" s="392"/>
      <c r="J34" s="180"/>
      <c r="K34" s="179"/>
      <c r="L34" s="179"/>
      <c r="M34" s="179"/>
      <c r="N34" s="39"/>
    </row>
    <row r="35" spans="1:14" ht="11.25" customHeight="1">
      <c r="A35" s="391"/>
      <c r="B35" s="634"/>
      <c r="C35" s="532" t="s">
        <v>301</v>
      </c>
      <c r="D35" s="533">
        <v>20267.310322999998</v>
      </c>
      <c r="E35" s="533">
        <v>3003.3049150000002</v>
      </c>
      <c r="F35" s="534">
        <v>67.97</v>
      </c>
      <c r="H35" s="671"/>
      <c r="I35" s="392"/>
      <c r="J35" s="180"/>
      <c r="K35" s="179"/>
      <c r="L35" s="179"/>
      <c r="M35" s="179"/>
      <c r="N35" s="39"/>
    </row>
    <row r="36" spans="1:14" ht="11.25" customHeight="1">
      <c r="A36" s="391"/>
      <c r="B36" s="634"/>
      <c r="C36" s="535" t="s">
        <v>61</v>
      </c>
      <c r="D36" s="533">
        <v>17717.262059999997</v>
      </c>
      <c r="E36" s="533">
        <v>2397.6673919999998</v>
      </c>
      <c r="F36" s="534">
        <v>59.87</v>
      </c>
      <c r="H36" s="671"/>
      <c r="I36" s="392"/>
      <c r="J36" s="180"/>
      <c r="K36" s="179"/>
      <c r="L36" s="179"/>
      <c r="M36" s="179"/>
      <c r="N36" s="39"/>
    </row>
    <row r="37" spans="1:14" ht="11.25" customHeight="1">
      <c r="A37" s="391"/>
      <c r="B37" s="634"/>
      <c r="C37" s="535" t="s">
        <v>62</v>
      </c>
      <c r="D37" s="533">
        <v>18426.284372000002</v>
      </c>
      <c r="E37" s="533">
        <v>2262.6534320000001</v>
      </c>
      <c r="F37" s="534">
        <v>54.16</v>
      </c>
      <c r="H37" s="671"/>
      <c r="I37" s="392"/>
      <c r="J37" s="180"/>
      <c r="K37" s="179"/>
      <c r="L37" s="179"/>
      <c r="M37" s="179"/>
      <c r="N37" s="39"/>
    </row>
    <row r="38" spans="1:14" ht="11.25" customHeight="1">
      <c r="A38" s="391"/>
      <c r="B38" s="634"/>
      <c r="C38" s="535" t="s">
        <v>64</v>
      </c>
      <c r="D38" s="533">
        <v>17348.278668000003</v>
      </c>
      <c r="E38" s="533">
        <v>2136.0456140000001</v>
      </c>
      <c r="F38" s="534">
        <v>56.63</v>
      </c>
      <c r="H38" s="671"/>
      <c r="I38" s="392"/>
      <c r="J38" s="180"/>
      <c r="K38" s="179"/>
      <c r="L38" s="179"/>
      <c r="M38" s="179"/>
      <c r="N38" s="39"/>
    </row>
    <row r="39" spans="1:14" ht="11.25" customHeight="1">
      <c r="A39" s="391"/>
      <c r="B39" s="634"/>
      <c r="C39" s="535" t="s">
        <v>65</v>
      </c>
      <c r="D39" s="533">
        <v>17994.117487</v>
      </c>
      <c r="E39" s="533">
        <v>1880.5834029999999</v>
      </c>
      <c r="F39" s="534">
        <v>53.77</v>
      </c>
      <c r="H39" s="671"/>
      <c r="I39" s="392"/>
      <c r="J39" s="180"/>
      <c r="K39" s="179"/>
      <c r="L39" s="179"/>
      <c r="M39" s="179"/>
      <c r="N39" s="39"/>
    </row>
    <row r="40" spans="1:14" ht="11.25" customHeight="1">
      <c r="A40" s="391"/>
      <c r="B40" s="634"/>
      <c r="C40" s="535" t="s">
        <v>66</v>
      </c>
      <c r="D40" s="533">
        <v>18080.775271999999</v>
      </c>
      <c r="E40" s="533">
        <v>1874.5665839999999</v>
      </c>
      <c r="F40" s="534">
        <v>52.14</v>
      </c>
      <c r="H40" s="671"/>
      <c r="I40" s="392"/>
      <c r="J40" s="180"/>
      <c r="K40" s="179"/>
      <c r="L40" s="179"/>
      <c r="M40" s="179"/>
      <c r="N40" s="39"/>
    </row>
    <row r="41" spans="1:14" ht="11.25" customHeight="1">
      <c r="A41" s="391"/>
      <c r="B41" s="634">
        <v>2019</v>
      </c>
      <c r="C41" s="535" t="s">
        <v>67</v>
      </c>
      <c r="D41" s="533">
        <v>20375.903945000002</v>
      </c>
      <c r="E41" s="533">
        <v>2293.8583440000002</v>
      </c>
      <c r="F41" s="534">
        <v>56.71</v>
      </c>
      <c r="H41" s="671"/>
      <c r="I41" s="392"/>
      <c r="J41" s="180"/>
      <c r="K41" s="179"/>
      <c r="L41" s="179"/>
      <c r="M41" s="179"/>
      <c r="N41" s="39"/>
    </row>
    <row r="42" spans="1:14" ht="11.25" customHeight="1">
      <c r="A42" s="391"/>
      <c r="B42" s="634"/>
      <c r="C42" s="535" t="s">
        <v>68</v>
      </c>
      <c r="D42" s="533">
        <v>18898.241151000002</v>
      </c>
      <c r="E42" s="533">
        <v>2253.2339200000001</v>
      </c>
      <c r="F42" s="534">
        <v>49.22</v>
      </c>
      <c r="H42" s="671"/>
      <c r="I42" s="392"/>
      <c r="J42" s="180"/>
      <c r="K42" s="179"/>
      <c r="L42" s="179"/>
      <c r="M42" s="179"/>
      <c r="N42" s="39"/>
    </row>
    <row r="43" spans="1:14" ht="11.25" customHeight="1">
      <c r="A43" s="391"/>
      <c r="B43" s="634"/>
      <c r="C43" s="535" t="s">
        <v>69</v>
      </c>
      <c r="D43" s="533">
        <v>18018.683519999999</v>
      </c>
      <c r="E43" s="533">
        <v>1895.3661259999999</v>
      </c>
      <c r="F43" s="534">
        <v>46.82</v>
      </c>
      <c r="H43" s="671"/>
      <c r="I43" s="392"/>
      <c r="J43" s="180"/>
      <c r="K43" s="179"/>
      <c r="L43" s="179"/>
      <c r="M43" s="179"/>
      <c r="N43" s="39"/>
    </row>
    <row r="44" spans="1:14" ht="11.25" customHeight="1">
      <c r="A44" s="391"/>
      <c r="B44" s="634"/>
      <c r="C44" s="535" t="s">
        <v>70</v>
      </c>
      <c r="D44" s="533">
        <v>18225.392333</v>
      </c>
      <c r="E44" s="533">
        <v>1925.7475260000001</v>
      </c>
      <c r="F44" s="534">
        <v>52.22</v>
      </c>
      <c r="H44" s="671"/>
      <c r="I44" s="392"/>
      <c r="J44" s="180"/>
      <c r="K44" s="179"/>
      <c r="L44" s="179"/>
      <c r="M44" s="179"/>
      <c r="N44" s="39"/>
    </row>
    <row r="45" spans="1:14" ht="11.25" customHeight="1">
      <c r="A45" s="391"/>
      <c r="B45" s="634"/>
      <c r="C45" s="535" t="s">
        <v>71</v>
      </c>
      <c r="D45" s="533">
        <v>18418.585015000001</v>
      </c>
      <c r="E45" s="533">
        <v>2398.881433</v>
      </c>
      <c r="F45" s="534">
        <v>48.31</v>
      </c>
      <c r="H45" s="671"/>
      <c r="I45" s="392"/>
      <c r="J45" s="180"/>
      <c r="K45" s="179"/>
      <c r="L45" s="179"/>
      <c r="M45" s="179"/>
      <c r="N45" s="39"/>
    </row>
    <row r="46" spans="1:14" ht="11.25" customHeight="1">
      <c r="A46" s="391"/>
      <c r="B46" s="634"/>
      <c r="C46" s="536" t="s">
        <v>73</v>
      </c>
      <c r="D46" s="537">
        <v>18209.771809000002</v>
      </c>
      <c r="E46" s="537">
        <v>2697.7239570000002</v>
      </c>
      <c r="F46" s="538">
        <v>41.24</v>
      </c>
      <c r="H46" s="671"/>
      <c r="I46" s="392"/>
      <c r="J46" s="180"/>
      <c r="K46" s="179"/>
      <c r="L46" s="179"/>
      <c r="M46" s="179"/>
      <c r="N46" s="39"/>
    </row>
    <row r="47" spans="1:14" ht="11.25" customHeight="1">
      <c r="A47" s="391"/>
      <c r="B47" s="634"/>
      <c r="C47" s="532" t="s">
        <v>322</v>
      </c>
      <c r="D47" s="533">
        <v>19661.807235</v>
      </c>
      <c r="E47" s="533">
        <v>2938.2898050000003</v>
      </c>
      <c r="F47" s="534">
        <v>46.96</v>
      </c>
      <c r="H47" s="671"/>
      <c r="I47" s="392"/>
      <c r="J47" s="180"/>
      <c r="K47" s="179"/>
      <c r="L47" s="179"/>
      <c r="M47" s="179"/>
      <c r="N47" s="39"/>
    </row>
    <row r="48" spans="1:14" ht="11.25" customHeight="1">
      <c r="A48" s="391"/>
      <c r="B48" s="634"/>
      <c r="C48" s="535" t="s">
        <v>61</v>
      </c>
      <c r="D48" s="533">
        <v>17574.878761</v>
      </c>
      <c r="E48" s="533">
        <v>2271.8218960000004</v>
      </c>
      <c r="F48" s="534">
        <v>41.4</v>
      </c>
      <c r="H48" s="671"/>
      <c r="I48" s="392"/>
      <c r="J48" s="180"/>
      <c r="K48" s="179"/>
      <c r="L48" s="179"/>
      <c r="M48" s="179"/>
      <c r="N48" s="39"/>
    </row>
    <row r="49" spans="1:14" ht="11.25" customHeight="1">
      <c r="A49" s="391"/>
      <c r="B49" s="634"/>
      <c r="C49" s="535" t="s">
        <v>62</v>
      </c>
      <c r="D49" s="533">
        <v>17314.032936</v>
      </c>
      <c r="E49" s="533">
        <v>2473.2077869999998</v>
      </c>
      <c r="F49" s="534">
        <v>33.24</v>
      </c>
      <c r="H49" s="671"/>
      <c r="I49" s="392"/>
      <c r="J49" s="180"/>
      <c r="K49" s="179"/>
      <c r="L49" s="179"/>
      <c r="M49" s="179"/>
      <c r="N49" s="39"/>
    </row>
    <row r="50" spans="1:14" ht="11.25" customHeight="1">
      <c r="A50" s="391"/>
      <c r="B50" s="634"/>
      <c r="C50" s="535" t="s">
        <v>64</v>
      </c>
      <c r="D50" s="533">
        <v>13924.776559</v>
      </c>
      <c r="E50" s="533">
        <v>2222.1520559999999</v>
      </c>
      <c r="F50" s="534">
        <v>25.3</v>
      </c>
      <c r="H50" s="671"/>
      <c r="I50" s="392"/>
      <c r="J50" s="180"/>
      <c r="K50" s="179"/>
      <c r="L50" s="179"/>
      <c r="M50" s="179"/>
      <c r="N50" s="39"/>
    </row>
    <row r="51" spans="1:14" ht="11.25" customHeight="1">
      <c r="A51" s="391"/>
      <c r="B51" s="634"/>
      <c r="C51" s="535" t="s">
        <v>65</v>
      </c>
      <c r="D51" s="533">
        <v>15345.440688999999</v>
      </c>
      <c r="E51" s="533">
        <v>1980.6796100000001</v>
      </c>
      <c r="F51" s="534">
        <v>27.35</v>
      </c>
      <c r="H51" s="671"/>
      <c r="I51" s="392"/>
      <c r="J51" s="180"/>
      <c r="K51" s="179"/>
      <c r="L51" s="179"/>
      <c r="M51" s="179"/>
      <c r="N51" s="39"/>
    </row>
    <row r="52" spans="1:14" ht="11.25" customHeight="1">
      <c r="A52" s="391"/>
      <c r="B52" s="634"/>
      <c r="C52" s="535" t="s">
        <v>66</v>
      </c>
      <c r="D52" s="533">
        <v>16380.222886</v>
      </c>
      <c r="E52" s="533">
        <v>1915.393196</v>
      </c>
      <c r="F52" s="534">
        <v>36.020000000000003</v>
      </c>
      <c r="H52" s="671"/>
      <c r="I52" s="392"/>
      <c r="J52" s="180"/>
      <c r="K52" s="179"/>
      <c r="L52" s="179"/>
      <c r="M52" s="179"/>
      <c r="N52" s="39"/>
    </row>
    <row r="53" spans="1:14" ht="11.25" customHeight="1">
      <c r="A53" s="391"/>
      <c r="B53" s="634">
        <v>2020</v>
      </c>
      <c r="C53" s="535" t="s">
        <v>67</v>
      </c>
      <c r="D53" s="533">
        <v>19460.699832999999</v>
      </c>
      <c r="E53" s="533">
        <v>2440.6234520000003</v>
      </c>
      <c r="F53" s="534">
        <v>40.020000000000003</v>
      </c>
      <c r="H53" s="671"/>
      <c r="I53" s="392"/>
      <c r="J53" s="180"/>
      <c r="K53" s="179"/>
      <c r="L53" s="179"/>
      <c r="M53" s="179"/>
      <c r="N53" s="39"/>
    </row>
    <row r="54" spans="1:14" ht="11.25" customHeight="1">
      <c r="A54" s="391"/>
      <c r="B54" s="634"/>
      <c r="C54" s="535" t="s">
        <v>68</v>
      </c>
      <c r="D54" s="533">
        <v>18298.959188000001</v>
      </c>
      <c r="E54" s="533">
        <v>2389.8658909999999</v>
      </c>
      <c r="F54" s="534">
        <v>41.06</v>
      </c>
      <c r="H54" s="671"/>
      <c r="I54" s="392"/>
      <c r="J54" s="180"/>
      <c r="K54" s="179"/>
      <c r="L54" s="179"/>
      <c r="M54" s="179"/>
      <c r="N54" s="39"/>
    </row>
    <row r="55" spans="1:14" ht="11.25" customHeight="1">
      <c r="A55" s="391"/>
      <c r="B55" s="634"/>
      <c r="C55" s="535" t="s">
        <v>69</v>
      </c>
      <c r="D55" s="533">
        <v>17445.550006000001</v>
      </c>
      <c r="E55" s="533">
        <v>1923.3896990000001</v>
      </c>
      <c r="F55" s="534">
        <v>47.45</v>
      </c>
      <c r="H55" s="671"/>
      <c r="I55" s="392"/>
      <c r="J55" s="180"/>
      <c r="K55" s="179"/>
      <c r="L55" s="179"/>
      <c r="M55" s="179"/>
      <c r="N55" s="39"/>
    </row>
    <row r="56" spans="1:14" ht="11.25" customHeight="1">
      <c r="A56" s="391"/>
      <c r="B56" s="634"/>
      <c r="C56" s="535" t="s">
        <v>70</v>
      </c>
      <c r="D56" s="533">
        <v>17554.774635999998</v>
      </c>
      <c r="E56" s="533">
        <v>2061.1224040000002</v>
      </c>
      <c r="F56" s="534">
        <v>42.65</v>
      </c>
      <c r="H56" s="671"/>
      <c r="I56" s="392"/>
      <c r="J56" s="180"/>
      <c r="K56" s="179"/>
      <c r="L56" s="179"/>
      <c r="M56" s="179"/>
      <c r="N56" s="39"/>
    </row>
    <row r="57" spans="1:14" ht="11.25" customHeight="1">
      <c r="A57" s="391"/>
      <c r="B57" s="634"/>
      <c r="C57" s="535" t="s">
        <v>71</v>
      </c>
      <c r="D57" s="533">
        <v>17355.421238000003</v>
      </c>
      <c r="E57" s="533">
        <v>2292.3952530000001</v>
      </c>
      <c r="F57" s="534">
        <v>48.11</v>
      </c>
      <c r="H57" s="671"/>
      <c r="I57" s="392"/>
      <c r="J57" s="180"/>
      <c r="K57" s="179"/>
      <c r="L57" s="179"/>
      <c r="M57" s="179"/>
      <c r="N57" s="39"/>
    </row>
    <row r="58" spans="1:14" ht="11.25" customHeight="1">
      <c r="A58" s="391"/>
      <c r="B58" s="634"/>
      <c r="C58" s="536" t="s">
        <v>73</v>
      </c>
      <c r="D58" s="537">
        <v>18342.352851</v>
      </c>
      <c r="E58" s="537">
        <v>2970.7270479999997</v>
      </c>
      <c r="F58" s="538">
        <v>49.02</v>
      </c>
      <c r="H58" s="671"/>
      <c r="I58" s="392"/>
      <c r="J58" s="180"/>
      <c r="K58" s="39"/>
      <c r="L58" s="179"/>
      <c r="M58" s="179"/>
      <c r="N58" s="39"/>
    </row>
    <row r="59" spans="1:14" ht="11.25" customHeight="1">
      <c r="A59" s="391"/>
      <c r="B59" s="634"/>
      <c r="C59" s="532" t="s">
        <v>387</v>
      </c>
      <c r="D59" s="533">
        <v>19441.217390000002</v>
      </c>
      <c r="E59" s="533">
        <v>3322.5012360000001</v>
      </c>
      <c r="F59" s="534">
        <v>70.37</v>
      </c>
      <c r="H59" s="671"/>
      <c r="I59" s="392"/>
      <c r="J59" s="180"/>
      <c r="K59" s="39"/>
      <c r="L59" s="179"/>
      <c r="M59" s="179"/>
      <c r="N59" s="39"/>
    </row>
    <row r="60" spans="1:14" ht="11.25" customHeight="1">
      <c r="A60" s="391"/>
      <c r="B60" s="634"/>
      <c r="C60" s="535" t="s">
        <v>61</v>
      </c>
      <c r="D60" s="533">
        <v>16873.094779999999</v>
      </c>
      <c r="E60" s="533">
        <v>2353.308779</v>
      </c>
      <c r="F60" s="534">
        <v>36.82</v>
      </c>
      <c r="H60" s="671"/>
      <c r="I60" s="392"/>
      <c r="J60" s="180"/>
      <c r="K60" s="39"/>
      <c r="L60" s="179"/>
      <c r="M60" s="179"/>
      <c r="N60" s="39"/>
    </row>
    <row r="61" spans="1:14" ht="11.25" customHeight="1">
      <c r="A61" s="391"/>
      <c r="B61" s="634"/>
      <c r="C61" s="535" t="s">
        <v>62</v>
      </c>
      <c r="D61" s="533">
        <v>18315.929155000002</v>
      </c>
      <c r="E61" s="533">
        <v>2410.7492560000001</v>
      </c>
      <c r="F61" s="534">
        <v>52.02</v>
      </c>
      <c r="H61" s="671"/>
      <c r="I61" s="392"/>
      <c r="J61" s="180"/>
      <c r="K61" s="39"/>
      <c r="L61" s="179"/>
      <c r="M61" s="179"/>
      <c r="N61" s="39"/>
    </row>
    <row r="62" spans="1:14" ht="11.25" customHeight="1">
      <c r="A62" s="391"/>
      <c r="B62" s="634"/>
      <c r="C62" s="535" t="s">
        <v>64</v>
      </c>
      <c r="D62" s="533">
        <v>16814.896434000002</v>
      </c>
      <c r="E62" s="533">
        <v>2051.8507610000001</v>
      </c>
      <c r="F62" s="534">
        <v>71.540000000000006</v>
      </c>
      <c r="H62" s="671"/>
      <c r="I62" s="392"/>
      <c r="J62" s="180"/>
      <c r="K62" s="39"/>
      <c r="L62" s="179"/>
      <c r="M62" s="179"/>
      <c r="N62" s="39"/>
    </row>
    <row r="63" spans="1:14" ht="11.25" customHeight="1">
      <c r="A63" s="391"/>
      <c r="B63" s="634"/>
      <c r="C63" s="535" t="s">
        <v>65</v>
      </c>
      <c r="D63" s="533">
        <v>17352.655078000003</v>
      </c>
      <c r="E63" s="533">
        <v>1900.0810409999999</v>
      </c>
      <c r="F63" s="534">
        <v>74.05</v>
      </c>
      <c r="H63" s="671"/>
      <c r="I63" s="392"/>
      <c r="J63" s="180"/>
      <c r="K63" s="39"/>
      <c r="L63" s="179"/>
      <c r="M63" s="179"/>
      <c r="N63" s="39"/>
    </row>
    <row r="64" spans="1:14" ht="11.25" customHeight="1">
      <c r="A64" s="391"/>
      <c r="B64" s="634"/>
      <c r="C64" s="535" t="s">
        <v>66</v>
      </c>
      <c r="D64" s="533">
        <v>17769.316493999999</v>
      </c>
      <c r="E64" s="533">
        <v>1782.9784520000001</v>
      </c>
      <c r="F64" s="534">
        <v>87.23</v>
      </c>
      <c r="H64" s="671"/>
      <c r="I64" s="392"/>
      <c r="J64" s="180"/>
      <c r="K64" s="39"/>
      <c r="L64" s="179"/>
      <c r="M64" s="179"/>
      <c r="N64" s="39"/>
    </row>
    <row r="65" spans="1:14" ht="11.25" customHeight="1">
      <c r="A65" s="391"/>
      <c r="B65" s="634">
        <v>2021</v>
      </c>
      <c r="C65" s="535" t="s">
        <v>67</v>
      </c>
      <c r="D65" s="533">
        <v>19467.493404000001</v>
      </c>
      <c r="E65" s="533">
        <v>2078.476592</v>
      </c>
      <c r="F65" s="534">
        <v>96.42</v>
      </c>
      <c r="H65" s="671"/>
      <c r="I65" s="392"/>
      <c r="J65" s="180"/>
      <c r="K65" s="39"/>
      <c r="L65" s="179"/>
      <c r="M65" s="179"/>
      <c r="N65" s="39"/>
    </row>
    <row r="66" spans="1:14" ht="11.25" customHeight="1">
      <c r="A66" s="391"/>
      <c r="B66" s="634"/>
      <c r="C66" s="535" t="s">
        <v>68</v>
      </c>
      <c r="D66" s="533">
        <v>18524.105658</v>
      </c>
      <c r="E66" s="533">
        <v>2120.8652769999999</v>
      </c>
      <c r="F66" s="534">
        <v>111.36</v>
      </c>
      <c r="H66" s="671"/>
      <c r="I66" s="392"/>
      <c r="J66" s="180"/>
      <c r="K66" s="39"/>
      <c r="L66" s="179"/>
      <c r="M66" s="179"/>
      <c r="N66" s="39"/>
    </row>
    <row r="67" spans="1:14" ht="11.25" customHeight="1">
      <c r="A67" s="391"/>
      <c r="B67" s="634"/>
      <c r="C67" s="535" t="s">
        <v>69</v>
      </c>
      <c r="D67" s="533">
        <v>17868.208807999999</v>
      </c>
      <c r="E67" s="533">
        <v>1758.868864</v>
      </c>
      <c r="F67" s="534">
        <v>160.75</v>
      </c>
      <c r="H67" s="671"/>
      <c r="I67" s="392"/>
      <c r="J67" s="180"/>
      <c r="K67" s="39"/>
      <c r="L67" s="179"/>
      <c r="M67" s="179"/>
      <c r="N67" s="39"/>
    </row>
    <row r="68" spans="1:14" ht="11.25" customHeight="1">
      <c r="A68" s="391"/>
      <c r="B68" s="634"/>
      <c r="C68" s="535" t="s">
        <v>70</v>
      </c>
      <c r="D68" s="533">
        <v>17236.623986000002</v>
      </c>
      <c r="E68" s="533">
        <v>1727.330328</v>
      </c>
      <c r="F68" s="534">
        <v>209.4</v>
      </c>
      <c r="H68" s="671"/>
      <c r="I68" s="392"/>
      <c r="J68" s="180"/>
      <c r="K68" s="39"/>
      <c r="L68" s="179"/>
      <c r="M68" s="179"/>
      <c r="N68" s="39"/>
    </row>
    <row r="69" spans="1:14" ht="11.25" customHeight="1">
      <c r="A69" s="391"/>
      <c r="B69" s="634"/>
      <c r="C69" s="535" t="s">
        <v>71</v>
      </c>
      <c r="D69" s="533">
        <v>18135.975166</v>
      </c>
      <c r="E69" s="533">
        <v>2129.8710440000004</v>
      </c>
      <c r="F69" s="534">
        <v>203.79</v>
      </c>
      <c r="H69" s="671"/>
      <c r="I69" s="392"/>
      <c r="J69" s="180"/>
      <c r="K69" s="39"/>
      <c r="L69" s="179"/>
      <c r="M69" s="179"/>
      <c r="N69" s="39"/>
    </row>
    <row r="70" spans="1:14" ht="11.25" customHeight="1">
      <c r="A70" s="391"/>
      <c r="B70" s="634"/>
      <c r="C70" s="539" t="s">
        <v>73</v>
      </c>
      <c r="D70" s="540">
        <v>18335.765745000001</v>
      </c>
      <c r="E70" s="540">
        <v>2438.5916139999999</v>
      </c>
      <c r="F70" s="541">
        <v>252.12</v>
      </c>
      <c r="H70" s="671"/>
      <c r="I70" s="392"/>
      <c r="J70" s="180"/>
      <c r="K70" s="39"/>
      <c r="L70" s="179"/>
      <c r="M70" s="179"/>
      <c r="N70" s="39"/>
    </row>
    <row r="71" spans="1:14" ht="11.25" customHeight="1">
      <c r="B71" s="175"/>
      <c r="C71" s="43"/>
      <c r="D71" s="609"/>
      <c r="E71" s="609"/>
      <c r="F71"/>
      <c r="G71" s="39"/>
      <c r="H71" s="39"/>
      <c r="I71" s="39"/>
      <c r="J71" s="737"/>
      <c r="K71" s="737"/>
      <c r="L71" s="179"/>
      <c r="M71" s="179"/>
      <c r="N71" s="39"/>
    </row>
    <row r="72" spans="1:14" ht="11.25" customHeight="1">
      <c r="B72" s="39"/>
      <c r="C72" s="738" t="s">
        <v>203</v>
      </c>
      <c r="D72" s="738"/>
      <c r="E72" s="738"/>
      <c r="F72" s="39"/>
      <c r="G72" s="39"/>
      <c r="H72" s="39"/>
    </row>
    <row r="73" spans="1:14" ht="11.25" customHeight="1">
      <c r="B73" s="39"/>
      <c r="C73" s="542"/>
      <c r="D73" s="543">
        <v>2017</v>
      </c>
      <c r="E73" s="543">
        <v>2018</v>
      </c>
      <c r="F73" s="543">
        <v>2019</v>
      </c>
      <c r="G73" s="543">
        <v>2020</v>
      </c>
      <c r="H73" s="543">
        <v>2021</v>
      </c>
    </row>
    <row r="74" spans="1:14" ht="11.25" customHeight="1">
      <c r="B74" s="39"/>
      <c r="C74" s="517" t="s">
        <v>81</v>
      </c>
      <c r="D74" s="669">
        <v>53.41</v>
      </c>
      <c r="E74" s="669">
        <v>58.089999999999996</v>
      </c>
      <c r="F74" s="669">
        <v>48.559999999999995</v>
      </c>
      <c r="G74" s="669">
        <v>35.19</v>
      </c>
      <c r="H74" s="669">
        <v>113.09</v>
      </c>
    </row>
    <row r="75" spans="1:14" ht="11.25" customHeight="1">
      <c r="B75" s="39"/>
      <c r="C75" s="517" t="s">
        <v>98</v>
      </c>
      <c r="D75" s="669">
        <v>2.3799999999999994</v>
      </c>
      <c r="E75" s="669">
        <v>2.35</v>
      </c>
      <c r="F75" s="669">
        <v>1.47</v>
      </c>
      <c r="G75" s="669">
        <v>2.54</v>
      </c>
      <c r="H75" s="669">
        <v>4.26</v>
      </c>
    </row>
    <row r="76" spans="1:14" ht="11.25" customHeight="1">
      <c r="B76" s="39"/>
      <c r="C76" s="517" t="s">
        <v>99</v>
      </c>
      <c r="D76" s="669">
        <v>2.71</v>
      </c>
      <c r="E76" s="669">
        <v>2.7</v>
      </c>
      <c r="F76" s="669">
        <v>2.64</v>
      </c>
      <c r="G76" s="669">
        <v>2.63</v>
      </c>
      <c r="H76" s="669">
        <v>1.31</v>
      </c>
    </row>
    <row r="77" spans="1:14" ht="11.25" customHeight="1">
      <c r="B77" s="39"/>
      <c r="C77" s="517" t="s">
        <v>222</v>
      </c>
      <c r="D77" s="669">
        <v>2.0499999999999998</v>
      </c>
      <c r="E77" s="669">
        <v>1.23</v>
      </c>
      <c r="F77" s="669">
        <v>0.74</v>
      </c>
      <c r="G77" s="669">
        <v>0.02</v>
      </c>
      <c r="H77" s="669" t="s">
        <v>388</v>
      </c>
    </row>
    <row r="78" spans="1:14" ht="11.25" customHeight="1">
      <c r="B78" s="39"/>
      <c r="C78" s="529" t="s">
        <v>78</v>
      </c>
      <c r="D78" s="670">
        <f t="shared" ref="D78:E78" si="0">SUM(D74:D77)</f>
        <v>60.55</v>
      </c>
      <c r="E78" s="670">
        <f t="shared" si="0"/>
        <v>64.37</v>
      </c>
      <c r="F78" s="670">
        <f>SUM(F74:F77)</f>
        <v>53.41</v>
      </c>
      <c r="G78" s="670">
        <f t="shared" ref="G78:H78" si="1">SUM(G74:G77)</f>
        <v>40.380000000000003</v>
      </c>
      <c r="H78" s="670">
        <f t="shared" si="1"/>
        <v>118.66000000000001</v>
      </c>
    </row>
    <row r="79" spans="1:14" ht="11.25" customHeight="1"/>
    <row r="80" spans="1:14" ht="11.25" customHeight="1">
      <c r="C80" s="738" t="s">
        <v>213</v>
      </c>
      <c r="D80" s="738"/>
      <c r="E80" s="738"/>
      <c r="G80" s="599"/>
      <c r="H80" s="599"/>
    </row>
    <row r="81" spans="3:8" ht="11.25" customHeight="1">
      <c r="C81" s="455" t="s">
        <v>214</v>
      </c>
      <c r="D81" s="543" t="s">
        <v>87</v>
      </c>
      <c r="E81" s="543" t="s">
        <v>88</v>
      </c>
      <c r="F81" s="543" t="s">
        <v>153</v>
      </c>
      <c r="G81" s="599"/>
      <c r="H81" s="599"/>
    </row>
    <row r="82" spans="3:8" ht="11.25" customHeight="1">
      <c r="C82" s="544" t="s">
        <v>37</v>
      </c>
      <c r="D82" s="545">
        <f>SUM(D83)</f>
        <v>1.2160000000000001E-2</v>
      </c>
      <c r="E82" s="545">
        <f t="shared" ref="E82" si="2">SUM(E83)</f>
        <v>225.13508999999999</v>
      </c>
      <c r="F82" s="545">
        <f>SUM(F83)</f>
        <v>-225.12293</v>
      </c>
      <c r="G82" s="599"/>
      <c r="H82" s="599"/>
    </row>
    <row r="83" spans="3:8" ht="11.25" customHeight="1">
      <c r="C83" s="546" t="s">
        <v>154</v>
      </c>
      <c r="D83" s="547">
        <v>1.2160000000000001E-2</v>
      </c>
      <c r="E83" s="547">
        <v>225.13508999999999</v>
      </c>
      <c r="F83" s="547">
        <f>D83-E83</f>
        <v>-225.12293</v>
      </c>
      <c r="G83" s="599"/>
      <c r="H83" s="599"/>
    </row>
    <row r="84" spans="3:8" ht="11.25" customHeight="1">
      <c r="C84" s="544" t="s">
        <v>36</v>
      </c>
      <c r="D84" s="545">
        <f>SUM(D85:D91)</f>
        <v>11908.650150000001</v>
      </c>
      <c r="E84" s="545">
        <f>SUM(E85:E91)</f>
        <v>6276.2289710000005</v>
      </c>
      <c r="F84" s="545">
        <f>SUM(F85:F91)</f>
        <v>5632.4211789999999</v>
      </c>
      <c r="G84" s="599"/>
      <c r="H84" s="599"/>
    </row>
    <row r="85" spans="3:8" ht="11.25" customHeight="1">
      <c r="C85" s="517" t="s">
        <v>155</v>
      </c>
      <c r="D85" s="445">
        <v>9.3700000000000001E-4</v>
      </c>
      <c r="E85" s="445">
        <v>0.64348899999999998</v>
      </c>
      <c r="F85" s="445">
        <f t="shared" ref="F85:F89" si="3">D85-E85</f>
        <v>-0.64255200000000001</v>
      </c>
    </row>
    <row r="86" spans="3:8" ht="11.25" customHeight="1">
      <c r="C86" s="517" t="s">
        <v>156</v>
      </c>
      <c r="D86" s="445">
        <v>532.40363300000001</v>
      </c>
      <c r="E86" s="445">
        <v>295.659786</v>
      </c>
      <c r="F86" s="445">
        <f t="shared" si="3"/>
        <v>236.74384700000002</v>
      </c>
    </row>
    <row r="87" spans="3:8" ht="11.25" customHeight="1">
      <c r="C87" s="517" t="s">
        <v>157</v>
      </c>
      <c r="D87" s="445">
        <v>3964.4831719999997</v>
      </c>
      <c r="E87" s="445">
        <v>3141.1084209999999</v>
      </c>
      <c r="F87" s="445">
        <f t="shared" si="3"/>
        <v>823.37475099999983</v>
      </c>
    </row>
    <row r="88" spans="3:8" ht="11.25" customHeight="1">
      <c r="C88" s="517" t="s">
        <v>158</v>
      </c>
      <c r="D88" s="445">
        <v>521.08027800000002</v>
      </c>
      <c r="E88" s="445">
        <v>549.95166700000004</v>
      </c>
      <c r="F88" s="445">
        <f t="shared" si="3"/>
        <v>-28.871389000000022</v>
      </c>
    </row>
    <row r="89" spans="3:8" ht="11.25" customHeight="1">
      <c r="C89" s="517" t="s">
        <v>159</v>
      </c>
      <c r="D89" s="445">
        <v>1.56E-4</v>
      </c>
      <c r="E89" s="445">
        <v>1.2E-5</v>
      </c>
      <c r="F89" s="445">
        <f t="shared" si="3"/>
        <v>1.44E-4</v>
      </c>
    </row>
    <row r="90" spans="3:8" ht="11.25" customHeight="1">
      <c r="C90" s="517" t="s">
        <v>160</v>
      </c>
      <c r="D90" s="445">
        <v>1761.9319850000002</v>
      </c>
      <c r="E90" s="445">
        <v>834.81660799999997</v>
      </c>
      <c r="F90" s="445">
        <f>D90-E90</f>
        <v>927.11537700000019</v>
      </c>
    </row>
    <row r="91" spans="3:8" ht="11.25" customHeight="1">
      <c r="C91" s="546" t="s">
        <v>215</v>
      </c>
      <c r="D91" s="547">
        <v>5128.7499889999999</v>
      </c>
      <c r="E91" s="547">
        <v>1454.048988</v>
      </c>
      <c r="F91" s="547">
        <f>D91-E91</f>
        <v>3674.7010009999999</v>
      </c>
    </row>
    <row r="92" spans="3:8" ht="11.25" customHeight="1">
      <c r="C92" s="544" t="s">
        <v>44</v>
      </c>
      <c r="D92" s="545">
        <f>SUM(D93:D104)</f>
        <v>4821.5820179999992</v>
      </c>
      <c r="E92" s="545">
        <f t="shared" ref="E92:F92" si="4">SUM(E93:E104)</f>
        <v>9512.68246</v>
      </c>
      <c r="F92" s="545">
        <f t="shared" si="4"/>
        <v>-4691.1004419999999</v>
      </c>
    </row>
    <row r="93" spans="3:8" ht="11.25" customHeight="1">
      <c r="C93" s="517" t="s">
        <v>161</v>
      </c>
      <c r="D93" s="445">
        <v>694.41777000000002</v>
      </c>
      <c r="E93" s="445">
        <v>3224.6520700000001</v>
      </c>
      <c r="F93" s="445">
        <f t="shared" ref="F93:F104" si="5">D93-E93</f>
        <v>-2530.2343000000001</v>
      </c>
    </row>
    <row r="94" spans="3:8" ht="11.25" customHeight="1">
      <c r="C94" s="517" t="s">
        <v>162</v>
      </c>
      <c r="D94" s="445">
        <v>1.42194</v>
      </c>
      <c r="E94" s="445">
        <v>0</v>
      </c>
      <c r="F94" s="445">
        <f t="shared" si="5"/>
        <v>1.42194</v>
      </c>
    </row>
    <row r="95" spans="3:8" ht="11.25" customHeight="1">
      <c r="C95" s="517" t="s">
        <v>163</v>
      </c>
      <c r="D95" s="445">
        <v>2069.444086</v>
      </c>
      <c r="E95" s="445">
        <v>1352.907876</v>
      </c>
      <c r="F95" s="445">
        <f t="shared" si="5"/>
        <v>716.53620999999998</v>
      </c>
    </row>
    <row r="96" spans="3:8" ht="11.25" customHeight="1">
      <c r="C96" s="517" t="s">
        <v>164</v>
      </c>
      <c r="D96" s="445">
        <v>198.16082999999998</v>
      </c>
      <c r="E96" s="445">
        <v>332.10153000000003</v>
      </c>
      <c r="F96" s="445">
        <f t="shared" si="5"/>
        <v>-133.94070000000005</v>
      </c>
    </row>
    <row r="97" spans="2:8" ht="11.25" customHeight="1">
      <c r="C97" s="517" t="s">
        <v>165</v>
      </c>
      <c r="D97" s="445">
        <v>229.03049100000001</v>
      </c>
      <c r="E97" s="445">
        <v>298.12859999999995</v>
      </c>
      <c r="F97" s="445">
        <f t="shared" si="5"/>
        <v>-69.098108999999937</v>
      </c>
    </row>
    <row r="98" spans="2:8" ht="11.25" customHeight="1">
      <c r="C98" s="517" t="s">
        <v>166</v>
      </c>
      <c r="D98" s="445">
        <v>184.00734</v>
      </c>
      <c r="E98" s="445">
        <v>339.59446000000003</v>
      </c>
      <c r="F98" s="445">
        <f t="shared" si="5"/>
        <v>-155.58712000000003</v>
      </c>
    </row>
    <row r="99" spans="2:8" ht="11.25" customHeight="1">
      <c r="C99" s="517" t="s">
        <v>167</v>
      </c>
      <c r="D99" s="445">
        <v>955.59872999999993</v>
      </c>
      <c r="E99" s="445">
        <v>1286.43974</v>
      </c>
      <c r="F99" s="445">
        <f t="shared" si="5"/>
        <v>-330.8410100000001</v>
      </c>
    </row>
    <row r="100" spans="2:8" ht="11.25" customHeight="1">
      <c r="C100" s="517" t="s">
        <v>389</v>
      </c>
      <c r="D100" s="445">
        <v>8.9800000000000004E-4</v>
      </c>
      <c r="E100" s="445">
        <v>2.7269999999999998E-3</v>
      </c>
      <c r="F100" s="445">
        <f t="shared" si="5"/>
        <v>-1.8289999999999999E-3</v>
      </c>
    </row>
    <row r="101" spans="2:8" ht="11.25" customHeight="1">
      <c r="C101" s="517" t="s">
        <v>168</v>
      </c>
      <c r="D101" s="445">
        <v>291.14448700000003</v>
      </c>
      <c r="E101" s="445">
        <v>1610.991544</v>
      </c>
      <c r="F101" s="445">
        <f t="shared" si="5"/>
        <v>-1319.8470569999999</v>
      </c>
    </row>
    <row r="102" spans="2:8" ht="11.25" customHeight="1">
      <c r="C102" s="517" t="s">
        <v>169</v>
      </c>
      <c r="D102" s="445"/>
      <c r="E102" s="445"/>
      <c r="F102" s="445">
        <f t="shared" si="5"/>
        <v>0</v>
      </c>
    </row>
    <row r="103" spans="2:8" ht="11.25" customHeight="1">
      <c r="C103" s="517" t="s">
        <v>178</v>
      </c>
      <c r="D103" s="445">
        <v>198.355446</v>
      </c>
      <c r="E103" s="445">
        <v>1067.8639129999999</v>
      </c>
      <c r="F103" s="445">
        <f t="shared" si="5"/>
        <v>-869.50846699999988</v>
      </c>
    </row>
    <row r="104" spans="2:8" ht="11.25" customHeight="1">
      <c r="C104" s="546" t="s">
        <v>170</v>
      </c>
      <c r="D104" s="547"/>
      <c r="E104" s="547"/>
      <c r="F104" s="547">
        <f t="shared" si="5"/>
        <v>0</v>
      </c>
    </row>
    <row r="105" spans="2:8" ht="11.25" customHeight="1">
      <c r="C105" s="544" t="s">
        <v>35</v>
      </c>
      <c r="D105" s="545">
        <f>SUM(D106)</f>
        <v>688.18592999999998</v>
      </c>
      <c r="E105" s="545">
        <f t="shared" ref="E105:F105" si="6">SUM(E106)</f>
        <v>509.39259999999996</v>
      </c>
      <c r="F105" s="545">
        <f t="shared" si="6"/>
        <v>178.79333000000003</v>
      </c>
    </row>
    <row r="106" spans="2:8" ht="11.25" customHeight="1">
      <c r="C106" s="546" t="s">
        <v>171</v>
      </c>
      <c r="D106" s="547">
        <v>688.18592999999998</v>
      </c>
      <c r="E106" s="547">
        <v>509.39259999999996</v>
      </c>
      <c r="F106" s="547">
        <f>D106-E106</f>
        <v>178.79333000000003</v>
      </c>
    </row>
    <row r="107" spans="2:8" ht="11.25" customHeight="1">
      <c r="C107" s="529" t="s">
        <v>13</v>
      </c>
      <c r="D107" s="548">
        <f>SUM(D82,D84,D92,D105)</f>
        <v>17418.430258</v>
      </c>
      <c r="E107" s="548">
        <f>SUM(E82,E84,E92,E105)</f>
        <v>16523.439120999999</v>
      </c>
      <c r="F107" s="548">
        <f>SUM(F82,F84,F92,F105)</f>
        <v>894.99113699999953</v>
      </c>
    </row>
    <row r="108" spans="2:8" ht="11.25" customHeight="1"/>
    <row r="109" spans="2:8" ht="11.25" customHeight="1">
      <c r="B109" s="163"/>
      <c r="C109" s="219" t="s">
        <v>89</v>
      </c>
      <c r="D109" s="220"/>
      <c r="E109" s="220"/>
      <c r="F109" s="220"/>
      <c r="G109" s="220"/>
      <c r="H109" s="220"/>
    </row>
    <row r="110" spans="2:8" ht="11.25" customHeight="1">
      <c r="B110" s="163"/>
      <c r="C110" s="464"/>
      <c r="D110" s="465" t="s">
        <v>36</v>
      </c>
      <c r="E110" s="465" t="s">
        <v>44</v>
      </c>
      <c r="F110" s="465" t="s">
        <v>37</v>
      </c>
      <c r="G110" s="465" t="s">
        <v>35</v>
      </c>
      <c r="H110" s="465" t="s">
        <v>153</v>
      </c>
    </row>
    <row r="111" spans="2:8" ht="11.25" customHeight="1">
      <c r="B111" s="163"/>
      <c r="C111" s="555">
        <v>2017</v>
      </c>
      <c r="D111" s="556">
        <v>12465.120182000001</v>
      </c>
      <c r="E111" s="556">
        <v>2685.075261</v>
      </c>
      <c r="F111" s="556">
        <v>-233.11396000000002</v>
      </c>
      <c r="G111" s="556">
        <v>-5748.0879599999998</v>
      </c>
      <c r="H111" s="556">
        <f>SUM(D111:G111)</f>
        <v>9168.993523000001</v>
      </c>
    </row>
    <row r="112" spans="2:8" ht="11.25" customHeight="1">
      <c r="B112" s="163"/>
      <c r="C112" s="467">
        <v>2018</v>
      </c>
      <c r="D112" s="556">
        <v>12046.637757999999</v>
      </c>
      <c r="E112" s="556">
        <v>2655.1287179999995</v>
      </c>
      <c r="F112" s="556">
        <v>-210.43215000000001</v>
      </c>
      <c r="G112" s="556">
        <v>-3389.0231800000001</v>
      </c>
      <c r="H112" s="556">
        <f>SUM(D112:G112)</f>
        <v>11102.311145999998</v>
      </c>
    </row>
    <row r="113" spans="2:9" ht="11.25" customHeight="1">
      <c r="B113" s="163"/>
      <c r="C113" s="467">
        <v>2019</v>
      </c>
      <c r="D113" s="556">
        <v>9696.8629279999986</v>
      </c>
      <c r="E113" s="556">
        <v>-3399.073609</v>
      </c>
      <c r="F113" s="556">
        <v>-208.24746999999999</v>
      </c>
      <c r="G113" s="556">
        <v>772.78319999999997</v>
      </c>
      <c r="H113" s="556">
        <f>SUM(D113:G113)</f>
        <v>6862.3250489999982</v>
      </c>
    </row>
    <row r="114" spans="2:9" ht="11.25" customHeight="1">
      <c r="B114" s="163"/>
      <c r="C114" s="467">
        <v>2020</v>
      </c>
      <c r="D114" s="556">
        <v>5229.2523929999998</v>
      </c>
      <c r="E114" s="556">
        <v>-1456.6833059999999</v>
      </c>
      <c r="F114" s="556">
        <v>-196.12959999999998</v>
      </c>
      <c r="G114" s="556">
        <v>-296.8546</v>
      </c>
      <c r="H114" s="556">
        <f>SUM(D114:G114)</f>
        <v>3279.5848869999995</v>
      </c>
    </row>
    <row r="115" spans="2:9" ht="11.25" customHeight="1">
      <c r="B115" s="163"/>
      <c r="C115" s="464">
        <v>2021</v>
      </c>
      <c r="D115" s="557">
        <v>5632.4211790000008</v>
      </c>
      <c r="E115" s="557">
        <v>-4691.1003820000014</v>
      </c>
      <c r="F115" s="557">
        <v>-225.12293</v>
      </c>
      <c r="G115" s="557">
        <v>178.79333000000008</v>
      </c>
      <c r="H115" s="557">
        <f>SUM(D115:G115)</f>
        <v>894.99119699999949</v>
      </c>
    </row>
    <row r="116" spans="2:9" s="377" customFormat="1" ht="11.25" customHeight="1">
      <c r="B116" s="375"/>
      <c r="C116" s="373"/>
      <c r="D116" s="376"/>
      <c r="E116" s="376"/>
      <c r="F116" s="376"/>
      <c r="G116" s="376"/>
      <c r="H116" s="376"/>
    </row>
    <row r="117" spans="2:9" s="377" customFormat="1" ht="11.25" customHeight="1">
      <c r="B117" s="17"/>
      <c r="C117" s="739" t="s">
        <v>142</v>
      </c>
      <c r="D117" s="739"/>
      <c r="E117" s="739"/>
      <c r="F117" s="739"/>
      <c r="G117" s="178"/>
      <c r="H117" s="178"/>
      <c r="I117" s="178"/>
    </row>
    <row r="118" spans="2:9" s="377" customFormat="1" ht="11.25" customHeight="1">
      <c r="B118" s="17"/>
      <c r="C118" s="558"/>
      <c r="D118" s="558"/>
      <c r="E118" s="559">
        <f>'[6]Data 1'!F198</f>
        <v>2017</v>
      </c>
      <c r="F118" s="559">
        <f>'[6]Data 1'!G198</f>
        <v>2018</v>
      </c>
      <c r="G118" s="559">
        <f>'[6]Data 1'!H198</f>
        <v>2019</v>
      </c>
      <c r="H118" s="559">
        <f>'[6]Data 1'!I198</f>
        <v>2020</v>
      </c>
      <c r="I118" s="559" t="str">
        <f>'[6]Data 1'!J198</f>
        <v>2021 (1)</v>
      </c>
    </row>
    <row r="119" spans="2:9" s="377" customFormat="1" ht="11.25" customHeight="1">
      <c r="B119" s="17"/>
      <c r="C119" s="560" t="s">
        <v>143</v>
      </c>
      <c r="D119" s="561" t="s">
        <v>136</v>
      </c>
      <c r="E119" s="562">
        <f>'[6]Data 1'!F201</f>
        <v>21734.85</v>
      </c>
      <c r="F119" s="562">
        <f>'[6]Data 1'!G201</f>
        <v>21736.609999999997</v>
      </c>
      <c r="G119" s="562">
        <f>'[6]Data 1'!H201</f>
        <v>21748.015999999996</v>
      </c>
      <c r="H119" s="562">
        <f>'[6]Data 1'!I201</f>
        <v>21763.901999999995</v>
      </c>
      <c r="I119" s="562">
        <f>'[6]Data 1'!J201</f>
        <v>21768.381999999994</v>
      </c>
    </row>
    <row r="120" spans="2:9" s="377" customFormat="1" ht="11.25" customHeight="1">
      <c r="B120" s="17"/>
      <c r="C120" s="560"/>
      <c r="D120" s="561"/>
      <c r="E120" s="562"/>
      <c r="F120" s="562"/>
      <c r="G120" s="562"/>
      <c r="H120" s="562"/>
      <c r="I120" s="562"/>
    </row>
    <row r="121" spans="2:9" s="377" customFormat="1" ht="11.25" customHeight="1">
      <c r="B121" s="17"/>
      <c r="C121" s="740" t="s">
        <v>144</v>
      </c>
      <c r="D121" s="561" t="s">
        <v>136</v>
      </c>
      <c r="E121" s="562">
        <f>'[6]Data 1'!F205</f>
        <v>19116.264710000007</v>
      </c>
      <c r="F121" s="562">
        <f>'[6]Data 1'!G205</f>
        <v>19191.767710000004</v>
      </c>
      <c r="G121" s="562">
        <f>'[6]Data 1'!H205</f>
        <v>19275.902710000009</v>
      </c>
      <c r="H121" s="562">
        <f>'[6]Data 1'!I205</f>
        <v>19309.409710000007</v>
      </c>
      <c r="I121" s="562">
        <f>'[6]Data 1'!J205</f>
        <v>19493.404710000006</v>
      </c>
    </row>
    <row r="122" spans="2:9" s="377" customFormat="1" ht="11.25" customHeight="1">
      <c r="B122" s="17"/>
      <c r="C122" s="740"/>
      <c r="D122" s="560" t="s">
        <v>21</v>
      </c>
      <c r="E122" s="562">
        <f>'[6]Data 1'!F209</f>
        <v>1809.2189999999998</v>
      </c>
      <c r="F122" s="562">
        <f>'[6]Data 1'!G209</f>
        <v>1853.9419999999998</v>
      </c>
      <c r="G122" s="562">
        <f>'[6]Data 1'!H209</f>
        <v>1873.3209999999999</v>
      </c>
      <c r="H122" s="562">
        <f>'[6]Data 1'!I209</f>
        <v>1928.78</v>
      </c>
      <c r="I122" s="562">
        <f>'[6]Data 1'!J209</f>
        <v>1928.78</v>
      </c>
    </row>
    <row r="123" spans="2:9" s="377" customFormat="1" ht="11.25" customHeight="1">
      <c r="B123" s="17"/>
      <c r="C123" s="740"/>
      <c r="D123" s="560" t="s">
        <v>22</v>
      </c>
      <c r="E123" s="562">
        <f>'[6]Data 1'!F213</f>
        <v>1355.0969999999998</v>
      </c>
      <c r="F123" s="562">
        <f>'[6]Data 1'!G213</f>
        <v>1481.8359999999998</v>
      </c>
      <c r="G123" s="562">
        <f>'[6]Data 1'!H213</f>
        <v>1549.192</v>
      </c>
      <c r="H123" s="562">
        <f>'[6]Data 1'!I213</f>
        <v>1560.9869999999999</v>
      </c>
      <c r="I123" s="562">
        <f>'[6]Data 1'!J213</f>
        <v>1578.259</v>
      </c>
    </row>
    <row r="124" spans="2:9" s="377" customFormat="1" ht="11.25" customHeight="1">
      <c r="B124" s="17"/>
      <c r="C124" s="740"/>
      <c r="D124" s="560" t="s">
        <v>20</v>
      </c>
      <c r="E124" s="562">
        <f>SUM(E121:E123)</f>
        <v>22280.580710000009</v>
      </c>
      <c r="F124" s="562">
        <f t="shared" ref="F124:I124" si="7">SUM(F121:F123)</f>
        <v>22527.545710000002</v>
      </c>
      <c r="G124" s="562">
        <f t="shared" si="7"/>
        <v>22698.415710000008</v>
      </c>
      <c r="H124" s="562">
        <f t="shared" si="7"/>
        <v>22799.176710000007</v>
      </c>
      <c r="I124" s="562">
        <f t="shared" si="7"/>
        <v>23000.443710000007</v>
      </c>
    </row>
    <row r="125" spans="2:9" s="377" customFormat="1" ht="11.25" customHeight="1">
      <c r="B125" s="17"/>
      <c r="C125" s="563" t="s">
        <v>145</v>
      </c>
      <c r="D125" s="564"/>
      <c r="E125" s="565">
        <f>E119+E124</f>
        <v>44015.430710000008</v>
      </c>
      <c r="F125" s="565">
        <f t="shared" ref="F125:I125" si="8">F119+F124</f>
        <v>44264.155709999999</v>
      </c>
      <c r="G125" s="565">
        <f t="shared" si="8"/>
        <v>44446.431710000004</v>
      </c>
      <c r="H125" s="565">
        <f t="shared" si="8"/>
        <v>44563.078710000002</v>
      </c>
      <c r="I125" s="565">
        <f t="shared" si="8"/>
        <v>44768.825710000005</v>
      </c>
    </row>
    <row r="126" spans="2:9" s="377" customFormat="1" ht="11.25" customHeight="1">
      <c r="C126" s="379"/>
      <c r="D126" s="380"/>
      <c r="E126" s="381"/>
      <c r="F126" s="381"/>
      <c r="G126" s="381"/>
      <c r="H126" s="381"/>
      <c r="I126" s="381"/>
    </row>
    <row r="127" spans="2:9" s="377" customFormat="1" ht="11.25" customHeight="1">
      <c r="B127" s="17"/>
      <c r="C127" s="312" t="s">
        <v>218</v>
      </c>
      <c r="D127" s="225"/>
      <c r="E127" s="226"/>
      <c r="F127" s="381"/>
      <c r="G127" s="381"/>
      <c r="H127" s="381"/>
      <c r="I127" s="381"/>
    </row>
    <row r="128" spans="2:9" s="377" customFormat="1" ht="11.25" customHeight="1">
      <c r="B128" s="17"/>
      <c r="C128" s="581"/>
      <c r="D128" s="582" t="s">
        <v>133</v>
      </c>
      <c r="E128" s="582" t="s">
        <v>134</v>
      </c>
      <c r="F128" s="381"/>
      <c r="G128" s="381"/>
      <c r="H128" s="381"/>
      <c r="I128" s="381"/>
    </row>
    <row r="129" spans="2:9" s="377" customFormat="1" ht="11.25" customHeight="1">
      <c r="B129" s="17"/>
      <c r="C129" s="583">
        <f>'[6]Data 1'!C156</f>
        <v>1982</v>
      </c>
      <c r="D129" s="584">
        <f>'[6]Data 1'!D156</f>
        <v>8975</v>
      </c>
      <c r="E129" s="584">
        <f>'[6]Data 1'!E156</f>
        <v>14466</v>
      </c>
      <c r="F129" s="381"/>
      <c r="G129" s="381"/>
      <c r="H129" s="381"/>
      <c r="I129" s="381"/>
    </row>
    <row r="130" spans="2:9" s="377" customFormat="1" ht="11.25" customHeight="1">
      <c r="B130" s="17"/>
      <c r="C130" s="583">
        <f>'[6]Data 1'!C157</f>
        <v>1983</v>
      </c>
      <c r="D130" s="584">
        <f>'[6]Data 1'!D157</f>
        <v>9563</v>
      </c>
      <c r="E130" s="584">
        <f>'[6]Data 1'!E157</f>
        <v>14491</v>
      </c>
      <c r="F130" s="381"/>
      <c r="G130" s="381"/>
      <c r="H130" s="381"/>
      <c r="I130" s="381"/>
    </row>
    <row r="131" spans="2:9" s="377" customFormat="1" ht="11.25" customHeight="1">
      <c r="B131" s="17"/>
      <c r="C131" s="583">
        <f>'[6]Data 1'!C158</f>
        <v>1984</v>
      </c>
      <c r="D131" s="584">
        <f>'[6]Data 1'!D158</f>
        <v>9998</v>
      </c>
      <c r="E131" s="584">
        <f>'[6]Data 1'!E158</f>
        <v>14598.3</v>
      </c>
      <c r="F131" s="381"/>
      <c r="G131" s="381"/>
      <c r="H131" s="381"/>
      <c r="I131" s="381"/>
    </row>
    <row r="132" spans="2:9" s="377" customFormat="1" ht="11.25" customHeight="1">
      <c r="B132" s="17"/>
      <c r="C132" s="583">
        <f>'[6]Data 1'!C159</f>
        <v>1985</v>
      </c>
      <c r="D132" s="584">
        <f>'[6]Data 1'!D159</f>
        <v>10781</v>
      </c>
      <c r="E132" s="584">
        <f>'[6]Data 1'!E159</f>
        <v>14652.3</v>
      </c>
      <c r="F132" s="381"/>
      <c r="G132" s="381"/>
      <c r="H132" s="381"/>
      <c r="I132" s="381"/>
    </row>
    <row r="133" spans="2:9" s="377" customFormat="1" ht="11.25" customHeight="1">
      <c r="B133" s="17"/>
      <c r="C133" s="583">
        <f>'[6]Data 1'!C160</f>
        <v>1986</v>
      </c>
      <c r="D133" s="584">
        <f>'[6]Data 1'!D160</f>
        <v>10978</v>
      </c>
      <c r="E133" s="584">
        <f>'[6]Data 1'!E160</f>
        <v>14746.3</v>
      </c>
      <c r="F133" s="381"/>
      <c r="G133" s="381"/>
      <c r="H133" s="381"/>
      <c r="I133" s="381"/>
    </row>
    <row r="134" spans="2:9" s="377" customFormat="1" ht="11.25" customHeight="1">
      <c r="B134" s="17"/>
      <c r="C134" s="583">
        <f>'[6]Data 1'!C161</f>
        <v>1987</v>
      </c>
      <c r="D134" s="584">
        <f>'[6]Data 1'!D161</f>
        <v>11147</v>
      </c>
      <c r="E134" s="584">
        <f>'[6]Data 1'!E161</f>
        <v>14849.3</v>
      </c>
      <c r="F134" s="381"/>
      <c r="G134" s="381"/>
      <c r="H134" s="381"/>
      <c r="I134" s="381"/>
    </row>
    <row r="135" spans="2:9" s="377" customFormat="1" ht="11.25" customHeight="1">
      <c r="B135" s="17"/>
      <c r="C135" s="583">
        <f>'[6]Data 1'!C162</f>
        <v>1988</v>
      </c>
      <c r="D135" s="584">
        <f>'[6]Data 1'!D162</f>
        <v>12194</v>
      </c>
      <c r="E135" s="584">
        <f>'[6]Data 1'!E162</f>
        <v>14938.3</v>
      </c>
      <c r="F135" s="381"/>
      <c r="G135" s="381"/>
      <c r="H135" s="381"/>
      <c r="I135" s="381"/>
    </row>
    <row r="136" spans="2:9" s="377" customFormat="1" ht="11.25" customHeight="1">
      <c r="B136" s="17"/>
      <c r="C136" s="583">
        <f>'[6]Data 1'!C163</f>
        <v>1989</v>
      </c>
      <c r="D136" s="584">
        <f>'[6]Data 1'!D163</f>
        <v>12533</v>
      </c>
      <c r="E136" s="584">
        <f>'[6]Data 1'!E163</f>
        <v>14964.3</v>
      </c>
      <c r="F136" s="381"/>
      <c r="G136" s="381"/>
      <c r="H136" s="381"/>
      <c r="I136" s="381"/>
    </row>
    <row r="137" spans="2:9" s="377" customFormat="1" ht="11.25" customHeight="1">
      <c r="B137" s="17"/>
      <c r="C137" s="583">
        <f>'[6]Data 1'!C164</f>
        <v>1990</v>
      </c>
      <c r="D137" s="584">
        <f>'[6]Data 1'!D164</f>
        <v>12686</v>
      </c>
      <c r="E137" s="584">
        <f>'[6]Data 1'!E164</f>
        <v>15034.5</v>
      </c>
      <c r="F137" s="381"/>
      <c r="G137" s="381"/>
      <c r="H137" s="381"/>
      <c r="I137" s="381"/>
    </row>
    <row r="138" spans="2:9" s="377" customFormat="1" ht="11.25" customHeight="1">
      <c r="B138" s="17"/>
      <c r="C138" s="583">
        <f>'[6]Data 1'!C165</f>
        <v>1991</v>
      </c>
      <c r="D138" s="584">
        <f>'[6]Data 1'!D165</f>
        <v>12883</v>
      </c>
      <c r="E138" s="584">
        <f>'[6]Data 1'!E165</f>
        <v>15108.94</v>
      </c>
      <c r="F138" s="381"/>
      <c r="G138" s="381"/>
      <c r="H138" s="381"/>
      <c r="I138" s="381"/>
    </row>
    <row r="139" spans="2:9" s="377" customFormat="1" ht="11.25" customHeight="1">
      <c r="B139" s="17"/>
      <c r="C139" s="583">
        <f>'[6]Data 1'!C166</f>
        <v>1992</v>
      </c>
      <c r="D139" s="584">
        <f>'[6]Data 1'!D166</f>
        <v>13222</v>
      </c>
      <c r="E139" s="584">
        <f>'[6]Data 1'!E166</f>
        <v>15356.14</v>
      </c>
      <c r="F139" s="381"/>
      <c r="G139" s="381"/>
      <c r="H139" s="381"/>
      <c r="I139" s="381"/>
    </row>
    <row r="140" spans="2:9" s="377" customFormat="1" ht="11.25" customHeight="1">
      <c r="B140" s="17"/>
      <c r="C140" s="583">
        <f>'[6]Data 1'!C167</f>
        <v>1993</v>
      </c>
      <c r="D140" s="584">
        <f>'[6]Data 1'!D167</f>
        <v>13611.17</v>
      </c>
      <c r="E140" s="584">
        <f>'[6]Data 1'!E167</f>
        <v>15441.94</v>
      </c>
      <c r="F140" s="381"/>
      <c r="G140" s="381"/>
      <c r="H140" s="381"/>
      <c r="I140" s="381"/>
    </row>
    <row r="141" spans="2:9" s="377" customFormat="1" ht="11.25" customHeight="1">
      <c r="B141" s="17"/>
      <c r="C141" s="583">
        <f>'[6]Data 1'!C168</f>
        <v>1994</v>
      </c>
      <c r="D141" s="584">
        <f>'[6]Data 1'!D168</f>
        <v>13737.17</v>
      </c>
      <c r="E141" s="584">
        <f>'[6]Data 1'!E168</f>
        <v>15585.94</v>
      </c>
      <c r="F141" s="381"/>
      <c r="G141" s="381"/>
      <c r="H141" s="381"/>
      <c r="I141" s="381"/>
    </row>
    <row r="142" spans="2:9" s="377" customFormat="1" ht="11.25" customHeight="1">
      <c r="B142" s="17"/>
      <c r="C142" s="583">
        <f>'[6]Data 1'!C169</f>
        <v>1995</v>
      </c>
      <c r="D142" s="584">
        <f>'[6]Data 1'!D169</f>
        <v>13969.73</v>
      </c>
      <c r="E142" s="584">
        <f>'[6]Data 1'!E169</f>
        <v>15628.94</v>
      </c>
      <c r="F142" s="381"/>
      <c r="G142" s="381"/>
      <c r="H142" s="381"/>
      <c r="I142" s="381"/>
    </row>
    <row r="143" spans="2:9" s="377" customFormat="1" ht="11.25" customHeight="1">
      <c r="B143" s="17"/>
      <c r="C143" s="583">
        <f>'[6]Data 1'!C170</f>
        <v>1996</v>
      </c>
      <c r="D143" s="584">
        <f>'[6]Data 1'!D170</f>
        <v>14083.63</v>
      </c>
      <c r="E143" s="584">
        <f>'[6]Data 1'!E170</f>
        <v>15733.539999999999</v>
      </c>
      <c r="F143" s="381"/>
      <c r="G143" s="381"/>
      <c r="H143" s="381"/>
      <c r="I143" s="381"/>
    </row>
    <row r="144" spans="2:9" s="377" customFormat="1" ht="11.25" customHeight="1">
      <c r="B144" s="17"/>
      <c r="C144" s="583">
        <f>'[6]Data 1'!C171</f>
        <v>1997</v>
      </c>
      <c r="D144" s="584">
        <f>'[6]Data 1'!D171</f>
        <v>14243.65</v>
      </c>
      <c r="E144" s="584">
        <f>'[6]Data 1'!E171</f>
        <v>15776.14</v>
      </c>
      <c r="F144" s="381"/>
      <c r="G144" s="381"/>
      <c r="H144" s="381"/>
      <c r="I144" s="381"/>
    </row>
    <row r="145" spans="2:9" s="377" customFormat="1" ht="11.25" customHeight="1">
      <c r="B145" s="17"/>
      <c r="C145" s="583">
        <f>'[6]Data 1'!C172</f>
        <v>1998</v>
      </c>
      <c r="D145" s="584">
        <f>'[6]Data 1'!D172</f>
        <v>14538.47</v>
      </c>
      <c r="E145" s="584">
        <f>'[6]Data 1'!E172</f>
        <v>15875.92</v>
      </c>
      <c r="F145" s="381"/>
      <c r="G145" s="381"/>
      <c r="H145" s="381"/>
      <c r="I145" s="381"/>
    </row>
    <row r="146" spans="2:9" s="377" customFormat="1" ht="11.25" customHeight="1">
      <c r="B146" s="17"/>
      <c r="C146" s="583">
        <f>'[6]Data 1'!C173</f>
        <v>1999</v>
      </c>
      <c r="D146" s="584">
        <f>'[6]Data 1'!D173</f>
        <v>14538.47</v>
      </c>
      <c r="E146" s="584">
        <f>'[6]Data 1'!E173</f>
        <v>15974.92</v>
      </c>
      <c r="F146" s="381"/>
      <c r="G146" s="381"/>
      <c r="H146" s="381"/>
      <c r="I146" s="381"/>
    </row>
    <row r="147" spans="2:9" s="377" customFormat="1" ht="11.25" customHeight="1">
      <c r="B147" s="17"/>
      <c r="C147" s="583">
        <f>'[6]Data 1'!C174</f>
        <v>2000</v>
      </c>
      <c r="D147" s="584">
        <f>'[6]Data 1'!D174</f>
        <v>14918</v>
      </c>
      <c r="E147" s="584">
        <f>'[6]Data 1'!E174</f>
        <v>16077.74</v>
      </c>
      <c r="F147" s="381"/>
      <c r="G147" s="381"/>
      <c r="H147" s="381"/>
      <c r="I147" s="381"/>
    </row>
    <row r="148" spans="2:9" s="377" customFormat="1" ht="11.25" customHeight="1">
      <c r="B148" s="17"/>
      <c r="C148" s="583">
        <f>'[6]Data 1'!C175</f>
        <v>2001</v>
      </c>
      <c r="D148" s="584">
        <f>'[6]Data 1'!D175</f>
        <v>15365.737999999998</v>
      </c>
      <c r="E148" s="584">
        <f>'[6]Data 1'!E175</f>
        <v>16216.089</v>
      </c>
      <c r="F148" s="381"/>
      <c r="G148" s="381"/>
      <c r="H148" s="381"/>
      <c r="I148" s="381"/>
    </row>
    <row r="149" spans="2:9" s="377" customFormat="1" ht="11.25" customHeight="1">
      <c r="B149" s="17"/>
      <c r="C149" s="583">
        <f>'[6]Data 1'!C176</f>
        <v>2002</v>
      </c>
      <c r="D149" s="584">
        <f>'[6]Data 1'!D176</f>
        <v>16068.212</v>
      </c>
      <c r="E149" s="584">
        <f>'[6]Data 1'!E176</f>
        <v>16398.353999999999</v>
      </c>
      <c r="F149" s="381"/>
      <c r="G149" s="381"/>
      <c r="H149" s="381"/>
      <c r="I149" s="381"/>
    </row>
    <row r="150" spans="2:9" s="377" customFormat="1" ht="11.25" customHeight="1">
      <c r="B150" s="17"/>
      <c r="C150" s="583">
        <f>'[6]Data 1'!C177</f>
        <v>2003</v>
      </c>
      <c r="D150" s="584">
        <f>'[6]Data 1'!D177</f>
        <v>16598.936000000002</v>
      </c>
      <c r="E150" s="584">
        <f>'[6]Data 1'!E177</f>
        <v>16457.772000000001</v>
      </c>
      <c r="F150" s="381"/>
      <c r="G150" s="381"/>
      <c r="H150" s="381"/>
      <c r="I150" s="381"/>
    </row>
    <row r="151" spans="2:9" s="377" customFormat="1" ht="11.25" customHeight="1">
      <c r="B151" s="17"/>
      <c r="C151" s="583">
        <f>'[6]Data 1'!C178</f>
        <v>2004</v>
      </c>
      <c r="D151" s="584">
        <f>'[6]Data 1'!D178</f>
        <v>16847.116000000002</v>
      </c>
      <c r="E151" s="584">
        <f>'[6]Data 1'!E178</f>
        <v>16570.460999999999</v>
      </c>
      <c r="F151" s="381"/>
      <c r="G151" s="381"/>
      <c r="H151" s="381"/>
      <c r="I151" s="381"/>
    </row>
    <row r="152" spans="2:9" s="377" customFormat="1" ht="11.25" customHeight="1">
      <c r="B152" s="17"/>
      <c r="C152" s="583">
        <f>'[6]Data 1'!C179</f>
        <v>2005</v>
      </c>
      <c r="D152" s="584">
        <f>'[6]Data 1'!D179</f>
        <v>16853.11</v>
      </c>
      <c r="E152" s="584">
        <f>'[6]Data 1'!E179</f>
        <v>16679.125</v>
      </c>
      <c r="F152" s="381"/>
      <c r="G152" s="381"/>
      <c r="H152" s="381"/>
      <c r="I152" s="381"/>
    </row>
    <row r="153" spans="2:9" s="377" customFormat="1" ht="11.25" customHeight="1">
      <c r="B153" s="17"/>
      <c r="C153" s="583">
        <f>'[6]Data 1'!C180</f>
        <v>2006</v>
      </c>
      <c r="D153" s="584">
        <f>'[6]Data 1'!D180</f>
        <v>17058.811399999999</v>
      </c>
      <c r="E153" s="584">
        <f>'[6]Data 1'!E180</f>
        <v>16816.645</v>
      </c>
      <c r="F153" s="381"/>
      <c r="G153" s="381"/>
      <c r="H153" s="381"/>
      <c r="I153" s="381"/>
    </row>
    <row r="154" spans="2:9" s="377" customFormat="1" ht="11.25" customHeight="1">
      <c r="B154" s="17"/>
      <c r="C154" s="583">
        <f>'[6]Data 1'!C181</f>
        <v>2007</v>
      </c>
      <c r="D154" s="584">
        <f>'[6]Data 1'!D181</f>
        <v>17197.474399999999</v>
      </c>
      <c r="E154" s="584">
        <f>'[6]Data 1'!E181</f>
        <v>16876.537</v>
      </c>
      <c r="F154" s="381"/>
      <c r="G154" s="381"/>
      <c r="H154" s="381"/>
      <c r="I154" s="381"/>
    </row>
    <row r="155" spans="2:9" s="377" customFormat="1" ht="11.25" customHeight="1">
      <c r="B155" s="17"/>
      <c r="C155" s="583">
        <f>'[6]Data 1'!C182</f>
        <v>2008</v>
      </c>
      <c r="D155" s="584">
        <f>'[6]Data 1'!D182</f>
        <v>17771.504999999997</v>
      </c>
      <c r="E155" s="584">
        <f>'[6]Data 1'!E182</f>
        <v>17199.370999999999</v>
      </c>
      <c r="F155" s="381"/>
      <c r="G155" s="381"/>
      <c r="H155" s="381"/>
      <c r="I155" s="381"/>
    </row>
    <row r="156" spans="2:9" s="377" customFormat="1" ht="11.25" customHeight="1">
      <c r="B156" s="17"/>
      <c r="C156" s="583">
        <f>'[6]Data 1'!C183</f>
        <v>2009</v>
      </c>
      <c r="D156" s="584">
        <f>'[6]Data 1'!D183</f>
        <v>18062.905000000002</v>
      </c>
      <c r="E156" s="584">
        <f>'[6]Data 1'!E183</f>
        <v>17331.695</v>
      </c>
      <c r="F156" s="381"/>
      <c r="G156" s="381"/>
      <c r="H156" s="381"/>
      <c r="I156" s="381"/>
    </row>
    <row r="157" spans="2:9" s="377" customFormat="1" ht="11.25" customHeight="1">
      <c r="B157" s="17"/>
      <c r="C157" s="583">
        <f>'[6]Data 1'!C184</f>
        <v>2010</v>
      </c>
      <c r="D157" s="584">
        <f>'[6]Data 1'!D184</f>
        <v>18799.34</v>
      </c>
      <c r="E157" s="584">
        <f>'[6]Data 1'!E184</f>
        <v>17481.268000000004</v>
      </c>
      <c r="F157" s="381"/>
      <c r="G157" s="381"/>
      <c r="H157" s="381"/>
      <c r="I157" s="381"/>
    </row>
    <row r="158" spans="2:9" s="377" customFormat="1" ht="11.25" customHeight="1">
      <c r="B158" s="17"/>
      <c r="C158" s="583">
        <f>'[6]Data 1'!C185</f>
        <v>2011</v>
      </c>
      <c r="D158" s="584">
        <f>'[6]Data 1'!D185</f>
        <v>19678.271000000001</v>
      </c>
      <c r="E158" s="584">
        <f>'[6]Data 1'!E185</f>
        <v>18081.532000000003</v>
      </c>
      <c r="F158" s="381"/>
      <c r="G158" s="381"/>
      <c r="H158" s="381"/>
      <c r="I158" s="381"/>
    </row>
    <row r="159" spans="2:9" s="377" customFormat="1" ht="11.25" customHeight="1">
      <c r="B159" s="17"/>
      <c r="C159" s="583">
        <f>'[6]Data 1'!C186</f>
        <v>2012</v>
      </c>
      <c r="D159" s="584">
        <f>'[6]Data 1'!D186</f>
        <v>20115.767</v>
      </c>
      <c r="E159" s="584">
        <f>'[6]Data 1'!E186</f>
        <v>18450.405000000006</v>
      </c>
      <c r="F159" s="381"/>
      <c r="G159" s="381"/>
      <c r="H159" s="381"/>
      <c r="I159" s="381"/>
    </row>
    <row r="160" spans="2:9" s="377" customFormat="1" ht="11.25" customHeight="1">
      <c r="B160" s="17"/>
      <c r="C160" s="583">
        <f>'[6]Data 1'!C187</f>
        <v>2013</v>
      </c>
      <c r="D160" s="584">
        <f>'[6]Data 1'!D187</f>
        <v>20646.399000000001</v>
      </c>
      <c r="E160" s="584">
        <f>'[6]Data 1'!E187</f>
        <v>18723.705000000005</v>
      </c>
      <c r="F160" s="381"/>
      <c r="G160" s="381"/>
      <c r="H160" s="381"/>
      <c r="I160" s="381"/>
    </row>
    <row r="161" spans="2:11" s="377" customFormat="1" ht="11.25" customHeight="1">
      <c r="B161" s="17"/>
      <c r="C161" s="583">
        <f>'[6]Data 1'!C188</f>
        <v>2014</v>
      </c>
      <c r="D161" s="584">
        <f>'[6]Data 1'!D188</f>
        <v>21100.433000000001</v>
      </c>
      <c r="E161" s="584">
        <f>'[6]Data 1'!E188</f>
        <v>18862.822000000004</v>
      </c>
      <c r="F161" s="381"/>
      <c r="G161" s="381"/>
      <c r="H161" s="381"/>
      <c r="I161" s="381"/>
    </row>
    <row r="162" spans="2:11" s="377" customFormat="1" ht="11.25" customHeight="1">
      <c r="B162" s="17"/>
      <c r="C162" s="583">
        <f>'[6]Data 1'!C189</f>
        <v>2015</v>
      </c>
      <c r="D162" s="584">
        <f>'[6]Data 1'!D189</f>
        <v>21190.746999999999</v>
      </c>
      <c r="E162" s="584">
        <f>'[6]Data 1'!E189</f>
        <v>19003.125000000007</v>
      </c>
      <c r="F162" s="381"/>
      <c r="G162" s="381"/>
      <c r="H162" s="381"/>
      <c r="I162" s="381"/>
    </row>
    <row r="163" spans="2:11" s="377" customFormat="1" ht="11.25" customHeight="1">
      <c r="B163" s="17"/>
      <c r="C163" s="583">
        <f>'[6]Data 1'!C190</f>
        <v>2016</v>
      </c>
      <c r="D163" s="584">
        <f>'[6]Data 1'!D190</f>
        <v>21625.888999999999</v>
      </c>
      <c r="E163" s="584">
        <f>'[6]Data 1'!E190</f>
        <v>19091.102000000006</v>
      </c>
      <c r="F163" s="381"/>
      <c r="G163" s="381"/>
      <c r="H163" s="381"/>
      <c r="I163" s="381"/>
    </row>
    <row r="164" spans="2:11" s="377" customFormat="1" ht="11.25" customHeight="1">
      <c r="B164" s="17"/>
      <c r="C164" s="583">
        <f>'[6]Data 1'!C191</f>
        <v>2017</v>
      </c>
      <c r="D164" s="584">
        <f>'[6]Data 1'!D191</f>
        <v>21734.85</v>
      </c>
      <c r="E164" s="584">
        <f>'[6]Data 1'!E191</f>
        <v>19116.264710000007</v>
      </c>
      <c r="F164" s="381"/>
      <c r="G164" s="381"/>
      <c r="H164" s="381"/>
      <c r="I164" s="381"/>
    </row>
    <row r="165" spans="2:11" s="377" customFormat="1" ht="11.25" customHeight="1">
      <c r="B165" s="17"/>
      <c r="C165" s="583">
        <f>'[6]Data 1'!C192</f>
        <v>2018</v>
      </c>
      <c r="D165" s="584">
        <f>'[6]Data 1'!D192</f>
        <v>21736.609999999997</v>
      </c>
      <c r="E165" s="584">
        <f>'[6]Data 1'!E192</f>
        <v>19191.767710000004</v>
      </c>
      <c r="F165" s="381"/>
      <c r="G165" s="381"/>
      <c r="H165" s="381"/>
      <c r="I165" s="381"/>
    </row>
    <row r="166" spans="2:11" s="377" customFormat="1" ht="11.25" customHeight="1">
      <c r="B166" s="17"/>
      <c r="C166" s="583">
        <f>'[6]Data 1'!C193</f>
        <v>2019</v>
      </c>
      <c r="D166" s="584">
        <f>'[6]Data 1'!D193</f>
        <v>21748.015999999996</v>
      </c>
      <c r="E166" s="584">
        <f>'[6]Data 1'!E193</f>
        <v>19275.902710000009</v>
      </c>
      <c r="F166" s="381"/>
      <c r="G166" s="381"/>
      <c r="H166" s="381"/>
      <c r="I166" s="381"/>
    </row>
    <row r="167" spans="2:11" s="377" customFormat="1" ht="11.25" customHeight="1">
      <c r="B167" s="17"/>
      <c r="C167" s="583">
        <f>'[6]Data 1'!C194</f>
        <v>2020</v>
      </c>
      <c r="D167" s="584">
        <f>'[6]Data 1'!D194</f>
        <v>21763.901999999995</v>
      </c>
      <c r="E167" s="584">
        <f>'[6]Data 1'!E194</f>
        <v>19309.409710000007</v>
      </c>
      <c r="F167" s="381"/>
      <c r="G167" s="381"/>
      <c r="H167" s="381"/>
      <c r="I167" s="381"/>
    </row>
    <row r="168" spans="2:11" s="377" customFormat="1" ht="11.25" customHeight="1">
      <c r="B168" s="17"/>
      <c r="C168" s="626" t="str">
        <f>'[6]Data 1'!C195</f>
        <v>2021 (1)</v>
      </c>
      <c r="D168" s="627">
        <f>'[6]Data 1'!D195</f>
        <v>21768.381999999994</v>
      </c>
      <c r="E168" s="627">
        <f>'[6]Data 1'!E195</f>
        <v>19493.404710000006</v>
      </c>
      <c r="F168" s="381"/>
      <c r="G168" s="381"/>
      <c r="H168" s="381"/>
      <c r="I168" s="381"/>
    </row>
    <row r="169" spans="2:11" s="377" customFormat="1" ht="11.25" customHeight="1">
      <c r="C169" s="379"/>
      <c r="D169" s="380"/>
      <c r="E169" s="381"/>
      <c r="F169" s="381"/>
      <c r="G169" s="381"/>
      <c r="H169" s="381"/>
      <c r="I169" s="381"/>
    </row>
    <row r="170" spans="2:11" ht="11.25" customHeight="1">
      <c r="B170" s="221"/>
      <c r="C170" s="222" t="s">
        <v>204</v>
      </c>
      <c r="D170" s="222"/>
      <c r="E170" s="222"/>
      <c r="F170" s="222"/>
      <c r="G170" s="171"/>
      <c r="H170" s="223"/>
      <c r="I170" s="171"/>
      <c r="J170" s="171"/>
      <c r="K170" s="171"/>
    </row>
    <row r="171" spans="2:11" ht="56.25">
      <c r="B171" s="221"/>
      <c r="C171" s="593"/>
      <c r="D171" s="594" t="s">
        <v>100</v>
      </c>
      <c r="E171" s="594" t="s">
        <v>101</v>
      </c>
      <c r="F171" s="594" t="s">
        <v>102</v>
      </c>
      <c r="G171" s="594" t="s">
        <v>103</v>
      </c>
      <c r="H171" s="594" t="s">
        <v>90</v>
      </c>
      <c r="I171" s="594" t="s">
        <v>104</v>
      </c>
      <c r="J171" s="594" t="s">
        <v>13</v>
      </c>
      <c r="K171" s="171"/>
    </row>
    <row r="172" spans="2:11" ht="11.25" customHeight="1">
      <c r="B172" s="221"/>
      <c r="C172" s="467">
        <f>'[6]Data 1'!C72</f>
        <v>2017</v>
      </c>
      <c r="D172" s="595">
        <f>'[6]Data 1'!D72</f>
        <v>0.76</v>
      </c>
      <c r="E172" s="595">
        <f>'[6]Data 1'!E72</f>
        <v>0.82</v>
      </c>
      <c r="F172" s="595">
        <f>'[6]Data 1'!F72</f>
        <v>0.12</v>
      </c>
      <c r="G172" s="595">
        <f>'[6]Data 1'!G72</f>
        <v>0.01</v>
      </c>
      <c r="H172" s="595">
        <f>'[6]Data 1'!H72</f>
        <v>0</v>
      </c>
      <c r="I172" s="595">
        <f>'[6]Data 1'!I72</f>
        <v>0.45</v>
      </c>
      <c r="J172" s="595">
        <f>'[6]Data 1'!J72</f>
        <v>1.71</v>
      </c>
      <c r="K172" s="223">
        <f t="shared" ref="K172:K174" si="9">100-J172</f>
        <v>98.29</v>
      </c>
    </row>
    <row r="173" spans="2:11" ht="11.25" customHeight="1">
      <c r="B173" s="221"/>
      <c r="C173" s="467">
        <f>'[6]Data 1'!C73</f>
        <v>2018</v>
      </c>
      <c r="D173" s="595">
        <f>'[6]Data 1'!D73</f>
        <v>0.74</v>
      </c>
      <c r="E173" s="595">
        <f>'[6]Data 1'!E73</f>
        <v>0.99</v>
      </c>
      <c r="F173" s="595">
        <f>'[6]Data 1'!F73</f>
        <v>0.12</v>
      </c>
      <c r="G173" s="595">
        <f>'[6]Data 1'!G73</f>
        <v>0.01</v>
      </c>
      <c r="H173" s="595">
        <f>'[6]Data 1'!H73</f>
        <v>0</v>
      </c>
      <c r="I173" s="595">
        <f>'[6]Data 1'!I73</f>
        <v>0.22</v>
      </c>
      <c r="J173" s="595">
        <f>'[6]Data 1'!J73</f>
        <v>1.86</v>
      </c>
      <c r="K173" s="223">
        <f t="shared" si="9"/>
        <v>98.14</v>
      </c>
    </row>
    <row r="174" spans="2:11" ht="11.25" customHeight="1">
      <c r="B174" s="221"/>
      <c r="C174" s="467">
        <f>'[6]Data 1'!C74</f>
        <v>2019</v>
      </c>
      <c r="D174" s="595">
        <f>'[6]Data 1'!D74</f>
        <v>0.69</v>
      </c>
      <c r="E174" s="595">
        <f>'[6]Data 1'!E74</f>
        <v>0.9</v>
      </c>
      <c r="F174" s="595">
        <f>'[6]Data 1'!F74</f>
        <v>0.16</v>
      </c>
      <c r="G174" s="595">
        <f>'[6]Data 1'!G74</f>
        <v>0.01</v>
      </c>
      <c r="H174" s="595">
        <f>'[6]Data 1'!H74</f>
        <v>0</v>
      </c>
      <c r="I174" s="595">
        <f>'[6]Data 1'!I74</f>
        <v>0.32</v>
      </c>
      <c r="J174" s="595">
        <f>'[6]Data 1'!J74</f>
        <v>1.76</v>
      </c>
      <c r="K174" s="223">
        <f t="shared" si="9"/>
        <v>98.24</v>
      </c>
    </row>
    <row r="175" spans="2:11" ht="11.25" customHeight="1">
      <c r="B175" s="221"/>
      <c r="C175" s="467">
        <f>'[6]Data 1'!C75</f>
        <v>2020</v>
      </c>
      <c r="D175" s="595">
        <f>'[6]Data 1'!D75</f>
        <v>0.64</v>
      </c>
      <c r="E175" s="595">
        <f>'[6]Data 1'!E75</f>
        <v>0.68</v>
      </c>
      <c r="F175" s="595">
        <f>'[6]Data 1'!F75</f>
        <v>0.1</v>
      </c>
      <c r="G175" s="595">
        <f>'[6]Data 1'!G75</f>
        <v>0.01</v>
      </c>
      <c r="H175" s="595">
        <f>'[6]Data 1'!H75</f>
        <v>0</v>
      </c>
      <c r="I175" s="595">
        <f>'[6]Data 1'!I75</f>
        <v>0.54</v>
      </c>
      <c r="J175" s="595">
        <f>'[6]Data 1'!J75</f>
        <v>1.43</v>
      </c>
      <c r="K175" s="223">
        <f>100-J175</f>
        <v>98.57</v>
      </c>
    </row>
    <row r="176" spans="2:11" ht="11.25" customHeight="1">
      <c r="B176" s="221"/>
      <c r="C176" s="464" t="str">
        <f>'[6]Data 1'!C76</f>
        <v>2021 (1)</v>
      </c>
      <c r="D176" s="596">
        <f>'[6]Data 1'!D76</f>
        <v>0.81</v>
      </c>
      <c r="E176" s="596">
        <f>'[6]Data 1'!E76</f>
        <v>0.54</v>
      </c>
      <c r="F176" s="596">
        <f>'[6]Data 1'!F76</f>
        <v>0.14000000000000001</v>
      </c>
      <c r="G176" s="596">
        <f>'[6]Data 1'!G76</f>
        <v>0.01</v>
      </c>
      <c r="H176" s="596">
        <f>'[6]Data 1'!H76</f>
        <v>0</v>
      </c>
      <c r="I176" s="596">
        <f>'[6]Data 1'!I76</f>
        <v>0.66</v>
      </c>
      <c r="J176" s="596">
        <f>'[6]Data 1'!J76</f>
        <v>1.5</v>
      </c>
      <c r="K176" s="223">
        <f>100-J176</f>
        <v>98.5</v>
      </c>
    </row>
    <row r="177" spans="2:11" ht="11.25" customHeight="1">
      <c r="B177" s="221"/>
      <c r="C177" s="224"/>
      <c r="D177" s="225" t="s">
        <v>63</v>
      </c>
      <c r="E177" s="226" t="s">
        <v>91</v>
      </c>
      <c r="F177" s="227" t="s">
        <v>92</v>
      </c>
      <c r="G177" s="225" t="s">
        <v>72</v>
      </c>
      <c r="H177" s="225" t="s">
        <v>93</v>
      </c>
      <c r="I177" s="228" t="s">
        <v>60</v>
      </c>
      <c r="J177" s="225"/>
      <c r="K177" s="171"/>
    </row>
    <row r="178" spans="2:11" ht="11.25" customHeight="1"/>
    <row r="179" spans="2:11" ht="11.25" customHeight="1">
      <c r="C179" s="222" t="s">
        <v>205</v>
      </c>
      <c r="D179" s="222"/>
      <c r="E179" s="222"/>
      <c r="F179" s="222"/>
      <c r="G179" s="171"/>
      <c r="H179" s="223"/>
      <c r="I179" s="171"/>
      <c r="J179" s="171"/>
      <c r="K179" s="171"/>
    </row>
    <row r="180" spans="2:11" ht="56.25" customHeight="1">
      <c r="C180" s="593"/>
      <c r="D180" s="594" t="s">
        <v>100</v>
      </c>
      <c r="E180" s="594" t="s">
        <v>101</v>
      </c>
      <c r="F180" s="594" t="s">
        <v>102</v>
      </c>
      <c r="G180" s="594" t="s">
        <v>103</v>
      </c>
      <c r="H180" s="594" t="s">
        <v>90</v>
      </c>
      <c r="I180" s="594" t="s">
        <v>104</v>
      </c>
      <c r="J180" s="594" t="s">
        <v>13</v>
      </c>
      <c r="K180" s="171"/>
    </row>
    <row r="181" spans="2:11" ht="11.25" customHeight="1">
      <c r="C181" s="467">
        <f>'[6]Data 1'!C82</f>
        <v>2017</v>
      </c>
      <c r="D181" s="595">
        <f>'[6]Data 1'!D82</f>
        <v>0.8</v>
      </c>
      <c r="E181" s="595">
        <f>'[6]Data 1'!E82</f>
        <v>1.29</v>
      </c>
      <c r="F181" s="595">
        <f>'[6]Data 1'!F82</f>
        <v>0.06</v>
      </c>
      <c r="G181" s="595">
        <f>'[6]Data 1'!G82</f>
        <v>0</v>
      </c>
      <c r="H181" s="595">
        <f>'[6]Data 1'!H82</f>
        <v>0</v>
      </c>
      <c r="I181" s="595">
        <f>'[6]Data 1'!I82</f>
        <v>0</v>
      </c>
      <c r="J181" s="595">
        <f>'[6]Data 1'!J82</f>
        <v>2.15</v>
      </c>
      <c r="K181" s="223">
        <f t="shared" ref="K181:K183" si="10">100-J181</f>
        <v>97.85</v>
      </c>
    </row>
    <row r="182" spans="2:11" ht="11.25" customHeight="1">
      <c r="C182" s="467">
        <f>'[6]Data 1'!C83</f>
        <v>2018</v>
      </c>
      <c r="D182" s="595">
        <f>'[6]Data 1'!D83</f>
        <v>0.88</v>
      </c>
      <c r="E182" s="595">
        <f>'[6]Data 1'!E83</f>
        <v>1.72</v>
      </c>
      <c r="F182" s="595">
        <f>'[6]Data 1'!F83</f>
        <v>0.56999999999999995</v>
      </c>
      <c r="G182" s="595">
        <f>'[6]Data 1'!G83</f>
        <v>0.01</v>
      </c>
      <c r="H182" s="595">
        <f>'[6]Data 1'!H83</f>
        <v>0</v>
      </c>
      <c r="I182" s="595">
        <f>'[6]Data 1'!I83</f>
        <v>0.02</v>
      </c>
      <c r="J182" s="595">
        <f>'[6]Data 1'!J83</f>
        <v>3.18</v>
      </c>
      <c r="K182" s="223">
        <f t="shared" si="10"/>
        <v>96.82</v>
      </c>
    </row>
    <row r="183" spans="2:11" ht="11.25" customHeight="1">
      <c r="C183" s="467">
        <f>'[6]Data 1'!C84</f>
        <v>2019</v>
      </c>
      <c r="D183" s="595">
        <f>'[6]Data 1'!D84</f>
        <v>0.79</v>
      </c>
      <c r="E183" s="595">
        <f>'[6]Data 1'!E84</f>
        <v>1.6</v>
      </c>
      <c r="F183" s="595">
        <f>'[6]Data 1'!F84</f>
        <v>0.26</v>
      </c>
      <c r="G183" s="595">
        <f>'[6]Data 1'!G84</f>
        <v>0</v>
      </c>
      <c r="H183" s="595">
        <f>'[6]Data 1'!H84</f>
        <v>0</v>
      </c>
      <c r="I183" s="595">
        <f>'[6]Data 1'!I84</f>
        <v>0</v>
      </c>
      <c r="J183" s="595">
        <f>'[6]Data 1'!J84</f>
        <v>2.65</v>
      </c>
      <c r="K183" s="223">
        <f t="shared" si="10"/>
        <v>97.35</v>
      </c>
    </row>
    <row r="184" spans="2:11" ht="11.25" customHeight="1">
      <c r="C184" s="467">
        <f>'[6]Data 1'!C85</f>
        <v>2020</v>
      </c>
      <c r="D184" s="595">
        <f>'[6]Data 1'!D85</f>
        <v>0.33</v>
      </c>
      <c r="E184" s="595">
        <f>'[6]Data 1'!E85</f>
        <v>0.99</v>
      </c>
      <c r="F184" s="595">
        <f>'[6]Data 1'!F85</f>
        <v>0.02</v>
      </c>
      <c r="G184" s="595">
        <f>'[6]Data 1'!G85</f>
        <v>0</v>
      </c>
      <c r="H184" s="595">
        <f>'[6]Data 1'!H85</f>
        <v>0</v>
      </c>
      <c r="I184" s="595">
        <f>'[6]Data 1'!I85</f>
        <v>0.04</v>
      </c>
      <c r="J184" s="595">
        <f>'[6]Data 1'!J85</f>
        <v>1.34</v>
      </c>
      <c r="K184" s="223">
        <f>100-J184</f>
        <v>98.66</v>
      </c>
    </row>
    <row r="185" spans="2:11" ht="11.25" customHeight="1">
      <c r="C185" s="464" t="str">
        <f>'[6]Data 1'!C86</f>
        <v>2021 (1)</v>
      </c>
      <c r="D185" s="597">
        <f>'[6]Data 1'!D86</f>
        <v>0.75</v>
      </c>
      <c r="E185" s="597">
        <f>'[6]Data 1'!E86</f>
        <v>0.61</v>
      </c>
      <c r="F185" s="597">
        <f>'[6]Data 1'!F86</f>
        <v>0.03</v>
      </c>
      <c r="G185" s="597">
        <f>'[6]Data 1'!G86</f>
        <v>0</v>
      </c>
      <c r="H185" s="597">
        <f>'[6]Data 1'!H86</f>
        <v>0</v>
      </c>
      <c r="I185" s="597">
        <f>'[6]Data 1'!I86</f>
        <v>0.02</v>
      </c>
      <c r="J185" s="597">
        <f>'[6]Data 1'!J86</f>
        <v>1.39</v>
      </c>
      <c r="K185" s="223">
        <f>100-J185</f>
        <v>98.61</v>
      </c>
    </row>
    <row r="186" spans="2:11" ht="11.25" customHeight="1">
      <c r="C186" s="224"/>
      <c r="D186" s="225" t="s">
        <v>63</v>
      </c>
      <c r="E186" s="226" t="s">
        <v>91</v>
      </c>
      <c r="F186" s="227" t="s">
        <v>92</v>
      </c>
      <c r="G186" s="225" t="s">
        <v>72</v>
      </c>
      <c r="H186" s="225" t="s">
        <v>93</v>
      </c>
      <c r="I186" s="228" t="s">
        <v>60</v>
      </c>
      <c r="J186" s="225"/>
      <c r="K186" s="171"/>
    </row>
    <row r="187" spans="2:11" ht="11.25" customHeight="1">
      <c r="C187" s="224"/>
      <c r="D187" s="225"/>
      <c r="E187" s="226"/>
      <c r="F187" s="227"/>
      <c r="G187" s="225"/>
      <c r="H187" s="225"/>
      <c r="I187" s="228"/>
      <c r="J187" s="225"/>
      <c r="K187" s="171"/>
    </row>
    <row r="188" spans="2:11" ht="11.25" customHeight="1">
      <c r="C188" s="222" t="s">
        <v>206</v>
      </c>
      <c r="D188" s="222"/>
      <c r="E188" s="222"/>
      <c r="F188" s="222"/>
      <c r="G188" s="171"/>
      <c r="H188" s="223"/>
      <c r="I188" s="171"/>
      <c r="J188" s="171"/>
      <c r="K188" s="171"/>
    </row>
    <row r="189" spans="2:11" ht="48" customHeight="1">
      <c r="C189" s="593"/>
      <c r="D189" s="594" t="s">
        <v>100</v>
      </c>
      <c r="E189" s="594" t="s">
        <v>101</v>
      </c>
      <c r="F189" s="594" t="s">
        <v>102</v>
      </c>
      <c r="G189" s="594" t="s">
        <v>103</v>
      </c>
      <c r="H189" s="594" t="s">
        <v>90</v>
      </c>
      <c r="I189" s="594" t="s">
        <v>104</v>
      </c>
      <c r="J189" s="594" t="s">
        <v>13</v>
      </c>
      <c r="K189" s="171"/>
    </row>
    <row r="190" spans="2:11" ht="11.25" customHeight="1">
      <c r="C190" s="467">
        <f>'[6]Data 1'!C92</f>
        <v>2017</v>
      </c>
      <c r="D190" s="595">
        <f>'[6]Data 1'!D92</f>
        <v>0.78</v>
      </c>
      <c r="E190" s="595">
        <f>'[6]Data 1'!E92</f>
        <v>1.03</v>
      </c>
      <c r="F190" s="595">
        <f>'[6]Data 1'!F92</f>
        <v>7.0000000000000007E-2</v>
      </c>
      <c r="G190" s="595">
        <f>'[6]Data 1'!G92</f>
        <v>0</v>
      </c>
      <c r="H190" s="595">
        <f>'[6]Data 1'!H92</f>
        <v>0</v>
      </c>
      <c r="I190" s="595">
        <f>'[6]Data 1'!I92</f>
        <v>0.01</v>
      </c>
      <c r="J190" s="595">
        <f>'[6]Data 1'!J92</f>
        <v>1.88</v>
      </c>
      <c r="K190" s="223">
        <f t="shared" ref="K190:K192" si="11">100-J190</f>
        <v>98.12</v>
      </c>
    </row>
    <row r="191" spans="2:11" ht="11.25" customHeight="1">
      <c r="C191" s="467">
        <f>'[6]Data 1'!C93</f>
        <v>2018</v>
      </c>
      <c r="D191" s="595">
        <f>'[6]Data 1'!D93</f>
        <v>0.36</v>
      </c>
      <c r="E191" s="595">
        <f>'[6]Data 1'!E93</f>
        <v>0.77</v>
      </c>
      <c r="F191" s="595">
        <f>'[6]Data 1'!F93</f>
        <v>0.08</v>
      </c>
      <c r="G191" s="595">
        <f>'[6]Data 1'!G93</f>
        <v>0</v>
      </c>
      <c r="H191" s="595">
        <f>'[6]Data 1'!H93</f>
        <v>0</v>
      </c>
      <c r="I191" s="595">
        <f>'[6]Data 1'!I93</f>
        <v>0.13</v>
      </c>
      <c r="J191" s="595">
        <f>'[6]Data 1'!J93</f>
        <v>1.21</v>
      </c>
      <c r="K191" s="223">
        <f t="shared" si="11"/>
        <v>98.79</v>
      </c>
    </row>
    <row r="192" spans="2:11" ht="11.25" customHeight="1">
      <c r="C192" s="467">
        <f>'[6]Data 1'!C94</f>
        <v>2019</v>
      </c>
      <c r="D192" s="595">
        <f>'[6]Data 1'!D94</f>
        <v>0.6</v>
      </c>
      <c r="E192" s="595">
        <f>'[6]Data 1'!E94</f>
        <v>0.45</v>
      </c>
      <c r="F192" s="595">
        <f>'[6]Data 1'!F94</f>
        <v>0.03</v>
      </c>
      <c r="G192" s="595">
        <f>'[6]Data 1'!G94</f>
        <v>0.02</v>
      </c>
      <c r="H192" s="595">
        <f>'[6]Data 1'!H94</f>
        <v>0.02</v>
      </c>
      <c r="I192" s="595">
        <f>'[6]Data 1'!I94</f>
        <v>0</v>
      </c>
      <c r="J192" s="595">
        <f>'[6]Data 1'!J94</f>
        <v>1.1000000000000001</v>
      </c>
      <c r="K192" s="223">
        <f t="shared" si="11"/>
        <v>98.9</v>
      </c>
    </row>
    <row r="193" spans="3:11" ht="11.25" customHeight="1">
      <c r="C193" s="467">
        <f>'[6]Data 1'!C95</f>
        <v>2020</v>
      </c>
      <c r="D193" s="595">
        <f>'[6]Data 1'!D95</f>
        <v>0.6</v>
      </c>
      <c r="E193" s="595">
        <f>'[6]Data 1'!E95</f>
        <v>0.28000000000000003</v>
      </c>
      <c r="F193" s="595">
        <f>'[6]Data 1'!F95</f>
        <v>0.05</v>
      </c>
      <c r="G193" s="595">
        <f>'[6]Data 1'!G95</f>
        <v>0</v>
      </c>
      <c r="H193" s="595">
        <f>'[6]Data 1'!H95</f>
        <v>0</v>
      </c>
      <c r="I193" s="595">
        <f>'[6]Data 1'!I95</f>
        <v>0.01</v>
      </c>
      <c r="J193" s="595">
        <f>'[6]Data 1'!J95</f>
        <v>0.93</v>
      </c>
      <c r="K193" s="223">
        <f>100-J193</f>
        <v>99.07</v>
      </c>
    </row>
    <row r="194" spans="3:11" ht="11.25" customHeight="1">
      <c r="C194" s="464" t="str">
        <f>'[6]Data 1'!C96</f>
        <v>2021 (1)</v>
      </c>
      <c r="D194" s="597">
        <f>'[6]Data 1'!D96</f>
        <v>0.55000000000000004</v>
      </c>
      <c r="E194" s="597">
        <f>'[6]Data 1'!E96</f>
        <v>0.19</v>
      </c>
      <c r="F194" s="597">
        <f>'[6]Data 1'!F96</f>
        <v>0.05</v>
      </c>
      <c r="G194" s="597">
        <f>'[6]Data 1'!G96</f>
        <v>0.01</v>
      </c>
      <c r="H194" s="597">
        <f>'[6]Data 1'!H96</f>
        <v>0</v>
      </c>
      <c r="I194" s="597">
        <f>'[6]Data 1'!I96</f>
        <v>0.01</v>
      </c>
      <c r="J194" s="597">
        <f>'[6]Data 1'!J96</f>
        <v>0.8</v>
      </c>
      <c r="K194" s="223">
        <f>100-J194</f>
        <v>99.2</v>
      </c>
    </row>
    <row r="195" spans="3:11" ht="11.25" customHeight="1">
      <c r="C195" s="224"/>
      <c r="D195" s="225" t="s">
        <v>63</v>
      </c>
      <c r="E195" s="226" t="s">
        <v>91</v>
      </c>
      <c r="F195" s="227" t="s">
        <v>92</v>
      </c>
      <c r="G195" s="225" t="s">
        <v>72</v>
      </c>
      <c r="H195" s="225" t="s">
        <v>93</v>
      </c>
      <c r="I195" s="228" t="s">
        <v>60</v>
      </c>
      <c r="J195" s="225"/>
      <c r="K195" s="171"/>
    </row>
    <row r="196" spans="3:11" ht="11.25" customHeight="1">
      <c r="C196" s="224"/>
      <c r="D196" s="225"/>
      <c r="E196" s="226"/>
      <c r="F196" s="227"/>
      <c r="G196" s="225"/>
      <c r="H196" s="225"/>
      <c r="I196" s="228"/>
      <c r="J196" s="225"/>
      <c r="K196" s="171"/>
    </row>
    <row r="197" spans="3:11" ht="11.25" customHeight="1"/>
    <row r="198" spans="3:11" ht="11.25" customHeight="1"/>
    <row r="199" spans="3:11" ht="11.25" customHeight="1"/>
    <row r="200" spans="3:11" ht="11.25" customHeight="1"/>
    <row r="201" spans="3:11" ht="11.25" customHeight="1"/>
    <row r="202" spans="3:11" ht="11.25" customHeight="1"/>
    <row r="203" spans="3:11" ht="11.25" customHeight="1"/>
    <row r="204" spans="3:11" ht="11.25" customHeight="1"/>
    <row r="205" spans="3:11" ht="11.25" customHeight="1"/>
    <row r="206" spans="3:11" ht="11.25" customHeight="1"/>
    <row r="207" spans="3:11" ht="11.25" customHeight="1"/>
    <row r="208" spans="3:11" ht="11.25" customHeight="1"/>
    <row r="209" ht="11.25" customHeight="1"/>
    <row r="210" ht="11.25" customHeight="1"/>
    <row r="211" ht="11.25" customHeight="1"/>
    <row r="212" ht="11.25" customHeight="1"/>
    <row r="213" ht="11.25" customHeight="1"/>
    <row r="214" ht="11.25" customHeight="1"/>
    <row r="215" ht="11.25" customHeight="1"/>
    <row r="216" ht="11.25" customHeight="1"/>
    <row r="217" ht="11.25" customHeight="1"/>
    <row r="218" ht="11.25" customHeight="1"/>
    <row r="219" ht="11.25" customHeight="1"/>
    <row r="220" ht="11.25" customHeight="1"/>
    <row r="221" ht="11.25" customHeight="1"/>
    <row r="222" ht="11.25" customHeight="1"/>
    <row r="223" ht="11.25" customHeight="1"/>
    <row r="224" ht="11.25" customHeight="1"/>
    <row r="225" ht="11.25" customHeight="1"/>
    <row r="226" ht="11.25" customHeight="1"/>
    <row r="227" ht="11.25" customHeight="1"/>
    <row r="228" ht="11.25" customHeight="1"/>
    <row r="229" ht="11.25" customHeight="1"/>
    <row r="230" ht="11.25" customHeight="1"/>
    <row r="231" ht="11.25" customHeight="1"/>
    <row r="232" ht="11.25" customHeight="1"/>
    <row r="233" ht="11.25" customHeight="1"/>
    <row r="234" ht="11.25" customHeight="1"/>
    <row r="235" ht="11.25" customHeight="1"/>
    <row r="236" ht="11.25" customHeight="1"/>
    <row r="237" ht="11.25" customHeight="1"/>
    <row r="238" ht="11.25" customHeight="1"/>
    <row r="239" ht="11.25" customHeight="1"/>
    <row r="240" ht="11.25" customHeight="1"/>
    <row r="241" ht="11.25" customHeight="1"/>
    <row r="242" ht="11.25" customHeight="1"/>
    <row r="243" ht="11.25" customHeight="1"/>
    <row r="244" ht="11.25" customHeight="1"/>
    <row r="245" ht="11.25" customHeight="1"/>
    <row r="246" ht="11.25" customHeight="1"/>
    <row r="247" ht="11.25" customHeight="1"/>
    <row r="248" ht="11.25" customHeight="1"/>
    <row r="249" ht="11.25" customHeight="1"/>
  </sheetData>
  <customSheetViews>
    <customSheetView guid="{93154E83-DC5B-11D6-846E-0008C7298EBA}" showGridLines="0" showRowCol="0" outlineSymbols="0" showRuler="0">
      <pane ySplit="4" topLeftCell="A28" activePane="bottomLeft" state="frozenSplit"/>
      <selection pane="bottomLeft"/>
    </customSheetView>
    <customSheetView guid="{93154E82-DC5B-11D6-846E-0008C7298EBA}" showGridLines="0" showRowCol="0" outlineSymbols="0" showRuler="0">
      <pane ySplit="4" topLeftCell="A52" activePane="bottomLeft" state="frozenSplit"/>
      <selection pane="bottomLeft"/>
    </customSheetView>
    <customSheetView guid="{93154E81-DC5B-11D6-846E-0008C7298EBA}" showGridLines="0" showRowCol="0" outlineSymbols="0" showRuler="0">
      <pane ySplit="4" topLeftCell="A5" activePane="bottomLeft" state="frozenSplit"/>
      <selection pane="bottomLeft"/>
    </customSheetView>
    <customSheetView guid="{93154E80-DC5B-11D6-846E-0008C7298EBA}" showGridLines="0" showRowCol="0" outlineSymbols="0" showRuler="0">
      <pane ySplit="4" topLeftCell="A5" activePane="bottomLeft" state="frozenSplit"/>
      <selection pane="bottomLeft"/>
    </customSheetView>
    <customSheetView guid="{93154E7F-DC5B-11D6-846E-0008C7298EBA}" showGridLines="0" showRowCol="0" outlineSymbols="0" showRuler="0">
      <pane ySplit="4" topLeftCell="A5" activePane="bottomLeft" state="frozenSplit"/>
      <selection pane="bottomLeft"/>
    </customSheetView>
    <customSheetView guid="{93154E7E-DC5B-11D6-846E-0008C7298EBA}" showGridLines="0" showRowCol="0" outlineSymbols="0" showRuler="0">
      <pane ySplit="4" topLeftCell="A5" activePane="bottomLeft" state="frozenSplit"/>
      <selection pane="bottomLeft"/>
    </customSheetView>
  </customSheetViews>
  <mergeCells count="5">
    <mergeCell ref="J71:K71"/>
    <mergeCell ref="C72:E72"/>
    <mergeCell ref="C117:F117"/>
    <mergeCell ref="C121:C124"/>
    <mergeCell ref="C80:E80"/>
  </mergeCells>
  <phoneticPr fontId="0" type="noConversion"/>
  <pageMargins left="0.39370078740157483" right="0.39370078740157483" top="0.39370078740157483" bottom="0.39370078740157483" header="0.39370078740157483" footer="0.39370078740157483"/>
  <pageSetup paperSize="9" orientation="portrait" verticalDpi="355" r:id="rId1"/>
  <headerFooter alignWithMargins="0"/>
  <rowBreaks count="1" manualBreakCount="1">
    <brk id="4" max="10" man="1"/>
  </rowBreaks>
  <ignoredErrors>
    <ignoredError sqref="H78 H111:H114" formulaRange="1"/>
    <ignoredError sqref="C129:E129 C130:E167" unlockedFormula="1"/>
  </ignoredError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12"/>
  <dimension ref="A1:K27"/>
  <sheetViews>
    <sheetView showGridLines="0" showRowColHeaders="0" zoomScaleNormal="100" workbookViewId="0">
      <selection activeCell="B2" sqref="B2"/>
    </sheetView>
  </sheetViews>
  <sheetFormatPr baseColWidth="10" defaultColWidth="11.42578125" defaultRowHeight="12.75"/>
  <cols>
    <col min="1" max="1" width="0.140625" style="247" customWidth="1"/>
    <col min="2" max="2" width="2.7109375" style="247" customWidth="1"/>
    <col min="3" max="3" width="18.5703125" style="247" customWidth="1"/>
    <col min="4" max="4" width="1.28515625" style="247" customWidth="1"/>
    <col min="5" max="5" width="58.85546875" style="247" customWidth="1"/>
    <col min="6" max="10" width="10.7109375" style="259" customWidth="1"/>
    <col min="11" max="16384" width="11.42578125" style="259"/>
  </cols>
  <sheetData>
    <row r="1" spans="1:7" s="247" customFormat="1" ht="0.75" customHeight="1"/>
    <row r="2" spans="1:7" s="247" customFormat="1" ht="21" customHeight="1">
      <c r="B2" s="262"/>
      <c r="E2" s="31" t="s">
        <v>33</v>
      </c>
    </row>
    <row r="3" spans="1:7" s="247" customFormat="1" ht="15" customHeight="1">
      <c r="E3" s="248" t="s">
        <v>116</v>
      </c>
    </row>
    <row r="4" spans="1:7" s="249" customFormat="1" ht="20.25" customHeight="1">
      <c r="B4" s="250"/>
      <c r="C4" s="82" t="s">
        <v>117</v>
      </c>
    </row>
    <row r="5" spans="1:7" s="249" customFormat="1" ht="12.75" customHeight="1">
      <c r="B5" s="250"/>
      <c r="C5" s="251"/>
    </row>
    <row r="6" spans="1:7" s="249" customFormat="1" ht="13.5" customHeight="1">
      <c r="B6" s="250"/>
      <c r="C6" s="252"/>
      <c r="D6" s="253"/>
      <c r="E6" s="253"/>
    </row>
    <row r="7" spans="1:7" s="249" customFormat="1" ht="12.75" customHeight="1">
      <c r="B7" s="250"/>
      <c r="C7" s="254" t="s">
        <v>59</v>
      </c>
      <c r="D7" s="253"/>
      <c r="E7" s="255"/>
      <c r="F7" s="260"/>
      <c r="G7" s="260"/>
    </row>
    <row r="8" spans="1:7" s="247" customFormat="1" ht="12.75" customHeight="1">
      <c r="A8" s="249"/>
      <c r="B8" s="250"/>
      <c r="C8" s="254" t="s">
        <v>122</v>
      </c>
      <c r="D8" s="253"/>
      <c r="E8" s="255"/>
      <c r="F8" s="261"/>
      <c r="G8" s="261"/>
    </row>
    <row r="9" spans="1:7" s="247" customFormat="1" ht="12.75" customHeight="1">
      <c r="A9" s="249"/>
      <c r="B9" s="250"/>
      <c r="C9" s="118" t="s">
        <v>51</v>
      </c>
      <c r="D9" s="253"/>
      <c r="E9" s="255"/>
      <c r="F9" s="261"/>
      <c r="G9" s="261"/>
    </row>
    <row r="10" spans="1:7" s="247" customFormat="1" ht="12.75" customHeight="1">
      <c r="A10" s="249"/>
      <c r="B10" s="250"/>
      <c r="C10" s="254" t="s">
        <v>105</v>
      </c>
      <c r="D10" s="253"/>
      <c r="E10" s="255"/>
      <c r="F10" s="261"/>
      <c r="G10" s="261"/>
    </row>
    <row r="11" spans="1:7" s="247" customFormat="1" ht="12.75" customHeight="1">
      <c r="A11" s="249"/>
      <c r="B11" s="250"/>
      <c r="D11" s="253"/>
      <c r="E11" s="256"/>
      <c r="F11" s="261"/>
      <c r="G11" s="261"/>
    </row>
    <row r="12" spans="1:7" s="247" customFormat="1" ht="12.75" customHeight="1">
      <c r="A12" s="249"/>
      <c r="B12" s="250"/>
      <c r="C12" s="252"/>
      <c r="D12" s="253"/>
      <c r="E12" s="256"/>
      <c r="F12" s="261"/>
      <c r="G12" s="261"/>
    </row>
    <row r="13" spans="1:7" s="247" customFormat="1" ht="12.75" customHeight="1">
      <c r="A13" s="249"/>
      <c r="B13" s="250"/>
      <c r="C13" s="252"/>
      <c r="D13" s="253"/>
      <c r="E13" s="256"/>
      <c r="F13" s="261"/>
      <c r="G13" s="261"/>
    </row>
    <row r="14" spans="1:7" s="247" customFormat="1" ht="12.75" customHeight="1">
      <c r="A14" s="249"/>
      <c r="B14" s="250"/>
      <c r="C14" s="252"/>
      <c r="D14" s="253"/>
      <c r="E14" s="256"/>
      <c r="F14" s="261"/>
      <c r="G14" s="261"/>
    </row>
    <row r="15" spans="1:7" s="247" customFormat="1" ht="12.75" customHeight="1">
      <c r="A15" s="249"/>
      <c r="B15" s="250"/>
      <c r="C15" s="252"/>
      <c r="D15" s="253"/>
      <c r="E15" s="256"/>
      <c r="F15" s="261"/>
      <c r="G15" s="261"/>
    </row>
    <row r="16" spans="1:7" s="247" customFormat="1" ht="12.75" customHeight="1">
      <c r="A16" s="249"/>
      <c r="B16" s="250"/>
      <c r="C16" s="252"/>
      <c r="D16" s="253"/>
      <c r="E16" s="256"/>
      <c r="F16" s="261"/>
      <c r="G16" s="261"/>
    </row>
    <row r="17" spans="1:11" s="247" customFormat="1" ht="12.75" customHeight="1">
      <c r="A17" s="249"/>
      <c r="B17" s="250"/>
      <c r="C17" s="252"/>
      <c r="D17" s="253"/>
      <c r="E17" s="256"/>
      <c r="F17" s="261"/>
      <c r="G17" s="261"/>
    </row>
    <row r="18" spans="1:11" s="247" customFormat="1" ht="12.75" customHeight="1">
      <c r="A18" s="249"/>
      <c r="B18" s="250"/>
      <c r="C18" s="252"/>
      <c r="D18" s="253"/>
      <c r="E18" s="256"/>
      <c r="F18" s="261"/>
      <c r="G18" s="261"/>
    </row>
    <row r="19" spans="1:11" s="247" customFormat="1" ht="12.75" customHeight="1">
      <c r="A19" s="249"/>
      <c r="B19" s="250"/>
      <c r="C19" s="252"/>
      <c r="D19" s="253"/>
      <c r="E19" s="256"/>
      <c r="F19" s="261"/>
      <c r="G19" s="261"/>
    </row>
    <row r="20" spans="1:11" s="247" customFormat="1" ht="12.75" customHeight="1">
      <c r="A20" s="249"/>
      <c r="B20" s="250"/>
      <c r="C20" s="252"/>
      <c r="D20" s="253"/>
      <c r="E20" s="256"/>
      <c r="F20" s="261"/>
      <c r="G20" s="261"/>
    </row>
    <row r="21" spans="1:11" s="247" customFormat="1" ht="12.75" customHeight="1">
      <c r="A21" s="249"/>
      <c r="B21" s="250"/>
      <c r="C21" s="252"/>
      <c r="D21" s="253"/>
      <c r="E21" s="256"/>
      <c r="F21" s="261"/>
      <c r="G21" s="261"/>
    </row>
    <row r="22" spans="1:11">
      <c r="E22" s="273" t="s">
        <v>119</v>
      </c>
      <c r="F22" s="274"/>
      <c r="G22" s="274"/>
    </row>
    <row r="23" spans="1:11">
      <c r="E23" s="273" t="s">
        <v>120</v>
      </c>
      <c r="F23" s="274"/>
      <c r="G23" s="274"/>
      <c r="H23" s="258"/>
      <c r="I23" s="258"/>
      <c r="J23" s="258"/>
      <c r="K23" s="258"/>
    </row>
    <row r="24" spans="1:11">
      <c r="E24" s="272"/>
      <c r="F24" s="272"/>
      <c r="G24" s="272"/>
      <c r="H24" s="258"/>
      <c r="I24" s="258"/>
      <c r="J24" s="258"/>
      <c r="K24" s="258"/>
    </row>
    <row r="25" spans="1:11">
      <c r="F25" s="257"/>
      <c r="G25" s="257"/>
      <c r="H25" s="258"/>
      <c r="I25" s="258"/>
      <c r="J25" s="258"/>
      <c r="K25" s="258"/>
    </row>
    <row r="26" spans="1:11">
      <c r="F26" s="257"/>
      <c r="G26" s="257"/>
      <c r="H26" s="258"/>
      <c r="I26" s="258"/>
      <c r="J26" s="258"/>
      <c r="K26" s="258"/>
    </row>
    <row r="27" spans="1:11">
      <c r="F27" s="257"/>
      <c r="G27" s="257"/>
      <c r="H27" s="258"/>
      <c r="I27" s="258"/>
      <c r="J27" s="258"/>
      <c r="K27" s="258"/>
    </row>
  </sheetData>
  <printOptions horizontalCentered="1" verticalCentered="1"/>
  <pageMargins left="0.78740157480314965" right="0.78740157480314965" top="0.98425196850393704" bottom="0.98425196850393704" header="0" footer="0"/>
  <pageSetup paperSize="9" orientation="landscape"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19"/>
  <dimension ref="A1:K27"/>
  <sheetViews>
    <sheetView showGridLines="0" showRowColHeaders="0" zoomScaleNormal="100" workbookViewId="0">
      <selection activeCell="B2" sqref="B2"/>
    </sheetView>
  </sheetViews>
  <sheetFormatPr baseColWidth="10" defaultColWidth="11.42578125" defaultRowHeight="12.75"/>
  <cols>
    <col min="1" max="1" width="0.140625" style="247" customWidth="1"/>
    <col min="2" max="2" width="2.7109375" style="247" customWidth="1"/>
    <col min="3" max="3" width="18.5703125" style="247" customWidth="1"/>
    <col min="4" max="4" width="1.28515625" style="247" customWidth="1"/>
    <col min="5" max="5" width="58.85546875" style="247" customWidth="1"/>
    <col min="6" max="10" width="10.7109375" style="259" customWidth="1"/>
    <col min="11" max="16384" width="11.42578125" style="259"/>
  </cols>
  <sheetData>
    <row r="1" spans="1:7" s="247" customFormat="1" ht="0.75" customHeight="1"/>
    <row r="2" spans="1:7" s="247" customFormat="1" ht="21" customHeight="1">
      <c r="B2" s="262"/>
      <c r="E2" s="31" t="s">
        <v>33</v>
      </c>
    </row>
    <row r="3" spans="1:7" s="247" customFormat="1" ht="15" customHeight="1">
      <c r="E3" s="248" t="s">
        <v>116</v>
      </c>
    </row>
    <row r="4" spans="1:7" s="249" customFormat="1" ht="20.25" customHeight="1">
      <c r="B4" s="250"/>
      <c r="C4" s="82" t="s">
        <v>117</v>
      </c>
    </row>
    <row r="5" spans="1:7" s="249" customFormat="1" ht="12.75" customHeight="1">
      <c r="B5" s="250"/>
      <c r="C5" s="251"/>
    </row>
    <row r="6" spans="1:7" s="249" customFormat="1" ht="13.5" customHeight="1">
      <c r="B6" s="250"/>
      <c r="C6" s="252"/>
      <c r="D6" s="253"/>
      <c r="E6" s="253"/>
    </row>
    <row r="7" spans="1:7" s="249" customFormat="1" ht="12.75" customHeight="1">
      <c r="B7" s="250"/>
      <c r="C7" s="254" t="s">
        <v>59</v>
      </c>
      <c r="D7" s="253"/>
      <c r="E7" s="255"/>
      <c r="F7" s="260"/>
      <c r="G7" s="260"/>
    </row>
    <row r="8" spans="1:7" s="247" customFormat="1" ht="12.75" customHeight="1">
      <c r="A8" s="249"/>
      <c r="B8" s="250"/>
      <c r="C8" s="254" t="s">
        <v>122</v>
      </c>
      <c r="D8" s="253"/>
      <c r="E8" s="255"/>
      <c r="F8" s="261"/>
      <c r="G8" s="261"/>
    </row>
    <row r="9" spans="1:7" s="247" customFormat="1" ht="12.75" customHeight="1">
      <c r="A9" s="249"/>
      <c r="B9" s="250"/>
      <c r="C9" s="118" t="s">
        <v>51</v>
      </c>
      <c r="D9" s="253"/>
      <c r="E9" s="255"/>
      <c r="F9" s="261"/>
      <c r="G9" s="261"/>
    </row>
    <row r="10" spans="1:7" s="247" customFormat="1" ht="12.75" customHeight="1">
      <c r="A10" s="249"/>
      <c r="B10" s="250"/>
      <c r="C10" s="254" t="s">
        <v>123</v>
      </c>
      <c r="D10" s="253"/>
      <c r="E10" s="255"/>
      <c r="F10" s="261"/>
      <c r="G10" s="261"/>
    </row>
    <row r="11" spans="1:7" s="247" customFormat="1" ht="12.75" customHeight="1">
      <c r="A11" s="249"/>
      <c r="B11" s="250"/>
      <c r="D11" s="253"/>
      <c r="E11" s="256"/>
      <c r="F11" s="261"/>
      <c r="G11" s="261"/>
    </row>
    <row r="12" spans="1:7" s="247" customFormat="1" ht="12.75" customHeight="1">
      <c r="A12" s="249"/>
      <c r="B12" s="250"/>
      <c r="C12" s="252"/>
      <c r="D12" s="253"/>
      <c r="E12" s="256"/>
      <c r="F12" s="261"/>
      <c r="G12" s="261"/>
    </row>
    <row r="13" spans="1:7" s="247" customFormat="1" ht="12.75" customHeight="1">
      <c r="A13" s="249"/>
      <c r="B13" s="250"/>
      <c r="C13" s="252"/>
      <c r="D13" s="253"/>
      <c r="E13" s="256"/>
      <c r="F13" s="261"/>
      <c r="G13" s="261"/>
    </row>
    <row r="14" spans="1:7" s="247" customFormat="1" ht="12.75" customHeight="1">
      <c r="A14" s="249"/>
      <c r="B14" s="250"/>
      <c r="C14" s="252"/>
      <c r="D14" s="253"/>
      <c r="E14" s="256"/>
      <c r="F14" s="261"/>
      <c r="G14" s="261"/>
    </row>
    <row r="15" spans="1:7" s="247" customFormat="1" ht="12.75" customHeight="1">
      <c r="A15" s="249"/>
      <c r="B15" s="250"/>
      <c r="C15" s="252"/>
      <c r="D15" s="253"/>
      <c r="E15" s="256"/>
      <c r="F15" s="261"/>
      <c r="G15" s="261"/>
    </row>
    <row r="16" spans="1:7" s="247" customFormat="1" ht="12.75" customHeight="1">
      <c r="A16" s="249"/>
      <c r="B16" s="250"/>
      <c r="C16" s="252"/>
      <c r="D16" s="253"/>
      <c r="E16" s="256"/>
      <c r="F16" s="261"/>
      <c r="G16" s="261"/>
    </row>
    <row r="17" spans="1:11" s="247" customFormat="1" ht="12.75" customHeight="1">
      <c r="A17" s="249"/>
      <c r="B17" s="250"/>
      <c r="C17" s="252"/>
      <c r="D17" s="253"/>
      <c r="E17" s="256"/>
      <c r="F17" s="261"/>
      <c r="G17" s="261"/>
    </row>
    <row r="18" spans="1:11" s="247" customFormat="1" ht="12.75" customHeight="1">
      <c r="A18" s="249"/>
      <c r="B18" s="250"/>
      <c r="C18" s="252"/>
      <c r="D18" s="253"/>
      <c r="E18" s="256"/>
      <c r="F18" s="261"/>
      <c r="G18" s="261"/>
    </row>
    <row r="19" spans="1:11" s="247" customFormat="1" ht="12.75" customHeight="1">
      <c r="A19" s="249"/>
      <c r="B19" s="250"/>
      <c r="C19" s="252"/>
      <c r="D19" s="253"/>
      <c r="E19" s="256"/>
      <c r="F19" s="261"/>
      <c r="G19" s="261"/>
    </row>
    <row r="20" spans="1:11" s="247" customFormat="1" ht="12.75" customHeight="1">
      <c r="A20" s="249"/>
      <c r="B20" s="250"/>
      <c r="C20" s="252"/>
      <c r="D20" s="253"/>
      <c r="E20" s="256"/>
      <c r="F20" s="261"/>
      <c r="G20" s="261"/>
    </row>
    <row r="21" spans="1:11" s="247" customFormat="1" ht="12.75" customHeight="1">
      <c r="A21" s="249"/>
      <c r="B21" s="250"/>
      <c r="C21" s="252"/>
      <c r="D21" s="253"/>
      <c r="E21" s="256"/>
      <c r="F21" s="261"/>
      <c r="G21" s="261"/>
    </row>
    <row r="22" spans="1:11">
      <c r="E22" s="273" t="s">
        <v>119</v>
      </c>
      <c r="F22" s="274"/>
      <c r="G22" s="274"/>
    </row>
    <row r="23" spans="1:11">
      <c r="E23" s="273" t="s">
        <v>120</v>
      </c>
      <c r="F23" s="274"/>
      <c r="G23" s="274"/>
      <c r="H23" s="258"/>
      <c r="I23" s="258"/>
      <c r="J23" s="258"/>
      <c r="K23" s="258"/>
    </row>
    <row r="24" spans="1:11">
      <c r="E24" s="272"/>
      <c r="F24" s="272"/>
      <c r="G24" s="272"/>
      <c r="H24" s="258"/>
      <c r="I24" s="258"/>
      <c r="J24" s="258"/>
      <c r="K24" s="258"/>
    </row>
    <row r="25" spans="1:11">
      <c r="F25" s="257"/>
      <c r="G25" s="257"/>
      <c r="H25" s="258"/>
      <c r="I25" s="258"/>
      <c r="J25" s="258"/>
      <c r="K25" s="258"/>
    </row>
    <row r="26" spans="1:11">
      <c r="F26" s="257"/>
      <c r="G26" s="257"/>
      <c r="H26" s="258"/>
      <c r="I26" s="258"/>
      <c r="J26" s="258"/>
      <c r="K26" s="258"/>
    </row>
    <row r="27" spans="1:11">
      <c r="F27" s="257"/>
      <c r="G27" s="257"/>
      <c r="H27" s="258"/>
      <c r="I27" s="258"/>
      <c r="J27" s="258"/>
      <c r="K27" s="258"/>
    </row>
  </sheetData>
  <printOptions horizontalCentered="1" verticalCentered="1"/>
  <pageMargins left="0.78740157480314965" right="0.78740157480314965" top="0.98425196850393704" bottom="0.98425196850393704" header="0" footer="0"/>
  <pageSetup paperSize="9" orientation="landscape"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15"/>
  <dimension ref="A1:L27"/>
  <sheetViews>
    <sheetView showGridLines="0" showRowColHeaders="0" zoomScaleNormal="100" workbookViewId="0">
      <selection activeCell="B2" sqref="B2"/>
    </sheetView>
  </sheetViews>
  <sheetFormatPr baseColWidth="10" defaultColWidth="11.42578125" defaultRowHeight="12.75"/>
  <cols>
    <col min="1" max="1" width="0.140625" style="247" customWidth="1"/>
    <col min="2" max="2" width="2.7109375" style="247" customWidth="1"/>
    <col min="3" max="3" width="18.5703125" style="247" customWidth="1"/>
    <col min="4" max="4" width="1.28515625" style="247" customWidth="1"/>
    <col min="5" max="5" width="58.85546875" style="247" customWidth="1"/>
    <col min="6" max="10" width="10.7109375" style="259" customWidth="1"/>
    <col min="11" max="16384" width="11.42578125" style="259"/>
  </cols>
  <sheetData>
    <row r="1" spans="1:8" s="247" customFormat="1" ht="0.75" customHeight="1"/>
    <row r="2" spans="1:8" s="247" customFormat="1" ht="21" customHeight="1">
      <c r="E2" s="31" t="s">
        <v>33</v>
      </c>
    </row>
    <row r="3" spans="1:8" s="247" customFormat="1" ht="15" customHeight="1">
      <c r="E3" s="248" t="s">
        <v>116</v>
      </c>
    </row>
    <row r="4" spans="1:8" s="249" customFormat="1" ht="20.25" customHeight="1">
      <c r="B4" s="250"/>
      <c r="C4" s="82" t="s">
        <v>117</v>
      </c>
    </row>
    <row r="5" spans="1:8" s="249" customFormat="1" ht="12.75" customHeight="1">
      <c r="B5" s="250"/>
      <c r="C5" s="251"/>
    </row>
    <row r="6" spans="1:8" s="249" customFormat="1" ht="13.5" customHeight="1">
      <c r="B6" s="250"/>
      <c r="C6" s="252"/>
      <c r="D6" s="253"/>
      <c r="E6" s="253"/>
    </row>
    <row r="7" spans="1:8" s="249" customFormat="1" ht="12.75" customHeight="1">
      <c r="B7" s="250"/>
      <c r="C7" s="254" t="s">
        <v>59</v>
      </c>
      <c r="D7" s="253"/>
      <c r="E7" s="255"/>
      <c r="F7" s="260"/>
      <c r="G7" s="260"/>
    </row>
    <row r="8" spans="1:8" s="247" customFormat="1" ht="12.75" customHeight="1">
      <c r="A8" s="249"/>
      <c r="B8" s="250"/>
      <c r="C8" s="254" t="s">
        <v>110</v>
      </c>
      <c r="D8" s="253"/>
      <c r="E8" s="255"/>
      <c r="F8" s="261"/>
      <c r="G8" s="261"/>
    </row>
    <row r="9" spans="1:8" s="247" customFormat="1" ht="12.75" customHeight="1">
      <c r="A9" s="249"/>
      <c r="B9" s="250"/>
      <c r="C9" s="254" t="s">
        <v>105</v>
      </c>
      <c r="D9" s="253"/>
      <c r="E9" s="255"/>
      <c r="F9" s="261"/>
      <c r="G9" s="261"/>
    </row>
    <row r="10" spans="1:8" s="247" customFormat="1" ht="12.75" customHeight="1">
      <c r="A10" s="249"/>
      <c r="B10" s="250"/>
      <c r="D10" s="253"/>
      <c r="E10" s="255"/>
      <c r="F10" s="261"/>
      <c r="G10" s="261"/>
      <c r="H10" s="263"/>
    </row>
    <row r="11" spans="1:8" s="247" customFormat="1" ht="12.75" customHeight="1">
      <c r="A11" s="249"/>
      <c r="B11" s="250"/>
      <c r="D11" s="253"/>
      <c r="E11" s="256"/>
      <c r="F11" s="261"/>
      <c r="G11" s="261"/>
      <c r="H11" s="263"/>
    </row>
    <row r="12" spans="1:8" s="247" customFormat="1" ht="12.75" customHeight="1">
      <c r="A12" s="249"/>
      <c r="B12" s="250"/>
      <c r="C12" s="252"/>
      <c r="D12" s="253"/>
      <c r="E12" s="256"/>
      <c r="F12" s="261"/>
      <c r="G12" s="261"/>
      <c r="H12" s="263"/>
    </row>
    <row r="13" spans="1:8" s="247" customFormat="1" ht="12.75" customHeight="1">
      <c r="A13" s="249"/>
      <c r="B13" s="250"/>
      <c r="C13" s="252"/>
      <c r="D13" s="253"/>
      <c r="E13" s="256"/>
      <c r="F13" s="261"/>
      <c r="G13" s="261"/>
      <c r="H13" s="263"/>
    </row>
    <row r="14" spans="1:8" s="247" customFormat="1" ht="12.75" customHeight="1">
      <c r="A14" s="249"/>
      <c r="B14" s="250"/>
      <c r="C14" s="252"/>
      <c r="D14" s="253"/>
      <c r="E14" s="256"/>
      <c r="F14" s="261"/>
      <c r="G14" s="261"/>
      <c r="H14" s="263"/>
    </row>
    <row r="15" spans="1:8" s="247" customFormat="1" ht="12.75" customHeight="1">
      <c r="A15" s="249"/>
      <c r="B15" s="250"/>
      <c r="C15" s="252"/>
      <c r="D15" s="253"/>
      <c r="E15" s="256"/>
      <c r="F15" s="261"/>
      <c r="G15" s="261"/>
    </row>
    <row r="16" spans="1:8" s="247" customFormat="1" ht="12.75" customHeight="1">
      <c r="A16" s="249"/>
      <c r="B16" s="250"/>
      <c r="C16" s="252"/>
      <c r="D16" s="253"/>
      <c r="E16" s="256"/>
      <c r="F16" s="261"/>
      <c r="G16" s="261"/>
    </row>
    <row r="17" spans="1:12" s="247" customFormat="1" ht="12.75" customHeight="1">
      <c r="A17" s="249"/>
      <c r="B17" s="250"/>
      <c r="C17" s="252"/>
      <c r="D17" s="253"/>
      <c r="E17" s="256"/>
      <c r="F17" s="261"/>
      <c r="G17" s="261"/>
    </row>
    <row r="18" spans="1:12" s="247" customFormat="1" ht="12.75" customHeight="1">
      <c r="A18" s="249"/>
      <c r="B18" s="250"/>
      <c r="C18" s="252"/>
      <c r="D18" s="253"/>
      <c r="E18" s="256"/>
      <c r="F18" s="261"/>
      <c r="G18" s="261"/>
    </row>
    <row r="19" spans="1:12" s="247" customFormat="1" ht="12.75" customHeight="1">
      <c r="A19" s="249"/>
      <c r="B19" s="250"/>
      <c r="C19" s="252"/>
      <c r="D19" s="253"/>
      <c r="E19" s="256"/>
      <c r="F19" s="261"/>
      <c r="G19" s="261"/>
    </row>
    <row r="20" spans="1:12" s="247" customFormat="1" ht="12.75" customHeight="1">
      <c r="A20" s="249"/>
      <c r="B20" s="250"/>
      <c r="C20" s="252"/>
      <c r="D20" s="253"/>
      <c r="E20" s="256"/>
      <c r="F20" s="261"/>
      <c r="G20" s="261"/>
    </row>
    <row r="21" spans="1:12" s="247" customFormat="1" ht="12.75" customHeight="1">
      <c r="A21" s="249"/>
      <c r="B21" s="250"/>
      <c r="C21" s="252"/>
      <c r="D21" s="253"/>
      <c r="E21" s="256"/>
      <c r="F21" s="261"/>
      <c r="G21" s="261"/>
    </row>
    <row r="22" spans="1:12">
      <c r="E22" s="741" t="s">
        <v>112</v>
      </c>
      <c r="F22" s="741"/>
      <c r="G22" s="741"/>
    </row>
    <row r="23" spans="1:12">
      <c r="E23" s="700"/>
      <c r="F23" s="700"/>
      <c r="G23" s="700"/>
      <c r="H23" s="264"/>
      <c r="I23" s="264"/>
      <c r="J23" s="264"/>
      <c r="K23" s="264"/>
      <c r="L23" s="264"/>
    </row>
    <row r="24" spans="1:12">
      <c r="F24" s="257"/>
      <c r="G24" s="257"/>
      <c r="H24" s="258"/>
      <c r="I24" s="258"/>
      <c r="J24" s="258"/>
      <c r="K24" s="258"/>
    </row>
    <row r="25" spans="1:12">
      <c r="F25" s="257"/>
      <c r="G25" s="257"/>
      <c r="H25" s="258"/>
      <c r="I25" s="258"/>
      <c r="J25" s="258"/>
      <c r="K25" s="258"/>
    </row>
    <row r="26" spans="1:12">
      <c r="F26" s="257"/>
      <c r="G26" s="257"/>
      <c r="H26" s="258"/>
      <c r="I26" s="258"/>
      <c r="J26" s="258"/>
      <c r="K26" s="258"/>
    </row>
    <row r="27" spans="1:12">
      <c r="F27" s="257"/>
      <c r="G27" s="257"/>
      <c r="H27" s="258"/>
      <c r="I27" s="258"/>
      <c r="J27" s="258"/>
      <c r="K27" s="258"/>
    </row>
  </sheetData>
  <mergeCells count="2">
    <mergeCell ref="E22:G22"/>
    <mergeCell ref="E23:G23"/>
  </mergeCells>
  <printOptions horizontalCentered="1" verticalCentered="1"/>
  <pageMargins left="0.78740157480314965" right="0.78740157480314965" top="0.98425196850393704" bottom="0.98425196850393704" header="0" footer="0"/>
  <pageSetup paperSize="9" orientation="landscape"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13"/>
  <dimension ref="A1:L27"/>
  <sheetViews>
    <sheetView showGridLines="0" showRowColHeaders="0" zoomScaleNormal="100" workbookViewId="0">
      <selection activeCell="B2" sqref="B2"/>
    </sheetView>
  </sheetViews>
  <sheetFormatPr baseColWidth="10" defaultColWidth="11.42578125" defaultRowHeight="12.75"/>
  <cols>
    <col min="1" max="1" width="0.140625" style="247" customWidth="1"/>
    <col min="2" max="2" width="2.7109375" style="247" customWidth="1"/>
    <col min="3" max="3" width="18.5703125" style="247" customWidth="1"/>
    <col min="4" max="4" width="1.28515625" style="247" customWidth="1"/>
    <col min="5" max="5" width="58.85546875" style="247" customWidth="1"/>
    <col min="6" max="10" width="10.7109375" style="259" customWidth="1"/>
    <col min="11" max="16384" width="11.42578125" style="259"/>
  </cols>
  <sheetData>
    <row r="1" spans="1:8" s="247" customFormat="1" ht="0.75" customHeight="1"/>
    <row r="2" spans="1:8" s="247" customFormat="1" ht="21" customHeight="1">
      <c r="E2" s="31" t="s">
        <v>33</v>
      </c>
    </row>
    <row r="3" spans="1:8" s="247" customFormat="1" ht="15" customHeight="1">
      <c r="E3" s="248" t="s">
        <v>116</v>
      </c>
    </row>
    <row r="4" spans="1:8" s="249" customFormat="1" ht="20.25" customHeight="1">
      <c r="B4" s="250"/>
      <c r="C4" s="82" t="s">
        <v>117</v>
      </c>
    </row>
    <row r="5" spans="1:8" s="249" customFormat="1" ht="12.75" customHeight="1">
      <c r="B5" s="250"/>
      <c r="C5" s="251"/>
    </row>
    <row r="6" spans="1:8" s="249" customFormat="1" ht="13.5" customHeight="1">
      <c r="B6" s="250"/>
      <c r="C6" s="252"/>
      <c r="D6" s="253"/>
      <c r="E6" s="253"/>
    </row>
    <row r="7" spans="1:8" s="249" customFormat="1" ht="12.75" customHeight="1">
      <c r="B7" s="250"/>
      <c r="C7" s="254" t="s">
        <v>59</v>
      </c>
      <c r="D7" s="253"/>
      <c r="E7" s="255"/>
      <c r="F7" s="260"/>
      <c r="G7" s="260"/>
    </row>
    <row r="8" spans="1:8" s="247" customFormat="1" ht="12.75" customHeight="1">
      <c r="A8" s="249"/>
      <c r="B8" s="250"/>
      <c r="C8" s="254" t="s">
        <v>106</v>
      </c>
      <c r="D8" s="253"/>
      <c r="E8" s="255"/>
      <c r="F8" s="261"/>
      <c r="G8" s="261"/>
    </row>
    <row r="9" spans="1:8" s="247" customFormat="1" ht="12.75" customHeight="1">
      <c r="A9" s="249"/>
      <c r="B9" s="250"/>
      <c r="C9" s="254" t="s">
        <v>124</v>
      </c>
      <c r="D9" s="253"/>
      <c r="E9" s="255"/>
      <c r="F9" s="261"/>
      <c r="G9" s="261"/>
    </row>
    <row r="10" spans="1:8" s="247" customFormat="1" ht="12.75" customHeight="1">
      <c r="A10" s="249"/>
      <c r="B10" s="250"/>
      <c r="C10" s="254" t="s">
        <v>107</v>
      </c>
      <c r="D10" s="253"/>
      <c r="E10" s="255"/>
      <c r="F10" s="261"/>
      <c r="G10" s="261"/>
      <c r="H10" s="263"/>
    </row>
    <row r="11" spans="1:8" s="247" customFormat="1" ht="12.75" customHeight="1">
      <c r="A11" s="249"/>
      <c r="B11" s="250"/>
      <c r="D11" s="253"/>
      <c r="E11" s="256"/>
      <c r="F11" s="261"/>
      <c r="G11" s="261"/>
      <c r="H11" s="263"/>
    </row>
    <row r="12" spans="1:8" s="247" customFormat="1" ht="12.75" customHeight="1">
      <c r="A12" s="249"/>
      <c r="B12" s="250"/>
      <c r="C12" s="252"/>
      <c r="D12" s="253"/>
      <c r="E12" s="256"/>
      <c r="F12" s="261"/>
      <c r="G12" s="261"/>
      <c r="H12" s="263"/>
    </row>
    <row r="13" spans="1:8" s="247" customFormat="1" ht="12.75" customHeight="1">
      <c r="A13" s="249"/>
      <c r="B13" s="250"/>
      <c r="C13" s="252"/>
      <c r="D13" s="253"/>
      <c r="E13" s="256"/>
      <c r="F13" s="261"/>
      <c r="G13" s="261"/>
      <c r="H13" s="263"/>
    </row>
    <row r="14" spans="1:8" s="247" customFormat="1" ht="12.75" customHeight="1">
      <c r="A14" s="249"/>
      <c r="B14" s="250"/>
      <c r="C14" s="252"/>
      <c r="D14" s="253"/>
      <c r="E14" s="256"/>
      <c r="F14" s="261"/>
      <c r="G14" s="261"/>
      <c r="H14" s="263"/>
    </row>
    <row r="15" spans="1:8" s="247" customFormat="1" ht="12.75" customHeight="1">
      <c r="A15" s="249"/>
      <c r="B15" s="250"/>
      <c r="C15" s="252"/>
      <c r="D15" s="253"/>
      <c r="E15" s="256"/>
      <c r="F15" s="261"/>
      <c r="G15" s="261"/>
    </row>
    <row r="16" spans="1:8" s="247" customFormat="1" ht="12.75" customHeight="1">
      <c r="A16" s="249"/>
      <c r="B16" s="250"/>
      <c r="C16" s="252"/>
      <c r="D16" s="253"/>
      <c r="E16" s="256"/>
      <c r="F16" s="261"/>
      <c r="G16" s="261"/>
    </row>
    <row r="17" spans="1:12" s="247" customFormat="1" ht="12.75" customHeight="1">
      <c r="A17" s="249"/>
      <c r="B17" s="250"/>
      <c r="C17" s="252"/>
      <c r="D17" s="253"/>
      <c r="E17" s="256"/>
      <c r="F17" s="261"/>
      <c r="G17" s="261"/>
    </row>
    <row r="18" spans="1:12" s="247" customFormat="1" ht="12.75" customHeight="1">
      <c r="A18" s="249"/>
      <c r="B18" s="250"/>
      <c r="C18" s="252"/>
      <c r="D18" s="253"/>
      <c r="E18" s="256"/>
      <c r="F18" s="261"/>
      <c r="G18" s="261"/>
    </row>
    <row r="19" spans="1:12" s="247" customFormat="1" ht="12.75" customHeight="1">
      <c r="A19" s="249"/>
      <c r="B19" s="250"/>
      <c r="C19" s="252"/>
      <c r="D19" s="253"/>
      <c r="E19" s="256"/>
      <c r="F19" s="261"/>
      <c r="G19" s="261"/>
    </row>
    <row r="20" spans="1:12" s="247" customFormat="1" ht="12.75" customHeight="1">
      <c r="A20" s="249"/>
      <c r="B20" s="250"/>
      <c r="C20" s="252"/>
      <c r="D20" s="253"/>
      <c r="E20" s="256"/>
      <c r="F20" s="261"/>
      <c r="G20" s="261"/>
    </row>
    <row r="21" spans="1:12" s="247" customFormat="1" ht="12.75" customHeight="1">
      <c r="A21" s="249"/>
      <c r="B21" s="250"/>
      <c r="C21" s="252"/>
      <c r="D21" s="253"/>
      <c r="E21" s="256"/>
      <c r="F21" s="261"/>
      <c r="G21" s="261"/>
    </row>
    <row r="22" spans="1:12">
      <c r="E22" s="277" t="s">
        <v>121</v>
      </c>
      <c r="F22" s="277"/>
      <c r="G22" s="277"/>
    </row>
    <row r="23" spans="1:12">
      <c r="E23" s="273" t="s">
        <v>120</v>
      </c>
      <c r="F23" s="273"/>
      <c r="G23" s="273"/>
      <c r="H23" s="264"/>
      <c r="I23" s="264"/>
      <c r="J23" s="264"/>
      <c r="K23" s="264"/>
      <c r="L23" s="264"/>
    </row>
    <row r="24" spans="1:12">
      <c r="F24" s="257"/>
      <c r="G24" s="257"/>
      <c r="H24" s="258"/>
      <c r="I24" s="258"/>
      <c r="J24" s="258"/>
      <c r="K24" s="258"/>
    </row>
    <row r="25" spans="1:12">
      <c r="F25" s="257"/>
      <c r="G25" s="257"/>
      <c r="H25" s="258"/>
      <c r="I25" s="258"/>
      <c r="J25" s="258"/>
      <c r="K25" s="258"/>
    </row>
    <row r="26" spans="1:12">
      <c r="F26" s="257"/>
      <c r="G26" s="257"/>
      <c r="H26" s="258"/>
      <c r="I26" s="258"/>
      <c r="J26" s="258"/>
      <c r="K26" s="258"/>
    </row>
    <row r="27" spans="1:12">
      <c r="F27" s="257"/>
      <c r="G27" s="257"/>
      <c r="H27" s="258"/>
      <c r="I27" s="258"/>
      <c r="J27" s="258"/>
      <c r="K27" s="258"/>
    </row>
  </sheetData>
  <printOptions horizontalCentered="1" verticalCentered="1"/>
  <pageMargins left="0.78740157480314965" right="0.78740157480314965" top="0.98425196850393704" bottom="0.98425196850393704" header="0" footer="0"/>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2">
    <pageSetUpPr autoPageBreaks="0"/>
  </sheetPr>
  <dimension ref="C1:N25"/>
  <sheetViews>
    <sheetView showGridLines="0" showRowColHeaders="0" showOutlineSymbols="0" zoomScaleNormal="100" workbookViewId="0">
      <selection activeCell="B2" sqref="B2"/>
    </sheetView>
  </sheetViews>
  <sheetFormatPr baseColWidth="10" defaultRowHeight="12.75"/>
  <cols>
    <col min="1" max="1" width="0.140625" customWidth="1"/>
    <col min="2" max="2" width="2.7109375" customWidth="1"/>
    <col min="3" max="3" width="15.42578125" customWidth="1"/>
    <col min="4" max="4" width="1.28515625" customWidth="1"/>
    <col min="5" max="5" width="71.42578125" customWidth="1"/>
  </cols>
  <sheetData>
    <row r="1" spans="3:14" ht="0.75" customHeight="1"/>
    <row r="2" spans="3:14" ht="21" customHeight="1">
      <c r="E2" s="31" t="s">
        <v>33</v>
      </c>
    </row>
    <row r="3" spans="3:14" ht="15" customHeight="1">
      <c r="E3" s="618" t="s">
        <v>366</v>
      </c>
    </row>
    <row r="4" spans="3:14" ht="20.25" customHeight="1">
      <c r="C4" s="82" t="s">
        <v>367</v>
      </c>
    </row>
    <row r="5" spans="3:14" ht="12.75" customHeight="1"/>
    <row r="6" spans="3:14" ht="13.5" customHeight="1"/>
    <row r="7" spans="3:14" ht="12.75" customHeight="1">
      <c r="C7" s="692" t="s">
        <v>224</v>
      </c>
      <c r="D7" s="18"/>
      <c r="E7" s="436"/>
      <c r="F7" s="18"/>
      <c r="G7" s="18"/>
      <c r="H7" s="18"/>
      <c r="I7" s="18"/>
      <c r="J7" s="18"/>
      <c r="K7" s="18"/>
      <c r="L7" s="18"/>
      <c r="M7" s="18"/>
      <c r="N7" s="18"/>
    </row>
    <row r="8" spans="3:14" ht="12.75" customHeight="1">
      <c r="C8" s="692"/>
      <c r="E8" s="437"/>
    </row>
    <row r="9" spans="3:14" ht="12.75" customHeight="1">
      <c r="C9" s="692"/>
      <c r="E9" s="437"/>
    </row>
    <row r="10" spans="3:14" ht="12.75" customHeight="1">
      <c r="C10" s="388" t="s">
        <v>27</v>
      </c>
      <c r="E10" s="437"/>
    </row>
    <row r="11" spans="3:14" ht="12.75" customHeight="1">
      <c r="E11" s="437"/>
    </row>
    <row r="12" spans="3:14" ht="12.75" customHeight="1">
      <c r="C12" s="11"/>
      <c r="E12" s="437"/>
    </row>
    <row r="13" spans="3:14" ht="12.75" customHeight="1">
      <c r="C13" s="6"/>
      <c r="E13" s="437"/>
    </row>
    <row r="14" spans="3:14" ht="12.75" customHeight="1">
      <c r="C14" s="43"/>
      <c r="E14" s="437"/>
    </row>
    <row r="15" spans="3:14" ht="12.75" customHeight="1">
      <c r="C15" s="43"/>
      <c r="E15" s="437"/>
    </row>
    <row r="16" spans="3:14" ht="12.75" customHeight="1">
      <c r="E16" s="437"/>
    </row>
    <row r="17" spans="5:5" ht="12.75" customHeight="1">
      <c r="E17" s="437"/>
    </row>
    <row r="18" spans="5:5" ht="12.75" customHeight="1">
      <c r="E18" s="437"/>
    </row>
    <row r="19" spans="5:5" ht="12.75" customHeight="1">
      <c r="E19" s="437"/>
    </row>
    <row r="20" spans="5:5" ht="12.75" customHeight="1">
      <c r="E20" s="437"/>
    </row>
    <row r="21" spans="5:5" ht="12.75" customHeight="1">
      <c r="E21" s="437"/>
    </row>
    <row r="22" spans="5:5" ht="12.75" customHeight="1">
      <c r="E22" s="437"/>
    </row>
    <row r="23" spans="5:5" ht="12.75" customHeight="1">
      <c r="E23" s="437"/>
    </row>
    <row r="24" spans="5:5" ht="12.75" customHeight="1">
      <c r="E24" s="342" t="s">
        <v>250</v>
      </c>
    </row>
    <row r="25" spans="5:5">
      <c r="E25" s="342" t="s">
        <v>188</v>
      </c>
    </row>
  </sheetData>
  <mergeCells count="1">
    <mergeCell ref="C7:C9"/>
  </mergeCells>
  <printOptions horizontalCentered="1" verticalCentered="1"/>
  <pageMargins left="0.39370078740157483" right="0.78740157480314965" top="0.39370078740157483" bottom="0.98425196850393704" header="0" footer="0"/>
  <pageSetup paperSize="9" orientation="landscape"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21"/>
  <dimension ref="A1:L27"/>
  <sheetViews>
    <sheetView showGridLines="0" showRowColHeaders="0" zoomScaleNormal="100" workbookViewId="0">
      <selection activeCell="H30" sqref="H30"/>
    </sheetView>
  </sheetViews>
  <sheetFormatPr baseColWidth="10" defaultColWidth="11.42578125" defaultRowHeight="12.75"/>
  <cols>
    <col min="1" max="1" width="0.140625" style="247" customWidth="1"/>
    <col min="2" max="2" width="2.7109375" style="247" customWidth="1"/>
    <col min="3" max="3" width="18.5703125" style="247" customWidth="1"/>
    <col min="4" max="4" width="1.28515625" style="247" customWidth="1"/>
    <col min="5" max="5" width="58.85546875" style="247" customWidth="1"/>
    <col min="6" max="10" width="10.7109375" style="259" customWidth="1"/>
    <col min="11" max="16384" width="11.42578125" style="259"/>
  </cols>
  <sheetData>
    <row r="1" spans="1:8" s="247" customFormat="1" ht="0.75" customHeight="1"/>
    <row r="2" spans="1:8" s="247" customFormat="1" ht="21" customHeight="1">
      <c r="E2" s="31" t="s">
        <v>33</v>
      </c>
    </row>
    <row r="3" spans="1:8" s="247" customFormat="1" ht="15" customHeight="1">
      <c r="E3" s="248" t="s">
        <v>116</v>
      </c>
    </row>
    <row r="4" spans="1:8" s="249" customFormat="1" ht="20.25" customHeight="1">
      <c r="B4" s="250"/>
      <c r="C4" s="82" t="s">
        <v>117</v>
      </c>
    </row>
    <row r="5" spans="1:8" s="249" customFormat="1" ht="12.75" customHeight="1">
      <c r="B5" s="250"/>
      <c r="C5" s="251"/>
    </row>
    <row r="6" spans="1:8" s="249" customFormat="1" ht="13.5" customHeight="1">
      <c r="B6" s="250"/>
      <c r="C6" s="252"/>
      <c r="D6" s="253"/>
      <c r="E6" s="253"/>
    </row>
    <row r="7" spans="1:8" s="249" customFormat="1" ht="12.75" customHeight="1">
      <c r="B7" s="250"/>
      <c r="C7" s="254" t="s">
        <v>59</v>
      </c>
      <c r="D7" s="253"/>
      <c r="E7" s="255"/>
      <c r="F7" s="260"/>
      <c r="G7" s="260"/>
    </row>
    <row r="8" spans="1:8" s="247" customFormat="1" ht="12.75" customHeight="1">
      <c r="A8" s="249"/>
      <c r="B8" s="250"/>
      <c r="C8" s="254" t="s">
        <v>106</v>
      </c>
      <c r="D8" s="253"/>
      <c r="E8" s="255"/>
      <c r="F8" s="261"/>
      <c r="G8" s="261"/>
    </row>
    <row r="9" spans="1:8" s="247" customFormat="1" ht="12.75" customHeight="1">
      <c r="A9" s="249"/>
      <c r="B9" s="250"/>
      <c r="C9" s="254" t="s">
        <v>124</v>
      </c>
      <c r="D9" s="253"/>
      <c r="E9" s="255"/>
      <c r="F9" s="261"/>
      <c r="G9" s="261"/>
    </row>
    <row r="10" spans="1:8" s="247" customFormat="1" ht="12.75" customHeight="1">
      <c r="A10" s="249"/>
      <c r="B10" s="250"/>
      <c r="C10" s="254" t="s">
        <v>123</v>
      </c>
      <c r="D10" s="253"/>
      <c r="E10" s="255"/>
      <c r="F10" s="261"/>
      <c r="G10" s="261"/>
      <c r="H10" s="263"/>
    </row>
    <row r="11" spans="1:8" s="247" customFormat="1" ht="12.75" customHeight="1">
      <c r="A11" s="249"/>
      <c r="B11" s="250"/>
      <c r="D11" s="253"/>
      <c r="E11" s="256"/>
      <c r="F11" s="261"/>
      <c r="G11" s="261"/>
      <c r="H11" s="263"/>
    </row>
    <row r="12" spans="1:8" s="247" customFormat="1" ht="12.75" customHeight="1">
      <c r="A12" s="249"/>
      <c r="B12" s="250"/>
      <c r="C12" s="252"/>
      <c r="D12" s="253"/>
      <c r="E12" s="256"/>
      <c r="F12" s="261"/>
      <c r="G12" s="261"/>
      <c r="H12" s="263"/>
    </row>
    <row r="13" spans="1:8" s="247" customFormat="1" ht="12.75" customHeight="1">
      <c r="A13" s="249"/>
      <c r="B13" s="250"/>
      <c r="C13" s="252"/>
      <c r="D13" s="253"/>
      <c r="E13" s="256"/>
      <c r="F13" s="261"/>
      <c r="G13" s="261"/>
      <c r="H13" s="263"/>
    </row>
    <row r="14" spans="1:8" s="247" customFormat="1" ht="12.75" customHeight="1">
      <c r="A14" s="249"/>
      <c r="B14" s="250"/>
      <c r="C14" s="252"/>
      <c r="D14" s="253"/>
      <c r="E14" s="256"/>
      <c r="F14" s="261"/>
      <c r="G14" s="261"/>
      <c r="H14" s="263"/>
    </row>
    <row r="15" spans="1:8" s="247" customFormat="1" ht="12.75" customHeight="1">
      <c r="A15" s="249"/>
      <c r="B15" s="250"/>
      <c r="C15" s="252"/>
      <c r="D15" s="253"/>
      <c r="E15" s="256"/>
      <c r="F15" s="261"/>
      <c r="G15" s="261"/>
    </row>
    <row r="16" spans="1:8" s="247" customFormat="1" ht="12.75" customHeight="1">
      <c r="A16" s="249"/>
      <c r="B16" s="250"/>
      <c r="C16" s="252"/>
      <c r="D16" s="253"/>
      <c r="E16" s="256"/>
      <c r="F16" s="261"/>
      <c r="G16" s="261"/>
    </row>
    <row r="17" spans="1:12" s="247" customFormat="1" ht="12.75" customHeight="1">
      <c r="A17" s="249"/>
      <c r="B17" s="250"/>
      <c r="C17" s="252"/>
      <c r="D17" s="253"/>
      <c r="E17" s="256"/>
      <c r="F17" s="261"/>
      <c r="G17" s="261"/>
    </row>
    <row r="18" spans="1:12" s="247" customFormat="1" ht="12.75" customHeight="1">
      <c r="A18" s="249"/>
      <c r="B18" s="250"/>
      <c r="C18" s="252"/>
      <c r="D18" s="253"/>
      <c r="E18" s="256"/>
      <c r="F18" s="261"/>
      <c r="G18" s="261"/>
    </row>
    <row r="19" spans="1:12" s="247" customFormat="1" ht="12.75" customHeight="1">
      <c r="A19" s="249"/>
      <c r="B19" s="250"/>
      <c r="C19" s="252"/>
      <c r="D19" s="253"/>
      <c r="E19" s="256"/>
      <c r="F19" s="261"/>
      <c r="G19" s="261"/>
    </row>
    <row r="20" spans="1:12" s="247" customFormat="1" ht="12.75" customHeight="1">
      <c r="A20" s="249"/>
      <c r="B20" s="250"/>
      <c r="C20" s="252"/>
      <c r="D20" s="253"/>
      <c r="E20" s="256"/>
      <c r="F20" s="261"/>
      <c r="G20" s="261"/>
    </row>
    <row r="21" spans="1:12" s="247" customFormat="1" ht="12.75" customHeight="1">
      <c r="A21" s="249"/>
      <c r="B21" s="250"/>
      <c r="C21" s="252"/>
      <c r="D21" s="253"/>
      <c r="E21" s="256"/>
      <c r="F21" s="261"/>
      <c r="G21" s="261"/>
    </row>
    <row r="22" spans="1:12">
      <c r="E22" s="277" t="s">
        <v>121</v>
      </c>
      <c r="F22" s="277"/>
      <c r="G22" s="277"/>
    </row>
    <row r="23" spans="1:12">
      <c r="E23" s="273" t="s">
        <v>120</v>
      </c>
      <c r="F23" s="273"/>
      <c r="G23" s="273"/>
      <c r="H23" s="264"/>
      <c r="I23" s="264"/>
      <c r="J23" s="264"/>
      <c r="K23" s="264"/>
      <c r="L23" s="264"/>
    </row>
    <row r="24" spans="1:12">
      <c r="F24" s="257"/>
      <c r="G24" s="257"/>
      <c r="H24" s="258"/>
      <c r="I24" s="258"/>
      <c r="J24" s="258"/>
      <c r="K24" s="258"/>
    </row>
    <row r="25" spans="1:12">
      <c r="F25" s="257"/>
      <c r="G25" s="257"/>
      <c r="H25" s="258"/>
      <c r="I25" s="258"/>
      <c r="J25" s="258"/>
      <c r="K25" s="258"/>
    </row>
    <row r="26" spans="1:12">
      <c r="F26" s="257"/>
      <c r="G26" s="257"/>
      <c r="H26" s="258"/>
      <c r="I26" s="258"/>
      <c r="J26" s="258"/>
      <c r="K26" s="258"/>
    </row>
    <row r="27" spans="1:12">
      <c r="F27" s="257"/>
      <c r="G27" s="257"/>
      <c r="H27" s="258"/>
      <c r="I27" s="258"/>
      <c r="J27" s="258"/>
      <c r="K27" s="258"/>
    </row>
  </sheetData>
  <printOptions horizontalCentered="1" verticalCentered="1"/>
  <pageMargins left="0.78740157480314965" right="0.78740157480314965" top="0.98425196850393704" bottom="0.98425196850393704" header="0" footer="0"/>
  <pageSetup paperSize="9" orientation="landscape" r:id="rId1"/>
  <headerFooter alignWithMargins="0"/>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16"/>
  <dimension ref="A1:L27"/>
  <sheetViews>
    <sheetView showGridLines="0" showRowColHeaders="0" zoomScaleNormal="100" workbookViewId="0">
      <selection activeCell="B2" sqref="B2"/>
    </sheetView>
  </sheetViews>
  <sheetFormatPr baseColWidth="10" defaultColWidth="11.42578125" defaultRowHeight="12.75"/>
  <cols>
    <col min="1" max="1" width="0.140625" style="247" customWidth="1"/>
    <col min="2" max="2" width="2.7109375" style="247" customWidth="1"/>
    <col min="3" max="3" width="18.5703125" style="247" customWidth="1"/>
    <col min="4" max="4" width="1.28515625" style="247" customWidth="1"/>
    <col min="5" max="5" width="58.85546875" style="247" customWidth="1"/>
    <col min="6" max="10" width="10.7109375" style="259" customWidth="1"/>
    <col min="11" max="16384" width="11.42578125" style="259"/>
  </cols>
  <sheetData>
    <row r="1" spans="1:8" s="247" customFormat="1" ht="0.75" customHeight="1"/>
    <row r="2" spans="1:8" s="247" customFormat="1" ht="21" customHeight="1">
      <c r="E2" s="31" t="s">
        <v>33</v>
      </c>
    </row>
    <row r="3" spans="1:8" s="247" customFormat="1" ht="15" customHeight="1">
      <c r="E3" s="248" t="s">
        <v>116</v>
      </c>
    </row>
    <row r="4" spans="1:8" s="249" customFormat="1" ht="20.25" customHeight="1">
      <c r="B4" s="250"/>
      <c r="C4" s="82" t="s">
        <v>117</v>
      </c>
    </row>
    <row r="5" spans="1:8" s="249" customFormat="1" ht="12.75" customHeight="1">
      <c r="B5" s="250"/>
      <c r="C5" s="251"/>
    </row>
    <row r="6" spans="1:8" s="249" customFormat="1" ht="13.5" customHeight="1">
      <c r="B6" s="250"/>
      <c r="C6" s="252"/>
      <c r="D6" s="253"/>
      <c r="E6" s="253"/>
    </row>
    <row r="7" spans="1:8" s="249" customFormat="1" ht="12.75" customHeight="1">
      <c r="B7" s="250"/>
      <c r="C7" s="254" t="s">
        <v>59</v>
      </c>
      <c r="D7" s="253"/>
      <c r="E7" s="255"/>
      <c r="F7" s="260"/>
      <c r="G7" s="260"/>
    </row>
    <row r="8" spans="1:8" s="247" customFormat="1" ht="12.75" customHeight="1">
      <c r="A8" s="249"/>
      <c r="B8" s="250"/>
      <c r="C8" s="254" t="s">
        <v>106</v>
      </c>
      <c r="D8" s="253"/>
      <c r="E8" s="255"/>
      <c r="F8" s="261"/>
      <c r="G8" s="261"/>
    </row>
    <row r="9" spans="1:8" s="247" customFormat="1" ht="12.75" customHeight="1">
      <c r="A9" s="249"/>
      <c r="B9" s="250"/>
      <c r="C9" s="254" t="s">
        <v>109</v>
      </c>
      <c r="D9" s="253"/>
      <c r="E9" s="255"/>
      <c r="F9" s="261"/>
      <c r="G9" s="261"/>
    </row>
    <row r="10" spans="1:8" s="247" customFormat="1" ht="12.75" customHeight="1">
      <c r="A10" s="249"/>
      <c r="B10" s="250"/>
      <c r="C10" s="254" t="s">
        <v>107</v>
      </c>
      <c r="D10" s="253"/>
      <c r="E10" s="255"/>
      <c r="F10" s="261"/>
      <c r="G10" s="261"/>
      <c r="H10" s="263"/>
    </row>
    <row r="11" spans="1:8" s="247" customFormat="1" ht="12.75" customHeight="1">
      <c r="A11" s="249"/>
      <c r="B11" s="250"/>
      <c r="D11" s="253"/>
      <c r="E11" s="256"/>
      <c r="F11" s="261"/>
      <c r="G11" s="261"/>
      <c r="H11" s="263"/>
    </row>
    <row r="12" spans="1:8" s="247" customFormat="1" ht="12.75" customHeight="1">
      <c r="A12" s="249"/>
      <c r="B12" s="250"/>
      <c r="C12" s="252"/>
      <c r="D12" s="253"/>
      <c r="E12" s="256"/>
      <c r="F12" s="261"/>
      <c r="G12" s="261"/>
      <c r="H12" s="263"/>
    </row>
    <row r="13" spans="1:8" s="247" customFormat="1" ht="12.75" customHeight="1">
      <c r="A13" s="249"/>
      <c r="B13" s="250"/>
      <c r="C13" s="252"/>
      <c r="D13" s="253"/>
      <c r="E13" s="256"/>
      <c r="F13" s="261"/>
      <c r="G13" s="261"/>
      <c r="H13" s="263"/>
    </row>
    <row r="14" spans="1:8" s="247" customFormat="1" ht="12.75" customHeight="1">
      <c r="A14" s="249"/>
      <c r="B14" s="250"/>
      <c r="C14" s="252"/>
      <c r="D14" s="253"/>
      <c r="E14" s="256"/>
      <c r="F14" s="261"/>
      <c r="G14" s="261"/>
      <c r="H14" s="263"/>
    </row>
    <row r="15" spans="1:8" s="247" customFormat="1" ht="12.75" customHeight="1">
      <c r="A15" s="249"/>
      <c r="B15" s="250"/>
      <c r="C15" s="252"/>
      <c r="D15" s="253"/>
      <c r="E15" s="256"/>
      <c r="F15" s="261"/>
      <c r="G15" s="261"/>
    </row>
    <row r="16" spans="1:8" s="247" customFormat="1" ht="12.75" customHeight="1">
      <c r="A16" s="249"/>
      <c r="B16" s="250"/>
      <c r="C16" s="252"/>
      <c r="D16" s="253"/>
      <c r="E16" s="256"/>
      <c r="F16" s="261"/>
      <c r="G16" s="261"/>
    </row>
    <row r="17" spans="1:12" s="247" customFormat="1" ht="12.75" customHeight="1">
      <c r="A17" s="249"/>
      <c r="B17" s="250"/>
      <c r="C17" s="252"/>
      <c r="D17" s="253"/>
      <c r="E17" s="256"/>
      <c r="F17" s="261"/>
      <c r="G17" s="261"/>
    </row>
    <row r="18" spans="1:12" s="247" customFormat="1" ht="12.75" customHeight="1">
      <c r="A18" s="249"/>
      <c r="B18" s="250"/>
      <c r="C18" s="252"/>
      <c r="D18" s="253"/>
      <c r="E18" s="256"/>
      <c r="F18" s="261"/>
      <c r="G18" s="261"/>
    </row>
    <row r="19" spans="1:12" s="247" customFormat="1" ht="12.75" customHeight="1">
      <c r="A19" s="249"/>
      <c r="B19" s="250"/>
      <c r="C19" s="252"/>
      <c r="D19" s="253"/>
      <c r="E19" s="256"/>
      <c r="F19" s="261"/>
      <c r="G19" s="261"/>
    </row>
    <row r="20" spans="1:12" s="247" customFormat="1" ht="12.75" customHeight="1">
      <c r="A20" s="249"/>
      <c r="B20" s="250"/>
      <c r="C20" s="252"/>
      <c r="D20" s="253"/>
      <c r="E20" s="256"/>
      <c r="F20" s="261"/>
      <c r="G20" s="261"/>
    </row>
    <row r="21" spans="1:12" s="247" customFormat="1" ht="12.75" customHeight="1">
      <c r="A21" s="249"/>
      <c r="B21" s="250"/>
      <c r="C21" s="252"/>
      <c r="D21" s="253"/>
      <c r="E21" s="256"/>
      <c r="F21" s="261"/>
      <c r="G21" s="261"/>
    </row>
    <row r="22" spans="1:12">
      <c r="E22" s="741" t="s">
        <v>112</v>
      </c>
      <c r="F22" s="741"/>
      <c r="G22" s="741"/>
    </row>
    <row r="23" spans="1:12">
      <c r="E23" s="700"/>
      <c r="F23" s="700"/>
      <c r="G23" s="700"/>
      <c r="H23" s="264"/>
      <c r="I23" s="264"/>
      <c r="J23" s="264"/>
      <c r="K23" s="264"/>
      <c r="L23" s="264"/>
    </row>
    <row r="24" spans="1:12">
      <c r="F24" s="257"/>
      <c r="G24" s="257"/>
      <c r="H24" s="258"/>
      <c r="I24" s="258"/>
      <c r="J24" s="258"/>
      <c r="K24" s="258"/>
    </row>
    <row r="25" spans="1:12">
      <c r="F25" s="257"/>
      <c r="G25" s="257"/>
      <c r="H25" s="258"/>
      <c r="I25" s="258"/>
      <c r="J25" s="258"/>
      <c r="K25" s="258"/>
    </row>
    <row r="26" spans="1:12">
      <c r="F26" s="257"/>
      <c r="G26" s="257"/>
      <c r="H26" s="258"/>
      <c r="I26" s="258"/>
      <c r="J26" s="258"/>
      <c r="K26" s="258"/>
    </row>
    <row r="27" spans="1:12">
      <c r="F27" s="257"/>
      <c r="G27" s="257"/>
      <c r="H27" s="258"/>
      <c r="I27" s="258"/>
      <c r="J27" s="258"/>
      <c r="K27" s="258"/>
    </row>
  </sheetData>
  <mergeCells count="2">
    <mergeCell ref="E22:G22"/>
    <mergeCell ref="E23:G23"/>
  </mergeCells>
  <printOptions horizontalCentered="1" verticalCentered="1"/>
  <pageMargins left="0.78740157480314965" right="0.78740157480314965" top="0.98425196850393704" bottom="0.98425196850393704" header="0" footer="0"/>
  <pageSetup paperSize="9" orientation="landscape" r:id="rId1"/>
  <headerFooter alignWithMargins="0"/>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10">
    <pageSetUpPr autoPageBreaks="0"/>
  </sheetPr>
  <dimension ref="A1:O49"/>
  <sheetViews>
    <sheetView showGridLines="0" showRowColHeaders="0" showOutlineSymbols="0" workbookViewId="0">
      <selection activeCell="C2" sqref="B2:C2"/>
    </sheetView>
  </sheetViews>
  <sheetFormatPr baseColWidth="10" defaultColWidth="6.42578125" defaultRowHeight="12.75"/>
  <cols>
    <col min="1" max="1" width="0.140625" style="44" customWidth="1"/>
    <col min="2" max="2" width="2.7109375" style="44" customWidth="1"/>
    <col min="3" max="3" width="17.5703125" style="44" customWidth="1"/>
    <col min="4" max="4" width="1.28515625" style="44" customWidth="1"/>
    <col min="5" max="5" width="6.140625" style="73" customWidth="1"/>
    <col min="6" max="6" width="12.140625" style="73" customWidth="1"/>
    <col min="7" max="7" width="11.5703125" style="73" bestFit="1" customWidth="1"/>
    <col min="8" max="8" width="6.42578125" style="73" customWidth="1"/>
    <col min="9" max="9" width="0.85546875" style="73" customWidth="1"/>
    <col min="10" max="10" width="12.140625" style="73" customWidth="1"/>
    <col min="11" max="11" width="11.5703125" style="73" bestFit="1" customWidth="1"/>
    <col min="12" max="15" width="6.42578125" style="73" customWidth="1"/>
    <col min="16" max="16" width="2.85546875" style="73" customWidth="1"/>
    <col min="17" max="255" width="6.42578125" style="73" customWidth="1"/>
    <col min="256" max="16384" width="6.42578125" style="73"/>
  </cols>
  <sheetData>
    <row r="1" spans="1:15" s="44" customFormat="1" ht="0.75" customHeight="1"/>
    <row r="2" spans="1:15" s="44" customFormat="1" ht="21" customHeight="1">
      <c r="E2" s="45"/>
      <c r="L2" s="31" t="s">
        <v>33</v>
      </c>
    </row>
    <row r="3" spans="1:15" s="44" customFormat="1" ht="15" customHeight="1">
      <c r="E3" s="701" t="s">
        <v>116</v>
      </c>
      <c r="F3" s="701"/>
      <c r="G3" s="701"/>
      <c r="H3" s="701"/>
      <c r="I3" s="701"/>
      <c r="J3" s="701"/>
      <c r="K3" s="701"/>
      <c r="L3" s="701"/>
    </row>
    <row r="4" spans="1:15" s="46" customFormat="1" ht="20.25" customHeight="1">
      <c r="B4" s="47"/>
      <c r="C4" s="82" t="s">
        <v>117</v>
      </c>
    </row>
    <row r="5" spans="1:15" s="46" customFormat="1" ht="12.75" customHeight="1">
      <c r="B5" s="47"/>
      <c r="C5" s="48"/>
    </row>
    <row r="6" spans="1:15" s="49" customFormat="1" ht="12.75" customHeight="1">
      <c r="B6" s="50"/>
      <c r="C6" s="51"/>
      <c r="D6" s="52"/>
      <c r="E6" s="52"/>
    </row>
    <row r="7" spans="1:15" s="56" customFormat="1" ht="12.75" customHeight="1">
      <c r="A7" s="49"/>
      <c r="B7" s="50"/>
      <c r="C7" s="53" t="s">
        <v>55</v>
      </c>
      <c r="D7" s="52"/>
      <c r="E7" s="54"/>
      <c r="F7" s="727" t="s">
        <v>38</v>
      </c>
      <c r="G7" s="727"/>
      <c r="H7" s="727"/>
      <c r="I7" s="55"/>
      <c r="J7" s="727" t="s">
        <v>39</v>
      </c>
      <c r="K7" s="727"/>
      <c r="L7" s="727"/>
    </row>
    <row r="8" spans="1:15" s="56" customFormat="1" ht="12.75" customHeight="1">
      <c r="A8" s="49"/>
      <c r="B8" s="50"/>
      <c r="C8" s="53" t="s">
        <v>130</v>
      </c>
      <c r="D8" s="52"/>
      <c r="E8" s="54"/>
      <c r="F8" s="57"/>
      <c r="G8" s="57" t="s">
        <v>53</v>
      </c>
      <c r="H8" s="58"/>
      <c r="I8" s="59"/>
      <c r="J8" s="57"/>
      <c r="K8" s="57" t="s">
        <v>54</v>
      </c>
      <c r="L8" s="58"/>
    </row>
    <row r="9" spans="1:15" s="56" customFormat="1" ht="12.75" customHeight="1">
      <c r="A9" s="49"/>
      <c r="B9" s="50"/>
      <c r="C9" s="53" t="s">
        <v>131</v>
      </c>
      <c r="D9" s="52"/>
      <c r="E9" s="60"/>
      <c r="F9" s="61" t="s">
        <v>48</v>
      </c>
      <c r="G9" s="61" t="s">
        <v>113</v>
      </c>
      <c r="H9" s="132" t="s">
        <v>52</v>
      </c>
      <c r="I9" s="61"/>
      <c r="J9" s="61" t="s">
        <v>48</v>
      </c>
      <c r="K9" s="61" t="s">
        <v>113</v>
      </c>
      <c r="L9" s="132" t="s">
        <v>52</v>
      </c>
    </row>
    <row r="10" spans="1:15" s="56" customFormat="1" ht="12.75" customHeight="1">
      <c r="A10" s="49"/>
      <c r="B10" s="50"/>
      <c r="C10" s="53" t="s">
        <v>129</v>
      </c>
      <c r="D10" s="52"/>
      <c r="E10" s="130">
        <v>2007</v>
      </c>
      <c r="F10" s="133">
        <f>'[8]Data 1'!$D26</f>
        <v>113.47</v>
      </c>
      <c r="G10" s="134">
        <f>'[8]Data 1'!$E26</f>
        <v>19.289999999999992</v>
      </c>
      <c r="H10" s="135">
        <f>'[8]Data 1'!$F26</f>
        <v>132.77000000000001</v>
      </c>
      <c r="I10" s="78"/>
      <c r="J10" s="136">
        <f>'[8]Data 1'!$D51</f>
        <v>0.23799999999999999</v>
      </c>
      <c r="K10" s="137">
        <f>'[8]Data 1'!$E51</f>
        <v>4.0000000000000036E-2</v>
      </c>
      <c r="L10" s="138">
        <f>'[8]Data 1'!$F51</f>
        <v>0.27800000000000002</v>
      </c>
      <c r="N10" s="139"/>
      <c r="O10" s="139"/>
    </row>
    <row r="11" spans="1:15" s="56" customFormat="1" ht="12.75" customHeight="1">
      <c r="A11" s="49"/>
      <c r="B11" s="50"/>
      <c r="C11" s="92"/>
      <c r="D11" s="52"/>
      <c r="E11" s="130">
        <v>2008</v>
      </c>
      <c r="F11" s="133">
        <f>'[8]Data 1'!$D27</f>
        <v>1126</v>
      </c>
      <c r="G11" s="134">
        <f>'[8]Data 1'!$E27</f>
        <v>30.180000000000064</v>
      </c>
      <c r="H11" s="135">
        <f>'[8]Data 1'!$F27</f>
        <v>1156.18</v>
      </c>
      <c r="I11" s="78"/>
      <c r="J11" s="136">
        <f>'[8]Data 1'!$D52</f>
        <v>2.4039999999999999</v>
      </c>
      <c r="K11" s="137">
        <f>'[8]Data 1'!$E52</f>
        <v>6.4000000000000057E-2</v>
      </c>
      <c r="L11" s="138">
        <f>'[8]Data 1'!$F52</f>
        <v>2.468</v>
      </c>
      <c r="N11" s="139"/>
      <c r="O11" s="139"/>
    </row>
    <row r="12" spans="1:15" s="56" customFormat="1" ht="12.75" customHeight="1">
      <c r="A12" s="49"/>
      <c r="B12" s="50"/>
      <c r="C12" s="92"/>
      <c r="D12" s="52"/>
      <c r="E12" s="130">
        <v>2009</v>
      </c>
      <c r="F12" s="133">
        <f>'[8]Data 1'!$D28</f>
        <v>0</v>
      </c>
      <c r="G12" s="134">
        <f>'[8]Data 1'!$E28</f>
        <v>0</v>
      </c>
      <c r="H12" s="135">
        <f>'[8]Data 1'!$F28</f>
        <v>0</v>
      </c>
      <c r="I12" s="78"/>
      <c r="J12" s="136">
        <f>'[8]Data 1'!$D53</f>
        <v>0</v>
      </c>
      <c r="K12" s="137">
        <f>'[8]Data 1'!$E53</f>
        <v>0</v>
      </c>
      <c r="L12" s="138">
        <f>'[8]Data 1'!$F53</f>
        <v>0</v>
      </c>
      <c r="N12" s="139"/>
      <c r="O12" s="139"/>
    </row>
    <row r="13" spans="1:15" s="56" customFormat="1" ht="12.75" customHeight="1">
      <c r="A13" s="49"/>
      <c r="B13" s="50"/>
      <c r="C13" s="92"/>
      <c r="D13" s="52"/>
      <c r="E13" s="130">
        <v>2010</v>
      </c>
      <c r="F13" s="133">
        <f>'[8]Data 1'!$D29</f>
        <v>0</v>
      </c>
      <c r="G13" s="134">
        <f>'[8]Data 1'!$E29</f>
        <v>0</v>
      </c>
      <c r="H13" s="135">
        <f>'[8]Data 1'!$F29</f>
        <v>0</v>
      </c>
      <c r="I13" s="78"/>
      <c r="J13" s="136">
        <f>'[8]Data 1'!$D54</f>
        <v>0</v>
      </c>
      <c r="K13" s="137">
        <f>'[8]Data 1'!$E54</f>
        <v>0</v>
      </c>
      <c r="L13" s="138">
        <f>'[8]Data 1'!$F54</f>
        <v>0</v>
      </c>
      <c r="N13" s="139"/>
      <c r="O13" s="139"/>
    </row>
    <row r="14" spans="1:15" s="56" customFormat="1" ht="12.75" customHeight="1">
      <c r="A14" s="49"/>
      <c r="B14" s="50"/>
      <c r="C14" s="140"/>
      <c r="D14" s="52"/>
      <c r="E14" s="141">
        <v>2011</v>
      </c>
      <c r="F14" s="241">
        <f>'[8]Data 1'!$D30</f>
        <v>0</v>
      </c>
      <c r="G14" s="242">
        <f>'[8]Data 1'!$E30</f>
        <v>0</v>
      </c>
      <c r="H14" s="243">
        <f>'[8]Data 1'!$F30</f>
        <v>0</v>
      </c>
      <c r="I14" s="244"/>
      <c r="J14" s="244">
        <f>'[8]Data 1'!$D55</f>
        <v>0</v>
      </c>
      <c r="K14" s="245">
        <f>'[8]Data 1'!$E55</f>
        <v>0</v>
      </c>
      <c r="L14" s="246">
        <f>'[8]Data 1'!$F55</f>
        <v>0</v>
      </c>
      <c r="N14" s="139"/>
      <c r="O14" s="139"/>
    </row>
    <row r="15" spans="1:15" s="56" customFormat="1" ht="12.75" customHeight="1">
      <c r="A15" s="49"/>
      <c r="B15" s="50"/>
      <c r="C15" s="53"/>
      <c r="D15" s="52"/>
      <c r="E15" s="744" t="s">
        <v>108</v>
      </c>
      <c r="F15" s="744"/>
      <c r="G15" s="744"/>
      <c r="H15" s="744"/>
      <c r="I15" s="744"/>
      <c r="J15" s="744"/>
      <c r="K15" s="744"/>
      <c r="L15" s="744"/>
    </row>
    <row r="16" spans="1:15" s="56" customFormat="1" ht="12.75" customHeight="1">
      <c r="A16" s="49"/>
      <c r="B16" s="50"/>
      <c r="C16" s="53"/>
      <c r="D16" s="52"/>
      <c r="E16" s="742" t="s">
        <v>50</v>
      </c>
      <c r="F16" s="743"/>
      <c r="G16" s="743"/>
      <c r="H16" s="743"/>
      <c r="I16" s="743"/>
      <c r="J16" s="743"/>
      <c r="K16" s="743"/>
      <c r="L16" s="743"/>
    </row>
    <row r="17" spans="1:14" s="63" customFormat="1" ht="24.75" customHeight="1">
      <c r="A17" s="49"/>
      <c r="B17" s="50"/>
      <c r="C17" s="51"/>
      <c r="D17" s="52"/>
      <c r="E17" s="725" t="s">
        <v>125</v>
      </c>
      <c r="F17" s="725"/>
      <c r="G17" s="725"/>
      <c r="H17" s="725"/>
      <c r="I17" s="725"/>
      <c r="J17" s="725"/>
      <c r="K17" s="725"/>
      <c r="L17" s="725"/>
      <c r="N17" s="65"/>
    </row>
    <row r="18" spans="1:14" s="56" customFormat="1" ht="12.75" customHeight="1">
      <c r="A18" s="49"/>
      <c r="B18" s="50"/>
      <c r="C18" s="51"/>
      <c r="D18" s="52"/>
      <c r="F18" s="142"/>
      <c r="G18" s="142"/>
      <c r="H18" s="142"/>
      <c r="I18" s="66"/>
      <c r="J18" s="64"/>
      <c r="K18" s="64"/>
      <c r="L18" s="62"/>
    </row>
    <row r="19" spans="1:14" s="56" customFormat="1" ht="12.75" customHeight="1">
      <c r="A19" s="67"/>
      <c r="B19" s="67"/>
      <c r="C19" s="67"/>
      <c r="D19" s="67"/>
      <c r="E19" s="87"/>
      <c r="F19" s="142"/>
      <c r="G19" s="142"/>
      <c r="H19" s="142"/>
      <c r="I19" s="65"/>
      <c r="J19" s="64"/>
      <c r="K19" s="64"/>
      <c r="L19" s="62"/>
      <c r="N19" s="68"/>
    </row>
    <row r="20" spans="1:14">
      <c r="E20" s="87"/>
      <c r="F20" s="69"/>
      <c r="G20" s="69"/>
      <c r="H20" s="69"/>
      <c r="I20" s="70"/>
      <c r="J20" s="71"/>
      <c r="K20" s="71"/>
      <c r="L20" s="72"/>
    </row>
    <row r="21" spans="1:14">
      <c r="E21" s="87"/>
      <c r="F21" s="69"/>
      <c r="G21" s="69"/>
      <c r="H21" s="69"/>
      <c r="I21" s="74"/>
      <c r="J21" s="74"/>
      <c r="K21" s="74"/>
      <c r="L21" s="74"/>
      <c r="N21" s="75"/>
    </row>
    <row r="22" spans="1:14">
      <c r="E22" s="87"/>
      <c r="F22" s="69"/>
      <c r="G22" s="69"/>
      <c r="H22" s="69"/>
      <c r="J22" s="74"/>
      <c r="K22" s="74"/>
      <c r="L22" s="74"/>
    </row>
    <row r="23" spans="1:14">
      <c r="E23" s="87"/>
      <c r="F23" s="69"/>
      <c r="G23" s="69"/>
      <c r="H23" s="69"/>
      <c r="I23" s="75"/>
      <c r="J23" s="74"/>
      <c r="K23" s="74"/>
      <c r="L23" s="74"/>
      <c r="N23" s="75"/>
    </row>
    <row r="24" spans="1:14">
      <c r="E24" s="87"/>
      <c r="F24" s="69"/>
      <c r="G24" s="69"/>
      <c r="H24" s="69"/>
      <c r="J24" s="74"/>
      <c r="K24" s="74"/>
      <c r="L24" s="74"/>
    </row>
    <row r="25" spans="1:14">
      <c r="F25" s="69"/>
      <c r="G25" s="69"/>
      <c r="H25" s="69"/>
      <c r="I25" s="75"/>
      <c r="J25" s="74"/>
      <c r="K25" s="74"/>
      <c r="L25" s="74"/>
      <c r="N25" s="75"/>
    </row>
    <row r="27" spans="1:14">
      <c r="I27" s="75"/>
      <c r="J27" s="75"/>
      <c r="K27" s="75"/>
      <c r="N27" s="75"/>
    </row>
    <row r="29" spans="1:14">
      <c r="I29" s="75"/>
      <c r="J29" s="75"/>
      <c r="K29" s="75"/>
      <c r="N29" s="75"/>
    </row>
    <row r="31" spans="1:14">
      <c r="I31" s="75"/>
      <c r="J31" s="75"/>
      <c r="K31" s="75"/>
      <c r="N31" s="75"/>
    </row>
    <row r="33" spans="9:14">
      <c r="I33" s="75"/>
      <c r="J33" s="75"/>
      <c r="K33" s="75"/>
      <c r="N33" s="75"/>
    </row>
    <row r="35" spans="9:14">
      <c r="I35" s="75"/>
      <c r="J35" s="75"/>
      <c r="K35" s="75"/>
      <c r="N35" s="75"/>
    </row>
    <row r="37" spans="9:14">
      <c r="I37" s="75"/>
      <c r="J37" s="75"/>
      <c r="K37" s="75"/>
      <c r="N37" s="75"/>
    </row>
    <row r="39" spans="9:14">
      <c r="I39" s="75"/>
      <c r="J39" s="75"/>
      <c r="K39" s="75"/>
      <c r="N39" s="75"/>
    </row>
    <row r="41" spans="9:14">
      <c r="I41" s="75"/>
      <c r="J41" s="75"/>
      <c r="K41" s="75"/>
      <c r="N41" s="75"/>
    </row>
    <row r="43" spans="9:14">
      <c r="I43" s="75"/>
      <c r="J43" s="75"/>
      <c r="K43" s="75"/>
      <c r="N43" s="75"/>
    </row>
    <row r="45" spans="9:14">
      <c r="I45" s="75"/>
      <c r="J45" s="75"/>
      <c r="K45" s="75"/>
      <c r="N45" s="75"/>
    </row>
    <row r="47" spans="9:14">
      <c r="I47" s="75"/>
      <c r="J47" s="75"/>
      <c r="K47" s="75"/>
      <c r="N47" s="75"/>
    </row>
    <row r="49" spans="14:14">
      <c r="N49" s="75"/>
    </row>
  </sheetData>
  <mergeCells count="6">
    <mergeCell ref="E17:L17"/>
    <mergeCell ref="F7:H7"/>
    <mergeCell ref="J7:L7"/>
    <mergeCell ref="E3:L3"/>
    <mergeCell ref="E16:L16"/>
    <mergeCell ref="E15:L15"/>
  </mergeCells>
  <phoneticPr fontId="3" type="noConversion"/>
  <printOptions horizontalCentered="1" verticalCentered="1"/>
  <pageMargins left="0.78740157480314965" right="0.78740157480314965" top="0.78740157480314965" bottom="0.98425196850393704" header="0" footer="0"/>
  <pageSetup paperSize="9" orientation="landscape" verticalDpi="4294967292" r:id="rId1"/>
  <headerFooter alignWithMargins="0"/>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52">
    <pageSetUpPr autoPageBreaks="0"/>
  </sheetPr>
  <dimension ref="B1:E25"/>
  <sheetViews>
    <sheetView showGridLines="0" showRowColHeaders="0" showOutlineSymbols="0" zoomScaleNormal="100" workbookViewId="0">
      <selection activeCell="C7" sqref="C7:C10"/>
    </sheetView>
  </sheetViews>
  <sheetFormatPr baseColWidth="10" defaultColWidth="11.42578125" defaultRowHeight="12.75"/>
  <cols>
    <col min="1" max="1" width="0.140625" style="166" customWidth="1"/>
    <col min="2" max="2" width="2.7109375" style="166" customWidth="1"/>
    <col min="3" max="3" width="23.5703125" style="166" customWidth="1"/>
    <col min="4" max="4" width="1.28515625" style="166" customWidth="1"/>
    <col min="5" max="5" width="58.85546875" style="166" customWidth="1"/>
    <col min="6" max="16384" width="11.42578125" style="166"/>
  </cols>
  <sheetData>
    <row r="1" spans="2:5" ht="0.75" customHeight="1"/>
    <row r="2" spans="2:5" ht="21" customHeight="1">
      <c r="E2" s="31" t="s">
        <v>33</v>
      </c>
    </row>
    <row r="3" spans="2:5" ht="15" customHeight="1">
      <c r="E3" s="31" t="s">
        <v>181</v>
      </c>
    </row>
    <row r="4" spans="2:5" s="230" customFormat="1" ht="20.25" customHeight="1">
      <c r="B4" s="229"/>
      <c r="C4" s="82" t="s">
        <v>182</v>
      </c>
    </row>
    <row r="5" spans="2:5" s="230" customFormat="1" ht="12.75" customHeight="1">
      <c r="B5" s="229"/>
      <c r="C5" s="231"/>
    </row>
    <row r="6" spans="2:5" s="230" customFormat="1" ht="13.5" customHeight="1">
      <c r="B6" s="229"/>
      <c r="C6" s="232"/>
      <c r="D6" s="233"/>
      <c r="E6" s="233"/>
    </row>
    <row r="7" spans="2:5" s="230" customFormat="1" ht="12.75" customHeight="1">
      <c r="B7" s="229"/>
      <c r="C7" s="745" t="s">
        <v>220</v>
      </c>
      <c r="D7" s="233"/>
      <c r="E7" s="234"/>
    </row>
    <row r="8" spans="2:5" s="230" customFormat="1" ht="12.75" customHeight="1">
      <c r="B8" s="229"/>
      <c r="C8" s="745"/>
      <c r="D8" s="233"/>
      <c r="E8" s="234"/>
    </row>
    <row r="9" spans="2:5" s="230" customFormat="1" ht="12.75" customHeight="1">
      <c r="B9" s="229"/>
      <c r="C9" s="745"/>
      <c r="D9" s="233"/>
      <c r="E9" s="234"/>
    </row>
    <row r="10" spans="2:5" s="230" customFormat="1" ht="12.75" customHeight="1">
      <c r="B10" s="229"/>
      <c r="C10" s="745"/>
      <c r="D10" s="233"/>
      <c r="E10" s="234"/>
    </row>
    <row r="11" spans="2:5" s="230" customFormat="1" ht="12.75" customHeight="1">
      <c r="B11" s="229"/>
      <c r="C11" s="383"/>
      <c r="D11" s="233"/>
      <c r="E11" s="235"/>
    </row>
    <row r="12" spans="2:5" s="230" customFormat="1" ht="12.75" customHeight="1">
      <c r="B12" s="229"/>
      <c r="C12" s="383"/>
      <c r="D12" s="233"/>
      <c r="E12" s="235"/>
    </row>
    <row r="13" spans="2:5" s="230" customFormat="1" ht="12.75" customHeight="1">
      <c r="B13" s="229"/>
      <c r="C13" s="236"/>
      <c r="D13" s="233"/>
      <c r="E13" s="235"/>
    </row>
    <row r="14" spans="2:5" s="230" customFormat="1" ht="12.75" customHeight="1">
      <c r="B14" s="229"/>
      <c r="C14" s="237"/>
      <c r="D14" s="233"/>
      <c r="E14" s="235"/>
    </row>
    <row r="15" spans="2:5" s="230" customFormat="1" ht="12.75" customHeight="1">
      <c r="B15" s="229"/>
      <c r="D15" s="233"/>
      <c r="E15" s="235"/>
    </row>
    <row r="16" spans="2:5" s="230" customFormat="1" ht="12.75" customHeight="1">
      <c r="B16" s="229"/>
      <c r="C16" s="237"/>
      <c r="D16" s="233"/>
      <c r="E16" s="235"/>
    </row>
    <row r="17" spans="2:5" s="230" customFormat="1" ht="12.75" customHeight="1">
      <c r="B17" s="229"/>
      <c r="C17" s="232"/>
      <c r="D17" s="233"/>
      <c r="E17" s="235"/>
    </row>
    <row r="18" spans="2:5" s="230" customFormat="1" ht="12.75" customHeight="1">
      <c r="B18" s="229"/>
      <c r="C18" s="232"/>
      <c r="D18" s="233"/>
      <c r="E18" s="235"/>
    </row>
    <row r="19" spans="2:5" s="230" customFormat="1" ht="12.75" customHeight="1">
      <c r="B19" s="229"/>
      <c r="C19" s="232"/>
      <c r="D19" s="233"/>
      <c r="E19" s="235"/>
    </row>
    <row r="20" spans="2:5" s="230" customFormat="1" ht="12.75" customHeight="1">
      <c r="B20" s="229"/>
      <c r="C20" s="232"/>
      <c r="D20" s="233"/>
      <c r="E20" s="235"/>
    </row>
    <row r="21" spans="2:5" s="230" customFormat="1" ht="12.75" customHeight="1">
      <c r="B21" s="229"/>
      <c r="C21" s="232"/>
      <c r="D21" s="233"/>
      <c r="E21" s="235"/>
    </row>
    <row r="22" spans="2:5" ht="12.75" customHeight="1">
      <c r="E22" s="238"/>
    </row>
    <row r="23" spans="2:5" ht="12.75" customHeight="1">
      <c r="C23" s="239"/>
      <c r="E23" s="238"/>
    </row>
    <row r="24" spans="2:5" ht="12.75" customHeight="1">
      <c r="E24" s="238"/>
    </row>
    <row r="25" spans="2:5">
      <c r="E25" s="372" t="s">
        <v>219</v>
      </c>
    </row>
  </sheetData>
  <mergeCells count="1">
    <mergeCell ref="C7:C10"/>
  </mergeCells>
  <phoneticPr fontId="3" type="noConversion"/>
  <printOptions horizontalCentered="1" verticalCentered="1"/>
  <pageMargins left="0.78740157480314965" right="0.78740157480314965" top="0.78740157480314965" bottom="0.98425196850393704" header="0" footer="0"/>
  <pageSetup paperSize="9" orientation="landscape" verticalDpi="4294967292"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
    <pageSetUpPr autoPageBreaks="0"/>
  </sheetPr>
  <dimension ref="C1:Q35"/>
  <sheetViews>
    <sheetView showGridLines="0" showRowColHeaders="0" showOutlineSymbols="0" workbookViewId="0">
      <selection activeCell="E41" sqref="E41"/>
    </sheetView>
  </sheetViews>
  <sheetFormatPr baseColWidth="10" defaultRowHeight="12.75"/>
  <cols>
    <col min="1" max="1" width="0.140625" customWidth="1"/>
    <col min="2" max="2" width="2.7109375" customWidth="1"/>
    <col min="3" max="3" width="15.42578125" customWidth="1"/>
    <col min="4" max="4" width="1.28515625" customWidth="1"/>
    <col min="5" max="5" width="71.42578125" customWidth="1"/>
  </cols>
  <sheetData>
    <row r="1" spans="3:14" ht="0.75" customHeight="1"/>
    <row r="2" spans="3:14" ht="21" customHeight="1">
      <c r="E2" s="31" t="s">
        <v>33</v>
      </c>
    </row>
    <row r="3" spans="3:14" ht="15" customHeight="1">
      <c r="E3" s="26" t="s">
        <v>116</v>
      </c>
    </row>
    <row r="4" spans="3:14" ht="20.25" customHeight="1">
      <c r="C4" s="82" t="s">
        <v>117</v>
      </c>
    </row>
    <row r="5" spans="3:14" ht="12.75" customHeight="1"/>
    <row r="6" spans="3:14" ht="13.5" customHeight="1"/>
    <row r="7" spans="3:14" ht="12.75" customHeight="1">
      <c r="C7" s="14" t="s">
        <v>26</v>
      </c>
      <c r="D7" s="18"/>
      <c r="E7" s="22"/>
      <c r="F7" s="18"/>
      <c r="G7" s="18"/>
      <c r="H7" s="18"/>
      <c r="I7" s="18"/>
      <c r="J7" s="18"/>
      <c r="K7" s="18"/>
      <c r="L7" s="18"/>
      <c r="M7" s="18"/>
      <c r="N7" s="18"/>
    </row>
    <row r="8" spans="3:14" ht="12.75" customHeight="1">
      <c r="C8" s="14" t="s">
        <v>94</v>
      </c>
      <c r="E8" s="23"/>
    </row>
    <row r="9" spans="3:14" ht="12.75" customHeight="1">
      <c r="C9" s="14" t="s">
        <v>95</v>
      </c>
      <c r="E9" s="23"/>
    </row>
    <row r="10" spans="3:14" ht="12.75" customHeight="1">
      <c r="C10" s="14" t="s">
        <v>96</v>
      </c>
      <c r="E10" s="23"/>
    </row>
    <row r="11" spans="3:14" ht="12.75" customHeight="1">
      <c r="C11" s="14" t="s">
        <v>27</v>
      </c>
      <c r="E11" s="23"/>
    </row>
    <row r="12" spans="3:14" ht="12.75" customHeight="1">
      <c r="C12" s="11"/>
      <c r="E12" s="23"/>
    </row>
    <row r="13" spans="3:14" ht="12.75" customHeight="1">
      <c r="C13" s="6"/>
      <c r="E13" s="23"/>
    </row>
    <row r="14" spans="3:14" ht="12.75" customHeight="1">
      <c r="C14" s="43"/>
      <c r="E14" s="23"/>
    </row>
    <row r="15" spans="3:14" ht="12.75" customHeight="1">
      <c r="C15" s="43"/>
      <c r="E15" s="23"/>
    </row>
    <row r="16" spans="3:14" ht="12.75" customHeight="1">
      <c r="E16" s="23"/>
    </row>
    <row r="17" spans="5:16" ht="12.75" customHeight="1">
      <c r="E17" s="23"/>
    </row>
    <row r="18" spans="5:16" ht="12.75" customHeight="1">
      <c r="E18" s="23"/>
    </row>
    <row r="19" spans="5:16" ht="12.75" customHeight="1">
      <c r="E19" s="23"/>
    </row>
    <row r="20" spans="5:16" ht="12.75" customHeight="1">
      <c r="E20" s="23"/>
    </row>
    <row r="21" spans="5:16" ht="12.75" customHeight="1">
      <c r="E21" s="23"/>
    </row>
    <row r="22" spans="5:16" ht="12.75" customHeight="1">
      <c r="E22" s="23"/>
    </row>
    <row r="23" spans="5:16" ht="12.75" customHeight="1">
      <c r="E23" s="23"/>
    </row>
    <row r="24" spans="5:16" ht="12.75" customHeight="1"/>
    <row r="32" spans="5:16">
      <c r="P32">
        <f>P29+P30+P31</f>
        <v>0</v>
      </c>
    </row>
    <row r="33" spans="16:17">
      <c r="Q33">
        <f>SUM(G13:I13,K13,H29:K29,M29:O29,M13:P13)</f>
        <v>0</v>
      </c>
    </row>
    <row r="34" spans="16:17">
      <c r="Q34">
        <f>SUM(G14:I14,K14,H30:K30,M30:O30,M14:P14)</f>
        <v>0</v>
      </c>
    </row>
    <row r="35" spans="16:17">
      <c r="P35">
        <f>P32+P33+P34</f>
        <v>0</v>
      </c>
      <c r="Q35">
        <f>SUM(G15:I15,K15,H31:K31,M31:O31,M15:P15)</f>
        <v>0</v>
      </c>
    </row>
  </sheetData>
  <customSheetViews>
    <customSheetView guid="{93154E83-DC5B-11D6-846E-0008C7298EBA}" showGridLines="0" showRowCol="0" outlineSymbols="0" showRuler="0"/>
    <customSheetView guid="{93154E82-DC5B-11D6-846E-0008C7298EBA}" showGridLines="0" showRowCol="0" outlineSymbols="0" showRuler="0"/>
    <customSheetView guid="{93154E81-DC5B-11D6-846E-0008C7298EBA}" showGridLines="0" showRowCol="0" outlineSymbols="0" showRuler="0"/>
    <customSheetView guid="{93154E80-DC5B-11D6-846E-0008C7298EBA}" showGridLines="0" showRowCol="0" outlineSymbols="0" showRuler="0"/>
    <customSheetView guid="{93154E7F-DC5B-11D6-846E-0008C7298EBA}" showGridLines="0" showRowCol="0" outlineSymbols="0" showRuler="0"/>
    <customSheetView guid="{93154E7E-DC5B-11D6-846E-0008C7298EBA}" showGridLines="0" showRowCol="0" outlineSymbols="0" showRuler="0"/>
  </customSheetViews>
  <phoneticPr fontId="0" type="noConversion"/>
  <printOptions horizontalCentered="1" verticalCentered="1"/>
  <pageMargins left="0.39370078740157483" right="0.78740157480314965" top="0.39370078740157483" bottom="0.98425196850393704" header="0" footer="0"/>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3">
    <pageSetUpPr autoPageBreaks="0"/>
  </sheetPr>
  <dimension ref="C1:N30"/>
  <sheetViews>
    <sheetView showGridLines="0" showRowColHeaders="0" showOutlineSymbols="0" zoomScaleNormal="100" workbookViewId="0">
      <selection activeCell="B2" sqref="B2"/>
    </sheetView>
  </sheetViews>
  <sheetFormatPr baseColWidth="10" defaultRowHeight="12.75"/>
  <cols>
    <col min="1" max="1" width="0.140625" customWidth="1"/>
    <col min="2" max="2" width="2.7109375" customWidth="1"/>
    <col min="3" max="3" width="15.42578125" customWidth="1"/>
    <col min="4" max="4" width="1.28515625" customWidth="1"/>
    <col min="5" max="5" width="71.42578125" customWidth="1"/>
  </cols>
  <sheetData>
    <row r="1" spans="3:14" ht="0.75" customHeight="1"/>
    <row r="2" spans="3:14" ht="21" customHeight="1">
      <c r="E2" s="31" t="s">
        <v>33</v>
      </c>
    </row>
    <row r="3" spans="3:14" ht="15" customHeight="1">
      <c r="E3" s="618" t="s">
        <v>366</v>
      </c>
    </row>
    <row r="4" spans="3:14" ht="20.25" customHeight="1">
      <c r="C4" s="82" t="s">
        <v>367</v>
      </c>
    </row>
    <row r="5" spans="3:14" ht="12.75" customHeight="1"/>
    <row r="6" spans="3:14" ht="13.5" customHeight="1"/>
    <row r="7" spans="3:14" ht="12.75" customHeight="1">
      <c r="C7" s="693" t="s">
        <v>225</v>
      </c>
      <c r="D7" s="18"/>
      <c r="E7" s="436"/>
      <c r="F7" s="18"/>
      <c r="G7" s="18"/>
      <c r="H7" s="18"/>
      <c r="I7" s="18"/>
      <c r="J7" s="18"/>
      <c r="K7" s="18"/>
      <c r="L7" s="18"/>
      <c r="M7" s="18"/>
      <c r="N7" s="18"/>
    </row>
    <row r="8" spans="3:14" ht="12.75" customHeight="1">
      <c r="C8" s="693"/>
      <c r="E8" s="437"/>
    </row>
    <row r="9" spans="3:14" ht="12.75" customHeight="1">
      <c r="C9" s="693"/>
      <c r="E9" s="437"/>
    </row>
    <row r="10" spans="3:14" ht="12.75" customHeight="1">
      <c r="C10" s="388" t="s">
        <v>27</v>
      </c>
      <c r="E10" s="437"/>
    </row>
    <row r="11" spans="3:14" ht="12.75" customHeight="1">
      <c r="E11" s="437"/>
    </row>
    <row r="12" spans="3:14" ht="12.75" customHeight="1">
      <c r="E12" s="437"/>
    </row>
    <row r="13" spans="3:14" ht="12.75" customHeight="1">
      <c r="C13" s="6"/>
      <c r="E13" s="437"/>
    </row>
    <row r="14" spans="3:14" ht="12.75" customHeight="1">
      <c r="C14" s="43"/>
      <c r="E14" s="437"/>
    </row>
    <row r="15" spans="3:14" ht="12.75" customHeight="1">
      <c r="C15" s="43"/>
      <c r="E15" s="437"/>
    </row>
    <row r="16" spans="3:14" ht="12.75" customHeight="1">
      <c r="E16" s="437"/>
    </row>
    <row r="17" spans="5:5" ht="12.75" customHeight="1">
      <c r="E17" s="437"/>
    </row>
    <row r="18" spans="5:5" ht="12.75" customHeight="1">
      <c r="E18" s="437"/>
    </row>
    <row r="19" spans="5:5" ht="12.75" customHeight="1">
      <c r="E19" s="437"/>
    </row>
    <row r="20" spans="5:5" ht="12.75" customHeight="1">
      <c r="E20" s="437"/>
    </row>
    <row r="21" spans="5:5" ht="12.75" customHeight="1">
      <c r="E21" s="437"/>
    </row>
    <row r="22" spans="5:5" ht="12.75" customHeight="1">
      <c r="E22" s="437"/>
    </row>
    <row r="23" spans="5:5" ht="12.75" customHeight="1">
      <c r="E23" s="437"/>
    </row>
    <row r="24" spans="5:5" ht="12.75" customHeight="1">
      <c r="E24" s="342" t="s">
        <v>202</v>
      </c>
    </row>
    <row r="29" spans="5:5">
      <c r="E29" s="354"/>
    </row>
    <row r="30" spans="5:5">
      <c r="E30" s="354"/>
    </row>
  </sheetData>
  <mergeCells count="1">
    <mergeCell ref="C7:C9"/>
  </mergeCells>
  <printOptions horizontalCentered="1" verticalCentered="1"/>
  <pageMargins left="0.39370078740157483" right="0.78740157480314965" top="0.39370078740157483" bottom="0.98425196850393704" header="0" footer="0"/>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8">
    <pageSetUpPr autoPageBreaks="0"/>
  </sheetPr>
  <dimension ref="C1:AA26"/>
  <sheetViews>
    <sheetView showGridLines="0" showRowColHeaders="0" showOutlineSymbols="0" workbookViewId="0">
      <selection activeCell="C7" sqref="C7:C12"/>
    </sheetView>
  </sheetViews>
  <sheetFormatPr baseColWidth="10" defaultColWidth="11.42578125" defaultRowHeight="11.25"/>
  <cols>
    <col min="1" max="1" width="0.140625" style="6" customWidth="1"/>
    <col min="2" max="2" width="2.7109375" style="6" customWidth="1"/>
    <col min="3" max="3" width="15.42578125" style="6" customWidth="1"/>
    <col min="4" max="4" width="1.28515625" style="6" customWidth="1"/>
    <col min="5" max="5" width="71.42578125" style="6" customWidth="1"/>
    <col min="6" max="6" width="6.5703125" style="6" bestFit="1" customWidth="1"/>
    <col min="7" max="8" width="6.5703125" style="6" customWidth="1"/>
    <col min="9" max="9" width="4" style="6" bestFit="1" customWidth="1"/>
    <col min="10" max="12" width="6.5703125" style="6" bestFit="1" customWidth="1"/>
    <col min="13" max="13" width="6.5703125" style="6" customWidth="1"/>
    <col min="14" max="16" width="6.5703125" style="6" bestFit="1" customWidth="1"/>
    <col min="17" max="18" width="3" style="6" bestFit="1" customWidth="1"/>
    <col min="19" max="19" width="4.140625" style="6" customWidth="1"/>
    <col min="20" max="21" width="4" style="6" bestFit="1" customWidth="1"/>
    <col min="22" max="22" width="5.5703125" style="6" bestFit="1" customWidth="1"/>
    <col min="23" max="23" width="0.28515625" style="6" customWidth="1"/>
    <col min="24" max="24" width="7.42578125" style="6" customWidth="1"/>
    <col min="25" max="25" width="7.5703125" style="6" customWidth="1"/>
    <col min="26" max="26" width="7.5703125" style="6" bestFit="1" customWidth="1"/>
    <col min="27" max="16384" width="11.42578125" style="6"/>
  </cols>
  <sheetData>
    <row r="1" spans="3:27" ht="0.75" customHeight="1"/>
    <row r="2" spans="3:27" ht="21" customHeight="1">
      <c r="E2" s="31" t="s">
        <v>33</v>
      </c>
    </row>
    <row r="3" spans="3:27" ht="15" customHeight="1">
      <c r="E3" s="26" t="s">
        <v>116</v>
      </c>
    </row>
    <row r="4" spans="3:27" ht="20.25" customHeight="1">
      <c r="C4" s="82" t="s">
        <v>117</v>
      </c>
    </row>
    <row r="5" spans="3:27" ht="12.75" customHeight="1"/>
    <row r="6" spans="3:27" ht="13.5" customHeight="1"/>
    <row r="7" spans="3:27" ht="12.75" customHeight="1">
      <c r="C7" s="11" t="s">
        <v>26</v>
      </c>
      <c r="E7" s="21"/>
      <c r="Y7" s="10"/>
      <c r="Z7" s="694" t="s">
        <v>25</v>
      </c>
    </row>
    <row r="8" spans="3:27" ht="12.75" customHeight="1">
      <c r="C8" s="11" t="s">
        <v>28</v>
      </c>
      <c r="E8" s="21"/>
      <c r="Y8" s="10"/>
      <c r="Z8" s="694"/>
    </row>
    <row r="9" spans="3:27" ht="12.75" customHeight="1">
      <c r="C9" s="11" t="s">
        <v>32</v>
      </c>
      <c r="E9" s="21"/>
      <c r="Y9" s="10"/>
      <c r="Z9" s="694"/>
    </row>
    <row r="10" spans="3:27" ht="12.75" customHeight="1">
      <c r="C10" s="11" t="s">
        <v>31</v>
      </c>
      <c r="E10" s="21"/>
      <c r="Y10" s="10"/>
      <c r="Z10" s="694"/>
    </row>
    <row r="11" spans="3:27" ht="12.75" customHeight="1">
      <c r="C11" s="11" t="s">
        <v>29</v>
      </c>
      <c r="E11" s="21"/>
      <c r="Y11" s="10"/>
      <c r="Z11" s="694"/>
    </row>
    <row r="12" spans="3:27" ht="12.75" customHeight="1">
      <c r="C12" s="11" t="s">
        <v>27</v>
      </c>
      <c r="E12" s="21"/>
      <c r="Y12" s="10"/>
      <c r="Z12" s="695"/>
    </row>
    <row r="13" spans="3:27" ht="12.75" customHeight="1">
      <c r="E13" s="21"/>
      <c r="Z13" s="7">
        <v>27842</v>
      </c>
      <c r="AA13" s="9" t="e">
        <f>SUM('Data 1'!#REF!)-Z13</f>
        <v>#REF!</v>
      </c>
    </row>
    <row r="14" spans="3:27" ht="12.75" customHeight="1">
      <c r="C14" s="43"/>
      <c r="E14" s="21"/>
      <c r="Z14" s="7">
        <v>62206</v>
      </c>
      <c r="AA14" s="9" t="e">
        <f>SUM('Data 1'!#REF!)-Z14</f>
        <v>#REF!</v>
      </c>
    </row>
    <row r="15" spans="3:27" ht="12.75" customHeight="1">
      <c r="C15" s="43"/>
      <c r="E15" s="21"/>
      <c r="Z15" s="7">
        <v>76374</v>
      </c>
      <c r="AA15" s="9" t="e">
        <f>SUM('Data 1'!#REF!)-Z15</f>
        <v>#REF!</v>
      </c>
    </row>
    <row r="16" spans="3:27" ht="12.75" customHeight="1">
      <c r="C16" s="39"/>
      <c r="E16" s="21"/>
      <c r="Z16" s="7">
        <v>10249</v>
      </c>
      <c r="AA16" s="9" t="e">
        <f>SUM('Data 1'!#REF!)-Z16</f>
        <v>#REF!</v>
      </c>
    </row>
    <row r="17" spans="5:27" ht="12.75" customHeight="1">
      <c r="E17" s="21"/>
      <c r="Z17" s="8">
        <f>SUM(Z13:Z16)</f>
        <v>176671</v>
      </c>
      <c r="AA17" s="9" t="e">
        <f>SUM('Data 1'!#REF!)-Z17</f>
        <v>#REF!</v>
      </c>
    </row>
    <row r="18" spans="5:27" ht="12.75" customHeight="1">
      <c r="E18" s="21"/>
    </row>
    <row r="19" spans="5:27" ht="12.75" customHeight="1">
      <c r="E19" s="21"/>
    </row>
    <row r="20" spans="5:27" ht="12.75" customHeight="1">
      <c r="E20" s="21"/>
    </row>
    <row r="21" spans="5:27" ht="12.75" customHeight="1">
      <c r="E21" s="21"/>
      <c r="G21" s="12"/>
      <c r="H21" s="12"/>
      <c r="I21" s="12"/>
      <c r="J21" s="12"/>
      <c r="K21" s="12"/>
      <c r="L21" s="12"/>
      <c r="M21" s="12"/>
      <c r="N21" s="12"/>
      <c r="O21" s="12"/>
      <c r="P21" s="12"/>
      <c r="Q21" s="12"/>
      <c r="R21" s="12"/>
      <c r="S21" s="12"/>
      <c r="T21" s="12"/>
    </row>
    <row r="22" spans="5:27" ht="12.75" customHeight="1">
      <c r="E22" s="21"/>
    </row>
    <row r="23" spans="5:27" ht="12.75" customHeight="1">
      <c r="E23" s="21"/>
    </row>
    <row r="24" spans="5:27" ht="12.75" customHeight="1"/>
    <row r="25" spans="5:27" ht="12.75" customHeight="1"/>
    <row r="26" spans="5:27" ht="12.75" customHeight="1"/>
  </sheetData>
  <mergeCells count="1">
    <mergeCell ref="Z7:Z12"/>
  </mergeCells>
  <phoneticPr fontId="0" type="noConversion"/>
  <printOptions horizontalCentered="1" verticalCentered="1"/>
  <pageMargins left="0.39370078740157483" right="0.78740157480314965" top="0.39370078740157483" bottom="0.98425196850393704" header="0" footer="0"/>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6"/>
  <dimension ref="A1:E28"/>
  <sheetViews>
    <sheetView showGridLines="0" showRowColHeaders="0" zoomScaleNormal="100" workbookViewId="0">
      <selection activeCell="B2" sqref="B2"/>
    </sheetView>
  </sheetViews>
  <sheetFormatPr baseColWidth="10" defaultColWidth="11.42578125" defaultRowHeight="12.75"/>
  <cols>
    <col min="1" max="1" width="0.140625" style="112" customWidth="1"/>
    <col min="2" max="2" width="2.7109375" style="112" customWidth="1"/>
    <col min="3" max="3" width="18.5703125" style="112" customWidth="1"/>
    <col min="4" max="4" width="1.28515625" style="112" customWidth="1"/>
    <col min="5" max="5" width="58.85546875" style="112" customWidth="1"/>
    <col min="6" max="16384" width="11.42578125" style="122"/>
  </cols>
  <sheetData>
    <row r="1" spans="2:5" s="112" customFormat="1" ht="0.75" customHeight="1"/>
    <row r="2" spans="2:5" s="112" customFormat="1" ht="21" customHeight="1">
      <c r="E2" s="31" t="s">
        <v>33</v>
      </c>
    </row>
    <row r="3" spans="2:5" s="112" customFormat="1" ht="15" customHeight="1">
      <c r="E3" s="618" t="s">
        <v>366</v>
      </c>
    </row>
    <row r="4" spans="2:5" s="114" customFormat="1" ht="20.25" customHeight="1">
      <c r="B4" s="113"/>
      <c r="C4" s="82" t="s">
        <v>367</v>
      </c>
    </row>
    <row r="5" spans="2:5" s="114" customFormat="1" ht="12.75" customHeight="1">
      <c r="B5" s="113"/>
      <c r="C5" s="115"/>
    </row>
    <row r="6" spans="2:5" s="114" customFormat="1" ht="13.5" customHeight="1">
      <c r="B6" s="113"/>
      <c r="C6" s="116"/>
      <c r="D6" s="117"/>
      <c r="E6" s="117"/>
    </row>
    <row r="7" spans="2:5" s="114" customFormat="1" ht="12.75" customHeight="1">
      <c r="B7" s="113"/>
      <c r="C7" s="696" t="s">
        <v>371</v>
      </c>
      <c r="D7" s="117"/>
      <c r="E7" s="118"/>
    </row>
    <row r="8" spans="2:5" s="114" customFormat="1" ht="12.75" customHeight="1">
      <c r="B8" s="113"/>
      <c r="C8" s="696"/>
      <c r="D8" s="117"/>
      <c r="E8" s="118"/>
    </row>
    <row r="9" spans="2:5" s="114" customFormat="1" ht="12.75" customHeight="1">
      <c r="B9" s="113"/>
      <c r="C9" s="696"/>
      <c r="D9" s="117"/>
      <c r="E9" s="118"/>
    </row>
    <row r="10" spans="2:5" s="114" customFormat="1" ht="12.75" customHeight="1">
      <c r="B10" s="113"/>
      <c r="C10" s="696"/>
      <c r="D10" s="117"/>
      <c r="E10" s="118"/>
    </row>
    <row r="11" spans="2:5" s="114" customFormat="1" ht="12.75" customHeight="1">
      <c r="B11" s="113"/>
      <c r="C11" s="459" t="str">
        <f>TEXT('Data 1'!E112,"#.##0")&amp;" MW"</f>
        <v>107.784 MW</v>
      </c>
      <c r="D11" s="117"/>
      <c r="E11" s="117"/>
    </row>
    <row r="12" spans="2:5" s="114" customFormat="1" ht="12.75" customHeight="1">
      <c r="B12" s="113"/>
      <c r="C12" s="459" t="s">
        <v>27</v>
      </c>
      <c r="D12" s="117"/>
      <c r="E12" s="117"/>
    </row>
    <row r="13" spans="2:5" s="114" customFormat="1" ht="12.75" customHeight="1">
      <c r="B13" s="113"/>
      <c r="C13" s="92"/>
      <c r="D13" s="117"/>
      <c r="E13" s="117"/>
    </row>
    <row r="14" spans="2:5" s="114" customFormat="1" ht="12.75" customHeight="1">
      <c r="B14" s="113"/>
      <c r="D14" s="117"/>
      <c r="E14" s="117"/>
    </row>
    <row r="15" spans="2:5" s="114" customFormat="1" ht="12.75" customHeight="1">
      <c r="B15" s="113"/>
      <c r="C15" s="116"/>
      <c r="D15" s="117"/>
      <c r="E15" s="117"/>
    </row>
    <row r="16" spans="2:5" s="114" customFormat="1" ht="12.75" customHeight="1">
      <c r="B16" s="113"/>
      <c r="C16" s="116"/>
      <c r="D16" s="117"/>
      <c r="E16" s="117"/>
    </row>
    <row r="17" spans="2:5" s="114" customFormat="1" ht="12.75" customHeight="1">
      <c r="B17" s="113"/>
      <c r="C17" s="116"/>
      <c r="D17" s="117"/>
      <c r="E17" s="117"/>
    </row>
    <row r="18" spans="2:5" s="114" customFormat="1" ht="12.75" customHeight="1">
      <c r="B18" s="113"/>
      <c r="C18" s="116"/>
      <c r="D18" s="117"/>
      <c r="E18" s="117"/>
    </row>
    <row r="19" spans="2:5" s="114" customFormat="1" ht="12.75" customHeight="1">
      <c r="B19" s="113"/>
      <c r="C19" s="116"/>
      <c r="D19" s="117"/>
      <c r="E19" s="117"/>
    </row>
    <row r="20" spans="2:5" s="114" customFormat="1" ht="12.75" customHeight="1">
      <c r="B20" s="113"/>
      <c r="C20" s="116"/>
      <c r="D20" s="117"/>
      <c r="E20" s="117"/>
    </row>
    <row r="21" spans="2:5" s="114" customFormat="1" ht="12.75" customHeight="1">
      <c r="B21" s="113"/>
      <c r="C21" s="116"/>
      <c r="D21" s="117"/>
      <c r="E21" s="117"/>
    </row>
    <row r="22" spans="2:5">
      <c r="E22" s="342"/>
    </row>
    <row r="23" spans="2:5">
      <c r="C23" s="121"/>
      <c r="E23" s="342"/>
    </row>
    <row r="24" spans="2:5">
      <c r="C24" s="121"/>
    </row>
    <row r="25" spans="2:5">
      <c r="C25" s="121"/>
    </row>
    <row r="28" spans="2:5" ht="12.75" customHeight="1"/>
  </sheetData>
  <mergeCells count="1">
    <mergeCell ref="C7:C10"/>
  </mergeCells>
  <phoneticPr fontId="23" type="noConversion"/>
  <printOptions horizontalCentered="1" verticalCentered="1"/>
  <pageMargins left="0.78740157480314965" right="0.78740157480314965" top="0.98425196850393704" bottom="0.98425196850393704" header="0" footer="0"/>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1"/>
  <dimension ref="A1:N28"/>
  <sheetViews>
    <sheetView showGridLines="0" showRowColHeaders="0" zoomScaleNormal="100" workbookViewId="0">
      <selection activeCell="B2" sqref="B2"/>
    </sheetView>
  </sheetViews>
  <sheetFormatPr baseColWidth="10" defaultColWidth="11.42578125" defaultRowHeight="12.75"/>
  <cols>
    <col min="1" max="1" width="0.140625" style="112" customWidth="1"/>
    <col min="2" max="2" width="2.7109375" style="112" customWidth="1"/>
    <col min="3" max="3" width="18.5703125" style="112" customWidth="1"/>
    <col min="4" max="4" width="1.28515625" style="112" customWidth="1"/>
    <col min="5" max="5" width="58.85546875" style="112" customWidth="1"/>
    <col min="6" max="16384" width="11.42578125" style="122"/>
  </cols>
  <sheetData>
    <row r="1" spans="2:14" s="112" customFormat="1" ht="0.75" customHeight="1"/>
    <row r="2" spans="2:14" s="112" customFormat="1" ht="21" customHeight="1">
      <c r="E2" s="31" t="s">
        <v>33</v>
      </c>
    </row>
    <row r="3" spans="2:14" s="112" customFormat="1" ht="15" customHeight="1">
      <c r="E3" s="618" t="s">
        <v>366</v>
      </c>
    </row>
    <row r="4" spans="2:14" s="114" customFormat="1" ht="20.25" customHeight="1">
      <c r="B4" s="113"/>
      <c r="C4" s="82" t="s">
        <v>367</v>
      </c>
    </row>
    <row r="5" spans="2:14" s="114" customFormat="1" ht="12.75" customHeight="1">
      <c r="B5" s="113"/>
      <c r="C5" s="115"/>
    </row>
    <row r="6" spans="2:14" s="114" customFormat="1" ht="13.5" customHeight="1">
      <c r="B6" s="113"/>
      <c r="C6" s="116"/>
      <c r="D6" s="117"/>
      <c r="E6" s="117"/>
    </row>
    <row r="7" spans="2:14" s="114" customFormat="1" ht="12.75" customHeight="1">
      <c r="B7" s="113"/>
      <c r="C7" s="696" t="s">
        <v>372</v>
      </c>
      <c r="D7" s="117"/>
      <c r="E7" s="118"/>
    </row>
    <row r="8" spans="2:14" s="114" customFormat="1" ht="12.75" customHeight="1">
      <c r="B8" s="113"/>
      <c r="C8" s="696"/>
      <c r="D8" s="117"/>
      <c r="E8" s="118"/>
      <c r="F8" s="123"/>
      <c r="G8" s="124"/>
      <c r="H8" s="124"/>
      <c r="I8" s="124"/>
      <c r="J8" s="124"/>
      <c r="K8" s="124"/>
      <c r="L8" s="124"/>
      <c r="M8" s="124"/>
      <c r="N8" s="124"/>
    </row>
    <row r="9" spans="2:14" s="114" customFormat="1" ht="12.75" customHeight="1">
      <c r="B9" s="113"/>
      <c r="C9" s="696"/>
      <c r="D9" s="117"/>
      <c r="E9" s="118"/>
      <c r="F9" s="123"/>
      <c r="G9" s="124"/>
      <c r="H9" s="124"/>
      <c r="I9" s="124"/>
      <c r="J9" s="124"/>
      <c r="K9" s="124"/>
      <c r="L9" s="124"/>
      <c r="M9" s="124"/>
      <c r="N9" s="124"/>
    </row>
    <row r="10" spans="2:14" s="114" customFormat="1" ht="12.75" customHeight="1">
      <c r="B10" s="113"/>
      <c r="C10" s="696"/>
      <c r="D10" s="117"/>
      <c r="E10" s="118"/>
      <c r="F10" s="123"/>
      <c r="G10" s="124"/>
      <c r="H10" s="124"/>
      <c r="I10" s="124"/>
      <c r="J10" s="124"/>
      <c r="K10" s="124"/>
      <c r="L10" s="124"/>
      <c r="M10" s="124"/>
      <c r="N10" s="124"/>
    </row>
    <row r="11" spans="2:14" s="114" customFormat="1" ht="12.75" customHeight="1">
      <c r="B11" s="113"/>
      <c r="C11" s="696"/>
      <c r="D11" s="117"/>
      <c r="E11" s="117"/>
      <c r="F11" s="123"/>
      <c r="G11" s="124"/>
      <c r="H11" s="124"/>
      <c r="I11" s="124"/>
      <c r="J11" s="124"/>
      <c r="K11" s="124"/>
      <c r="L11" s="124"/>
      <c r="M11" s="124"/>
      <c r="N11" s="124"/>
    </row>
    <row r="12" spans="2:14" s="114" customFormat="1" ht="12.75" customHeight="1">
      <c r="B12" s="113"/>
      <c r="C12" s="459" t="s">
        <v>27</v>
      </c>
      <c r="D12" s="117"/>
      <c r="E12" s="117"/>
      <c r="F12" s="123"/>
      <c r="G12" s="124"/>
      <c r="H12" s="124"/>
      <c r="I12" s="124"/>
      <c r="J12" s="124"/>
      <c r="K12" s="124"/>
      <c r="L12" s="124"/>
      <c r="M12" s="124"/>
      <c r="N12" s="124"/>
    </row>
    <row r="13" spans="2:14" s="114" customFormat="1" ht="12.75" customHeight="1">
      <c r="B13" s="113"/>
      <c r="C13" s="126"/>
      <c r="D13" s="117"/>
      <c r="E13" s="117"/>
      <c r="F13" s="123"/>
      <c r="G13" s="124"/>
      <c r="H13" s="124"/>
      <c r="I13" s="124"/>
      <c r="J13" s="124"/>
      <c r="K13" s="124"/>
      <c r="L13" s="124"/>
      <c r="M13" s="124"/>
      <c r="N13" s="124"/>
    </row>
    <row r="14" spans="2:14" s="114" customFormat="1" ht="12.75" customHeight="1">
      <c r="B14" s="113"/>
      <c r="C14" s="126"/>
      <c r="D14" s="117"/>
      <c r="E14" s="117"/>
      <c r="F14" s="123"/>
      <c r="G14" s="124"/>
      <c r="H14" s="124"/>
      <c r="I14" s="124"/>
      <c r="J14" s="124"/>
      <c r="K14" s="124"/>
      <c r="L14" s="124"/>
      <c r="M14" s="124"/>
      <c r="N14" s="124"/>
    </row>
    <row r="15" spans="2:14" s="114" customFormat="1" ht="12.75" customHeight="1">
      <c r="B15" s="113"/>
      <c r="C15" s="126"/>
      <c r="D15" s="117"/>
      <c r="E15" s="117"/>
      <c r="F15" s="123"/>
      <c r="G15" s="124"/>
      <c r="H15" s="124"/>
      <c r="I15" s="124"/>
      <c r="J15" s="124"/>
      <c r="K15" s="124"/>
      <c r="L15" s="124"/>
      <c r="M15" s="124"/>
      <c r="N15" s="124"/>
    </row>
    <row r="16" spans="2:14" s="114" customFormat="1" ht="12.75" customHeight="1">
      <c r="B16" s="113"/>
      <c r="C16" s="126"/>
      <c r="D16" s="117"/>
      <c r="E16" s="117"/>
      <c r="F16" s="123"/>
      <c r="G16" s="124"/>
      <c r="H16" s="124"/>
      <c r="I16" s="124"/>
      <c r="J16" s="124"/>
      <c r="K16" s="124"/>
      <c r="L16" s="124"/>
      <c r="M16" s="124"/>
      <c r="N16" s="124"/>
    </row>
    <row r="17" spans="2:14" s="114" customFormat="1" ht="12.75" customHeight="1">
      <c r="B17" s="113"/>
      <c r="C17" s="116"/>
      <c r="D17" s="117"/>
      <c r="E17" s="117"/>
      <c r="F17" s="123"/>
      <c r="G17" s="124"/>
      <c r="H17" s="124"/>
      <c r="I17" s="124"/>
      <c r="J17" s="124"/>
      <c r="K17" s="124"/>
      <c r="L17" s="124"/>
      <c r="M17" s="124"/>
      <c r="N17" s="124"/>
    </row>
    <row r="18" spans="2:14" s="114" customFormat="1" ht="12.75" customHeight="1">
      <c r="B18" s="113"/>
      <c r="C18" s="116"/>
      <c r="D18" s="117"/>
      <c r="E18" s="117"/>
      <c r="F18" s="124"/>
      <c r="G18" s="124"/>
      <c r="H18" s="124"/>
      <c r="I18" s="124"/>
      <c r="J18" s="124"/>
      <c r="K18" s="124"/>
      <c r="L18" s="124"/>
      <c r="M18" s="124"/>
      <c r="N18" s="124"/>
    </row>
    <row r="19" spans="2:14" s="114" customFormat="1" ht="12.75" customHeight="1">
      <c r="B19" s="113"/>
      <c r="C19" s="116"/>
      <c r="D19" s="117"/>
      <c r="E19" s="117"/>
    </row>
    <row r="20" spans="2:14" s="114" customFormat="1" ht="12.75" customHeight="1">
      <c r="B20" s="113"/>
      <c r="C20" s="116"/>
      <c r="D20" s="117"/>
      <c r="E20" s="117"/>
    </row>
    <row r="21" spans="2:14" s="114" customFormat="1" ht="12.75" customHeight="1">
      <c r="B21" s="113"/>
      <c r="C21" s="116"/>
      <c r="D21" s="117"/>
      <c r="E21" s="117"/>
    </row>
    <row r="22" spans="2:14">
      <c r="E22" s="462" t="s">
        <v>250</v>
      </c>
    </row>
    <row r="23" spans="2:14">
      <c r="C23" s="121"/>
      <c r="E23" s="342"/>
    </row>
    <row r="24" spans="2:14">
      <c r="C24" s="121"/>
    </row>
    <row r="25" spans="2:14">
      <c r="C25" s="121"/>
    </row>
    <row r="28" spans="2:14" ht="12.75" customHeight="1"/>
  </sheetData>
  <mergeCells count="1">
    <mergeCell ref="C7:C11"/>
  </mergeCells>
  <phoneticPr fontId="23" type="noConversion"/>
  <printOptions horizontalCentered="1" verticalCentered="1"/>
  <pageMargins left="0.78740157480314965" right="0.78740157480314965" top="0.98425196850393704" bottom="0.98425196850393704" header="0" footer="0"/>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43</vt:i4>
      </vt:variant>
      <vt:variant>
        <vt:lpstr>Rangos con nombre</vt:lpstr>
      </vt:variant>
      <vt:variant>
        <vt:i4>36</vt:i4>
      </vt:variant>
    </vt:vector>
  </HeadingPairs>
  <TitlesOfParts>
    <vt:vector size="79" baseType="lpstr">
      <vt:lpstr>Indice</vt:lpstr>
      <vt:lpstr>C1</vt:lpstr>
      <vt:lpstr>C1 ANTIGUO</vt:lpstr>
      <vt:lpstr>C2</vt:lpstr>
      <vt:lpstr>C2 ANTIGUO</vt:lpstr>
      <vt:lpstr>C3</vt:lpstr>
      <vt:lpstr>C3 ANTIGUO</vt:lpstr>
      <vt:lpstr>C4</vt:lpstr>
      <vt:lpstr>C5</vt:lpstr>
      <vt:lpstr>C6</vt:lpstr>
      <vt:lpstr>C5 VERSION 2</vt:lpstr>
      <vt:lpstr>C7</vt:lpstr>
      <vt:lpstr>C8</vt:lpstr>
      <vt:lpstr>C9</vt:lpstr>
      <vt:lpstr>C10</vt:lpstr>
      <vt:lpstr>C11</vt:lpstr>
      <vt:lpstr>C12</vt:lpstr>
      <vt:lpstr>C13</vt:lpstr>
      <vt:lpstr>C14</vt:lpstr>
      <vt:lpstr>C15</vt:lpstr>
      <vt:lpstr>C16</vt:lpstr>
      <vt:lpstr>C17</vt:lpstr>
      <vt:lpstr>C18</vt:lpstr>
      <vt:lpstr>C19</vt:lpstr>
      <vt:lpstr>C20</vt:lpstr>
      <vt:lpstr>C21</vt:lpstr>
      <vt:lpstr>C22</vt:lpstr>
      <vt:lpstr>C23</vt:lpstr>
      <vt:lpstr>C24</vt:lpstr>
      <vt:lpstr>C25</vt:lpstr>
      <vt:lpstr>C26</vt:lpstr>
      <vt:lpstr>C27</vt:lpstr>
      <vt:lpstr>C28</vt:lpstr>
      <vt:lpstr>Data 1</vt:lpstr>
      <vt:lpstr>Data 2</vt:lpstr>
      <vt:lpstr>C10 CON NUMEROS</vt:lpstr>
      <vt:lpstr>C10 PORCENTAJE</vt:lpstr>
      <vt:lpstr>C10 RO-RE</vt:lpstr>
      <vt:lpstr>C11 CON NUMEROS</vt:lpstr>
      <vt:lpstr>C11 PORCENTAJE</vt:lpstr>
      <vt:lpstr>C11 RO-RE</vt:lpstr>
      <vt:lpstr>C20ANTIGUO</vt:lpstr>
      <vt:lpstr>C29</vt:lpstr>
      <vt:lpstr>'C1'!Área_de_impresión</vt:lpstr>
      <vt:lpstr>'C1 ANTIGUO'!Área_de_impresión</vt:lpstr>
      <vt:lpstr>'C10'!Área_de_impresión</vt:lpstr>
      <vt:lpstr>'C11'!Área_de_impresión</vt:lpstr>
      <vt:lpstr>'C14'!Área_de_impresión</vt:lpstr>
      <vt:lpstr>'C15'!Área_de_impresión</vt:lpstr>
      <vt:lpstr>'C16'!Área_de_impresión</vt:lpstr>
      <vt:lpstr>'C17'!Área_de_impresión</vt:lpstr>
      <vt:lpstr>'C18'!Área_de_impresión</vt:lpstr>
      <vt:lpstr>'C19'!Área_de_impresión</vt:lpstr>
      <vt:lpstr>'C2'!Área_de_impresión</vt:lpstr>
      <vt:lpstr>'C2 ANTIGUO'!Área_de_impresión</vt:lpstr>
      <vt:lpstr>'C20'!Área_de_impresión</vt:lpstr>
      <vt:lpstr>'C20ANTIGUO'!Área_de_impresión</vt:lpstr>
      <vt:lpstr>'C21'!Área_de_impresión</vt:lpstr>
      <vt:lpstr>'C22'!Área_de_impresión</vt:lpstr>
      <vt:lpstr>'C23'!Área_de_impresión</vt:lpstr>
      <vt:lpstr>'C24'!Área_de_impresión</vt:lpstr>
      <vt:lpstr>'C25'!Área_de_impresión</vt:lpstr>
      <vt:lpstr>'C26'!Área_de_impresión</vt:lpstr>
      <vt:lpstr>'C27'!Área_de_impresión</vt:lpstr>
      <vt:lpstr>'C28'!Área_de_impresión</vt:lpstr>
      <vt:lpstr>'C29'!Área_de_impresión</vt:lpstr>
      <vt:lpstr>'C3'!Área_de_impresión</vt:lpstr>
      <vt:lpstr>'C3 ANTIGUO'!Área_de_impresión</vt:lpstr>
      <vt:lpstr>'C4'!Área_de_impresión</vt:lpstr>
      <vt:lpstr>'C5'!Área_de_impresión</vt:lpstr>
      <vt:lpstr>'C5 VERSION 2'!Área_de_impresión</vt:lpstr>
      <vt:lpstr>'C6'!Área_de_impresión</vt:lpstr>
      <vt:lpstr>'C7'!Área_de_impresión</vt:lpstr>
      <vt:lpstr>'C9'!Área_de_impresión</vt:lpstr>
      <vt:lpstr>'Data 1'!Área_de_impresión</vt:lpstr>
      <vt:lpstr>'Data 2'!Área_de_impresión</vt:lpstr>
      <vt:lpstr>Indice!Área_de_impresión</vt:lpstr>
      <vt:lpstr>'Data 1'!Títulos_a_imprimir</vt:lpstr>
      <vt:lpstr>'Data 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SOPORTE DE USUARIOS</dc:creator>
  <cp:lastModifiedBy>Sevilla Penas, Marta</cp:lastModifiedBy>
  <cp:lastPrinted>2020-05-21T05:29:07Z</cp:lastPrinted>
  <dcterms:created xsi:type="dcterms:W3CDTF">2000-10-16T14:29:50Z</dcterms:created>
  <dcterms:modified xsi:type="dcterms:W3CDTF">2022-07-06T09:55:21Z</dcterms:modified>
</cp:coreProperties>
</file>