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ml.chartshapes+xml"/>
  <Override PartName="/xl/charts/chart1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1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5.xml" ContentType="application/vnd.openxmlformats-officedocument.drawing+xml"/>
  <Override PartName="/xl/charts/chart1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6.xml" ContentType="application/vnd.openxmlformats-officedocument.drawing+xml"/>
  <Override PartName="/xl/charts/chart1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7.xml" ContentType="application/vnd.openxmlformats-officedocument.drawing+xml"/>
  <Override PartName="/xl/charts/chart2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2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harts/chart2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omments1.xml" ContentType="application/vnd.openxmlformats-officedocument.spreadsheetml.comments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Informacion\COMUN\INFORME OPERACION\2016\"/>
    </mc:Choice>
  </mc:AlternateContent>
  <bookViews>
    <workbookView xWindow="0" yWindow="0" windowWidth="23040" windowHeight="9450"/>
  </bookViews>
  <sheets>
    <sheet name="Indice" sheetId="29717" r:id="rId1"/>
    <sheet name="C1" sheetId="29727" r:id="rId2"/>
    <sheet name="C2" sheetId="29728" r:id="rId3"/>
    <sheet name="C3" sheetId="29729" r:id="rId4"/>
    <sheet name="C4" sheetId="29730" r:id="rId5"/>
    <sheet name="C5" sheetId="29706" r:id="rId6"/>
    <sheet name="C1 CON PIB Y CORREGIDA" sheetId="29724" state="hidden" r:id="rId7"/>
    <sheet name="C6" sheetId="29700" r:id="rId8"/>
    <sheet name="C7" sheetId="29711" r:id="rId9"/>
    <sheet name="C8" sheetId="29722" r:id="rId10"/>
    <sheet name="C9" sheetId="29731" r:id="rId11"/>
    <sheet name="C10" sheetId="29732" r:id="rId12"/>
    <sheet name="C11" sheetId="29737" r:id="rId13"/>
    <sheet name="C12" sheetId="40" r:id="rId14"/>
    <sheet name="C13" sheetId="29723" r:id="rId15"/>
    <sheet name="C14" sheetId="29726" r:id="rId16"/>
    <sheet name="C15" sheetId="29738" r:id="rId17"/>
    <sheet name="C16" sheetId="29733" r:id="rId18"/>
    <sheet name="C17" sheetId="29734" r:id="rId19"/>
    <sheet name="C18" sheetId="29735" r:id="rId20"/>
    <sheet name="C19" sheetId="29736" r:id="rId21"/>
    <sheet name="C20" sheetId="29739" r:id="rId22"/>
    <sheet name="C21" sheetId="29740" r:id="rId23"/>
    <sheet name="C22" sheetId="29742" r:id="rId24"/>
    <sheet name="C23" sheetId="29748" r:id="rId25"/>
    <sheet name="C24" sheetId="29749" r:id="rId26"/>
    <sheet name="C25" sheetId="29743" r:id="rId27"/>
    <sheet name="C26" sheetId="29744" r:id="rId28"/>
    <sheet name="C27" sheetId="29745" r:id="rId29"/>
    <sheet name="Data 1" sheetId="84" r:id="rId30"/>
    <sheet name="Data 2" sheetId="29741" r:id="rId31"/>
    <sheet name="Datos_mapa" sheetId="29747" state="hidden" r:id="rId32"/>
  </sheets>
  <definedNames>
    <definedName name="_xlnm.Print_Area" localSheetId="6">'C1 CON PIB Y CORREGIDA'!$A$1:$E$22</definedName>
    <definedName name="_xlnm.Print_Area" localSheetId="13">'C12'!$B$1:$F$22</definedName>
    <definedName name="_xlnm.Print_Area" localSheetId="5">'C5'!$B$1:$F$21</definedName>
    <definedName name="_xlnm.Print_Area" localSheetId="7">'C6'!$C$1:$F$22</definedName>
    <definedName name="_xlnm.Print_Area" localSheetId="8">'C7'!$B$1:$T$23</definedName>
    <definedName name="_xlnm.Print_Area" localSheetId="29">'Data 1'!$A$1:$H$247</definedName>
    <definedName name="_xlnm.Print_Area" localSheetId="0">Indice!$A$1:$F$35</definedName>
    <definedName name="_xlnm.Print_Titles" localSheetId="29">'Data 1'!$1:$4</definedName>
  </definedNames>
  <calcPr calcId="152511"/>
  <customWorkbookViews>
    <customWorkbookView name="C7_V" guid="{30452F01-DB6E-11D6-846D-0008C7298EBA}" includePrintSettings="0" includeHiddenRowCol="0" maximized="1" showSheetTabs="0" windowWidth="794" windowHeight="457" tabRatio="841" activeSheetId="84" showStatusbar="0"/>
    <customWorkbookView name="C5_V" guid="{30452F00-DB6E-11D6-846D-0008C7298EBA}" includePrintSettings="0" includeHiddenRowCol="0" maximized="1" showSheetTabs="0" windowWidth="794" windowHeight="457" tabRatio="841" activeSheetId="84" showStatusbar="0"/>
    <customWorkbookView name="C4_V" guid="{30452EFF-DB6E-11D6-846D-0008C7298EBA}" includePrintSettings="0" includeHiddenRowCol="0" maximized="1" showSheetTabs="0" windowWidth="794" windowHeight="457" tabRatio="841" activeSheetId="84" showStatusbar="0"/>
    <customWorkbookView name="C2_V" guid="{30452EFE-DB6E-11D6-846D-0008C7298EBA}" includePrintSettings="0" includeHiddenRowCol="0" maximized="1" showSheetTabs="0" windowWidth="794" windowHeight="457" tabRatio="841" activeSheetId="84" showStatusbar="0"/>
    <customWorkbookView name="C1_V" guid="{30452EFC-DB6E-11D6-846D-0008C7298EBA}" includePrintSettings="0" includeHiddenRowCol="0" maximized="1" showSheetTabs="0" windowWidth="794" windowHeight="457" tabRatio="841" activeSheetId="84" showStatusbar="0"/>
  </customWorkbookViews>
</workbook>
</file>

<file path=xl/calcChain.xml><?xml version="1.0" encoding="utf-8"?>
<calcChain xmlns="http://schemas.openxmlformats.org/spreadsheetml/2006/main">
  <c r="P13" i="29743" l="1"/>
  <c r="O13" i="29743"/>
  <c r="M13" i="29743"/>
  <c r="L13" i="29743"/>
  <c r="J13" i="29743"/>
  <c r="I13" i="29743"/>
  <c r="G13" i="29743"/>
  <c r="F13" i="29743"/>
  <c r="P12" i="29743"/>
  <c r="O12" i="29743"/>
  <c r="M12" i="29743"/>
  <c r="L12" i="29743"/>
  <c r="J12" i="29743"/>
  <c r="I12" i="29743"/>
  <c r="G12" i="29743"/>
  <c r="F12" i="29743"/>
  <c r="P11" i="29743"/>
  <c r="O11" i="29743"/>
  <c r="M11" i="29743"/>
  <c r="L11" i="29743"/>
  <c r="J11" i="29743"/>
  <c r="I11" i="29743"/>
  <c r="G11" i="29743"/>
  <c r="F11" i="29743"/>
  <c r="P10" i="29743"/>
  <c r="O10" i="29743"/>
  <c r="M10" i="29743"/>
  <c r="L10" i="29743"/>
  <c r="J10" i="29743"/>
  <c r="I10" i="29743"/>
  <c r="G10" i="29743"/>
  <c r="F10" i="29743"/>
  <c r="P9" i="29743"/>
  <c r="M9" i="29743"/>
  <c r="J9" i="29743"/>
  <c r="G9" i="29743"/>
  <c r="O9" i="29743"/>
  <c r="L9" i="29743"/>
  <c r="I9" i="29743"/>
  <c r="F9" i="29743"/>
  <c r="R20" i="29748"/>
  <c r="R19" i="29748"/>
  <c r="R18" i="29748"/>
  <c r="R17" i="29748"/>
  <c r="R16" i="29748"/>
  <c r="R15" i="29748"/>
  <c r="R14" i="29748"/>
  <c r="R13" i="29748"/>
  <c r="R12" i="29748"/>
  <c r="R11" i="29748"/>
  <c r="R10" i="29748"/>
  <c r="R9" i="29748"/>
  <c r="O20" i="29748"/>
  <c r="O19" i="29748"/>
  <c r="O18" i="29748"/>
  <c r="O17" i="29748"/>
  <c r="O16" i="29748"/>
  <c r="O15" i="29748"/>
  <c r="O14" i="29748"/>
  <c r="O13" i="29748"/>
  <c r="O12" i="29748"/>
  <c r="O11" i="29748"/>
  <c r="O10" i="29748"/>
  <c r="O9" i="29748"/>
  <c r="L20" i="29748"/>
  <c r="L19" i="29748"/>
  <c r="L18" i="29748"/>
  <c r="L17" i="29748"/>
  <c r="L16" i="29748"/>
  <c r="L15" i="29748"/>
  <c r="L14" i="29748"/>
  <c r="L13" i="29748"/>
  <c r="L12" i="29748"/>
  <c r="L11" i="29748"/>
  <c r="L10" i="29748"/>
  <c r="L9" i="29748"/>
  <c r="I20" i="29748"/>
  <c r="I19" i="29748"/>
  <c r="I18" i="29748"/>
  <c r="I17" i="29748"/>
  <c r="I16" i="29748"/>
  <c r="I15" i="29748"/>
  <c r="I14" i="29748"/>
  <c r="I13" i="29748"/>
  <c r="I12" i="29748"/>
  <c r="I11" i="29748"/>
  <c r="I10" i="29748"/>
  <c r="I9" i="29748"/>
  <c r="F20" i="29748"/>
  <c r="F19" i="29748"/>
  <c r="F18" i="29748"/>
  <c r="F17" i="29748"/>
  <c r="F16" i="29748"/>
  <c r="F15" i="29748"/>
  <c r="F14" i="29748"/>
  <c r="F13" i="29748"/>
  <c r="F12" i="29748"/>
  <c r="F11" i="29748"/>
  <c r="F10" i="29748"/>
  <c r="F9" i="29748"/>
  <c r="J112" i="29741"/>
  <c r="G112" i="29741"/>
  <c r="M112" i="29741" s="1"/>
  <c r="F112" i="29741"/>
  <c r="L112" i="29741" s="1"/>
  <c r="E112" i="29741"/>
  <c r="K112" i="29741" s="1"/>
  <c r="D112" i="29741"/>
  <c r="C112" i="29741"/>
  <c r="I112" i="29741" s="1"/>
  <c r="G104" i="29741"/>
  <c r="F104" i="29741"/>
  <c r="E104" i="29741"/>
  <c r="D104" i="29741"/>
  <c r="C104" i="29741"/>
  <c r="M91" i="29741"/>
  <c r="L91" i="29741"/>
  <c r="K91" i="29741"/>
  <c r="J91" i="29741"/>
  <c r="I91" i="29741"/>
  <c r="M90" i="29741"/>
  <c r="L90" i="29741"/>
  <c r="K90" i="29741"/>
  <c r="J90" i="29741"/>
  <c r="I90" i="29741"/>
  <c r="M89" i="29741"/>
  <c r="L89" i="29741"/>
  <c r="K89" i="29741"/>
  <c r="J89" i="29741"/>
  <c r="I89" i="29741"/>
  <c r="M88" i="29741"/>
  <c r="L88" i="29741"/>
  <c r="K88" i="29741"/>
  <c r="J88" i="29741"/>
  <c r="I88" i="29741"/>
  <c r="M87" i="29741"/>
  <c r="L87" i="29741"/>
  <c r="K87" i="29741"/>
  <c r="J87" i="29741"/>
  <c r="I87" i="29741"/>
  <c r="M86" i="29741"/>
  <c r="L86" i="29741"/>
  <c r="K86" i="29741"/>
  <c r="J86" i="29741"/>
  <c r="I86" i="29741"/>
  <c r="M85" i="29741"/>
  <c r="L85" i="29741"/>
  <c r="K85" i="29741"/>
  <c r="J85" i="29741"/>
  <c r="I85" i="29741"/>
  <c r="M84" i="29741"/>
  <c r="L84" i="29741"/>
  <c r="K84" i="29741"/>
  <c r="J84" i="29741"/>
  <c r="I84" i="29741"/>
  <c r="M83" i="29741"/>
  <c r="L83" i="29741"/>
  <c r="K83" i="29741"/>
  <c r="J83" i="29741"/>
  <c r="I83" i="29741"/>
  <c r="M82" i="29741"/>
  <c r="L82" i="29741"/>
  <c r="K82" i="29741"/>
  <c r="J82" i="29741"/>
  <c r="I82" i="29741"/>
  <c r="M81" i="29741"/>
  <c r="L81" i="29741"/>
  <c r="K81" i="29741"/>
  <c r="J81" i="29741"/>
  <c r="I81" i="29741"/>
  <c r="G91" i="29741" l="1"/>
  <c r="G90" i="29741"/>
  <c r="G89" i="29741"/>
  <c r="G88" i="29741"/>
  <c r="G87" i="29741"/>
  <c r="G86" i="29741"/>
  <c r="G85" i="29741"/>
  <c r="G84" i="29741"/>
  <c r="G83" i="29741"/>
  <c r="G82" i="29741"/>
  <c r="G81" i="29741"/>
  <c r="L92" i="29741"/>
  <c r="K92" i="29741"/>
  <c r="J92" i="29741"/>
  <c r="I92" i="29741"/>
  <c r="G92" i="29741"/>
  <c r="C103" i="29741"/>
  <c r="J90" i="84" l="1"/>
  <c r="R29" i="84" l="1"/>
  <c r="L30" i="29737" l="1"/>
  <c r="L29" i="29737"/>
  <c r="L28" i="29737"/>
  <c r="L27" i="29737"/>
  <c r="L26" i="29737"/>
  <c r="L25" i="29737"/>
  <c r="L24" i="29737"/>
  <c r="L23" i="29737"/>
  <c r="L22" i="29737"/>
  <c r="L21" i="29737"/>
  <c r="L20" i="29737"/>
  <c r="L19" i="29737"/>
  <c r="L18" i="29737"/>
  <c r="L17" i="29737"/>
  <c r="L16" i="29737"/>
  <c r="L15" i="29737"/>
  <c r="L14" i="29737"/>
  <c r="L13" i="29737"/>
  <c r="L12" i="29737"/>
  <c r="M29" i="29737"/>
  <c r="M28" i="29737"/>
  <c r="M27" i="29737"/>
  <c r="M26" i="29737"/>
  <c r="M25" i="29737"/>
  <c r="M24" i="29737"/>
  <c r="M23" i="29737"/>
  <c r="M22" i="29737"/>
  <c r="M21" i="29737"/>
  <c r="M20" i="29737"/>
  <c r="M19" i="29737"/>
  <c r="M18" i="29737"/>
  <c r="M17" i="29737"/>
  <c r="M16" i="29737"/>
  <c r="M15" i="29737"/>
  <c r="M14" i="29737"/>
  <c r="M13" i="29737"/>
  <c r="M12" i="29737"/>
  <c r="M30" i="29737"/>
  <c r="H267" i="84" l="1"/>
  <c r="G12" i="29734" l="1"/>
  <c r="G11" i="29734"/>
  <c r="G10" i="29734"/>
  <c r="K10" i="29734" s="1"/>
  <c r="G9" i="29734"/>
  <c r="K11" i="29734"/>
  <c r="K12" i="29734"/>
  <c r="K9" i="29734"/>
  <c r="H12" i="29734"/>
  <c r="H11" i="29734"/>
  <c r="H10" i="29734"/>
  <c r="H9" i="29734"/>
  <c r="D221" i="84" l="1"/>
  <c r="S9" i="29711" s="1"/>
  <c r="D222" i="84"/>
  <c r="S10" i="29711" s="1"/>
  <c r="D223" i="84"/>
  <c r="S11" i="29711" s="1"/>
  <c r="D224" i="84"/>
  <c r="S12" i="29711" s="1"/>
  <c r="D225" i="84"/>
  <c r="S13" i="29711" s="1"/>
  <c r="D226" i="84"/>
  <c r="S14" i="29711" s="1"/>
  <c r="D227" i="84"/>
  <c r="S15" i="29711" s="1"/>
  <c r="D228" i="84"/>
  <c r="S16" i="29711" s="1"/>
  <c r="D229" i="84"/>
  <c r="S17" i="29711" s="1"/>
  <c r="D230" i="84"/>
  <c r="S18" i="29711" s="1"/>
  <c r="D231" i="84"/>
  <c r="S19" i="29711" s="1"/>
  <c r="D232" i="84"/>
  <c r="S20" i="29711" s="1"/>
  <c r="Q30" i="84" l="1"/>
  <c r="H30" i="84"/>
  <c r="H29" i="84"/>
  <c r="H28" i="84"/>
  <c r="H27" i="84"/>
  <c r="H26" i="84"/>
  <c r="H25" i="84"/>
  <c r="H24" i="84"/>
  <c r="G30" i="84" l="1"/>
  <c r="E30" i="84" l="1"/>
  <c r="B4" i="29741" l="1"/>
  <c r="C4" i="84"/>
  <c r="C4" i="29729"/>
  <c r="C4" i="29730"/>
  <c r="C4" i="29706"/>
  <c r="C4" i="29700"/>
  <c r="C4" i="29711"/>
  <c r="C4" i="29722"/>
  <c r="C4" i="29731"/>
  <c r="C4" i="29732"/>
  <c r="C4" i="29737"/>
  <c r="C4" i="40"/>
  <c r="C4" i="29723"/>
  <c r="C4" i="29726"/>
  <c r="C4" i="29738"/>
  <c r="C4" i="29733"/>
  <c r="C4" i="29734"/>
  <c r="C4" i="29735"/>
  <c r="C4" i="29736"/>
  <c r="C4" i="29739"/>
  <c r="C4" i="29740"/>
  <c r="C4" i="29742"/>
  <c r="C4" i="29748"/>
  <c r="C4" i="29749"/>
  <c r="C4" i="29743"/>
  <c r="C4" i="29744"/>
  <c r="C4" i="29745"/>
  <c r="C4" i="29728"/>
  <c r="E34" i="29717" l="1"/>
  <c r="E33" i="29717"/>
  <c r="E32" i="29717"/>
  <c r="E31" i="29717"/>
  <c r="E30" i="29717"/>
  <c r="E29" i="29717"/>
  <c r="E28" i="29717"/>
  <c r="E27" i="29717"/>
  <c r="E26" i="29717"/>
  <c r="E25" i="29717"/>
  <c r="E24" i="29717"/>
  <c r="E23" i="29717"/>
  <c r="E22" i="29717"/>
  <c r="E21" i="29717"/>
  <c r="E20" i="29717"/>
  <c r="E19" i="29717"/>
  <c r="E18" i="29717"/>
  <c r="E17" i="29717"/>
  <c r="E16" i="29717"/>
  <c r="E15" i="29717"/>
  <c r="E14" i="29717"/>
  <c r="E13" i="29717"/>
  <c r="E12" i="29717"/>
  <c r="E11" i="29717"/>
  <c r="E10" i="29717"/>
  <c r="E9" i="29717"/>
  <c r="E8" i="29717"/>
  <c r="B31" i="29747" l="1"/>
  <c r="B30" i="29747"/>
  <c r="M27" i="29747"/>
  <c r="C27" i="29747"/>
  <c r="O26" i="29747"/>
  <c r="M26" i="29747"/>
  <c r="C26" i="29747"/>
  <c r="O25" i="29747"/>
  <c r="M25" i="29747"/>
  <c r="C25" i="29747"/>
  <c r="O24" i="29747"/>
  <c r="M24" i="29747"/>
  <c r="C24" i="29747"/>
  <c r="T20" i="29747"/>
  <c r="N20" i="29747"/>
  <c r="D20" i="29747"/>
  <c r="T19" i="29747"/>
  <c r="N19" i="29747"/>
  <c r="D19" i="29747"/>
  <c r="T18" i="29747"/>
  <c r="N18" i="29747"/>
  <c r="D18" i="29747"/>
  <c r="T17" i="29747"/>
  <c r="N17" i="29747"/>
  <c r="D17" i="29747"/>
  <c r="T16" i="29747"/>
  <c r="N16" i="29747"/>
  <c r="D16" i="29747"/>
  <c r="T15" i="29747"/>
  <c r="N15" i="29747"/>
  <c r="D15" i="29747"/>
  <c r="T14" i="29747"/>
  <c r="N14" i="29747"/>
  <c r="D14" i="29747"/>
  <c r="T13" i="29747"/>
  <c r="N13" i="29747"/>
  <c r="D13" i="29747"/>
  <c r="T12" i="29747"/>
  <c r="N12" i="29747"/>
  <c r="D12" i="29747"/>
  <c r="T11" i="29747"/>
  <c r="N11" i="29747"/>
  <c r="D11" i="29747"/>
  <c r="T10" i="29747"/>
  <c r="N10" i="29747"/>
  <c r="D10" i="29747"/>
  <c r="T9" i="29747"/>
  <c r="N9" i="29747"/>
  <c r="D9" i="29747"/>
  <c r="T8" i="29747"/>
  <c r="N8" i="29747"/>
  <c r="D8" i="29747"/>
  <c r="T7" i="29747"/>
  <c r="N7" i="29747"/>
  <c r="D7" i="29747"/>
  <c r="T6" i="29747"/>
  <c r="N6" i="29747"/>
  <c r="D6" i="29747"/>
  <c r="T5" i="29747"/>
  <c r="N5" i="29747"/>
  <c r="D5" i="29747"/>
  <c r="T4" i="29747"/>
  <c r="N4" i="29747"/>
  <c r="D4" i="29747"/>
  <c r="T3" i="29747"/>
  <c r="N3" i="29747"/>
  <c r="D3" i="29747"/>
  <c r="T2" i="29747"/>
  <c r="N2" i="29747"/>
  <c r="D2" i="29747"/>
  <c r="B32" i="29747" l="1"/>
  <c r="B34" i="29747" s="1"/>
  <c r="C34" i="29747" s="1"/>
  <c r="D34" i="29747" s="1"/>
  <c r="C4" i="29727" l="1"/>
  <c r="D98" i="29741" l="1"/>
  <c r="D106" i="29741" s="1"/>
  <c r="E98" i="29741"/>
  <c r="E106" i="29741" s="1"/>
  <c r="F98" i="29741"/>
  <c r="F106" i="29741" s="1"/>
  <c r="D99" i="29741"/>
  <c r="D107" i="29741" s="1"/>
  <c r="E99" i="29741"/>
  <c r="E107" i="29741" s="1"/>
  <c r="F99" i="29741"/>
  <c r="F107" i="29741" s="1"/>
  <c r="D100" i="29741"/>
  <c r="D108" i="29741" s="1"/>
  <c r="E100" i="29741"/>
  <c r="E108" i="29741" s="1"/>
  <c r="F100" i="29741"/>
  <c r="F108" i="29741" s="1"/>
  <c r="D101" i="29741"/>
  <c r="D109" i="29741" s="1"/>
  <c r="E101" i="29741"/>
  <c r="E109" i="29741" s="1"/>
  <c r="F101" i="29741"/>
  <c r="F109" i="29741" s="1"/>
  <c r="D102" i="29741"/>
  <c r="D110" i="29741" s="1"/>
  <c r="E102" i="29741"/>
  <c r="E110" i="29741" s="1"/>
  <c r="F102" i="29741"/>
  <c r="F110" i="29741" s="1"/>
  <c r="D103" i="29741"/>
  <c r="D111" i="29741" s="1"/>
  <c r="E103" i="29741"/>
  <c r="E111" i="29741" s="1"/>
  <c r="F103" i="29741"/>
  <c r="F111" i="29741" s="1"/>
  <c r="C111" i="29741"/>
  <c r="C102" i="29741"/>
  <c r="C110" i="29741" s="1"/>
  <c r="C101" i="29741"/>
  <c r="C109" i="29741" s="1"/>
  <c r="C99" i="29741"/>
  <c r="C107" i="29741" s="1"/>
  <c r="C100" i="29741"/>
  <c r="C108" i="29741" s="1"/>
  <c r="C98" i="29741"/>
  <c r="C106" i="29741" s="1"/>
  <c r="I22" i="29741"/>
  <c r="J22" i="29741"/>
  <c r="K22" i="29741"/>
  <c r="L22" i="29741"/>
  <c r="I23" i="29741"/>
  <c r="J23" i="29741"/>
  <c r="K23" i="29741"/>
  <c r="L23" i="29741"/>
  <c r="I24" i="29741"/>
  <c r="J24" i="29741"/>
  <c r="K24" i="29741"/>
  <c r="L24" i="29741"/>
  <c r="I25" i="29741"/>
  <c r="J25" i="29741"/>
  <c r="K25" i="29741"/>
  <c r="L25" i="29741"/>
  <c r="I26" i="29741"/>
  <c r="J26" i="29741"/>
  <c r="K26" i="29741"/>
  <c r="L26" i="29741"/>
  <c r="I27" i="29741"/>
  <c r="J27" i="29741"/>
  <c r="K27" i="29741"/>
  <c r="L27" i="29741"/>
  <c r="I28" i="29741"/>
  <c r="J28" i="29741"/>
  <c r="K28" i="29741"/>
  <c r="L28" i="29741"/>
  <c r="I29" i="29741"/>
  <c r="J29" i="29741"/>
  <c r="K29" i="29741"/>
  <c r="L29" i="29741"/>
  <c r="I30" i="29741"/>
  <c r="J30" i="29741"/>
  <c r="K30" i="29741"/>
  <c r="L30" i="29741"/>
  <c r="I31" i="29741"/>
  <c r="J31" i="29741"/>
  <c r="K31" i="29741"/>
  <c r="L31" i="29741"/>
  <c r="I32" i="29741"/>
  <c r="J32" i="29741"/>
  <c r="K32" i="29741"/>
  <c r="L32" i="29741"/>
  <c r="I33" i="29741"/>
  <c r="J33" i="29741"/>
  <c r="K33" i="29741"/>
  <c r="L33" i="29741"/>
  <c r="I34" i="29741"/>
  <c r="J34" i="29741"/>
  <c r="K34" i="29741"/>
  <c r="L34" i="29741"/>
  <c r="I35" i="29741"/>
  <c r="J35" i="29741"/>
  <c r="K35" i="29741"/>
  <c r="L35" i="29741"/>
  <c r="I36" i="29741"/>
  <c r="J36" i="29741"/>
  <c r="K36" i="29741"/>
  <c r="L36" i="29741"/>
  <c r="I37" i="29741"/>
  <c r="J37" i="29741"/>
  <c r="K37" i="29741"/>
  <c r="L37" i="29741"/>
  <c r="I38" i="29741"/>
  <c r="J38" i="29741"/>
  <c r="K38" i="29741"/>
  <c r="L38" i="29741"/>
  <c r="I39" i="29741"/>
  <c r="J39" i="29741"/>
  <c r="K39" i="29741"/>
  <c r="L39" i="29741"/>
  <c r="I40" i="29741"/>
  <c r="J40" i="29741"/>
  <c r="K40" i="29741"/>
  <c r="L40" i="29741"/>
  <c r="I41" i="29741"/>
  <c r="J41" i="29741"/>
  <c r="K41" i="29741"/>
  <c r="L41" i="29741"/>
  <c r="I42" i="29741"/>
  <c r="J42" i="29741"/>
  <c r="K42" i="29741"/>
  <c r="L42" i="29741"/>
  <c r="I43" i="29741"/>
  <c r="J43" i="29741"/>
  <c r="K43" i="29741"/>
  <c r="L43" i="29741"/>
  <c r="I44" i="29741"/>
  <c r="J44" i="29741"/>
  <c r="K44" i="29741"/>
  <c r="L44" i="29741"/>
  <c r="I45" i="29741"/>
  <c r="J45" i="29741"/>
  <c r="K45" i="29741"/>
  <c r="L45" i="29741"/>
  <c r="I46" i="29741"/>
  <c r="J46" i="29741"/>
  <c r="K46" i="29741"/>
  <c r="L46" i="29741"/>
  <c r="I47" i="29741"/>
  <c r="J47" i="29741"/>
  <c r="K47" i="29741"/>
  <c r="L47" i="29741"/>
  <c r="I48" i="29741"/>
  <c r="J48" i="29741"/>
  <c r="K48" i="29741"/>
  <c r="L48" i="29741"/>
  <c r="I49" i="29741"/>
  <c r="J49" i="29741"/>
  <c r="K49" i="29741"/>
  <c r="L49" i="29741"/>
  <c r="I50" i="29741"/>
  <c r="J50" i="29741"/>
  <c r="K50" i="29741"/>
  <c r="L50" i="29741"/>
  <c r="I51" i="29741"/>
  <c r="J51" i="29741"/>
  <c r="K51" i="29741"/>
  <c r="L51" i="29741"/>
  <c r="I52" i="29741"/>
  <c r="J52" i="29741"/>
  <c r="K52" i="29741"/>
  <c r="L52" i="29741"/>
  <c r="I53" i="29741"/>
  <c r="J53" i="29741"/>
  <c r="K53" i="29741"/>
  <c r="L53" i="29741"/>
  <c r="I54" i="29741"/>
  <c r="J54" i="29741"/>
  <c r="K54" i="29741"/>
  <c r="L54" i="29741"/>
  <c r="I55" i="29741"/>
  <c r="J55" i="29741"/>
  <c r="K55" i="29741"/>
  <c r="L55" i="29741"/>
  <c r="I56" i="29741"/>
  <c r="J56" i="29741"/>
  <c r="K56" i="29741"/>
  <c r="L56" i="29741"/>
  <c r="I57" i="29741"/>
  <c r="J57" i="29741"/>
  <c r="K57" i="29741"/>
  <c r="L57" i="29741"/>
  <c r="I58" i="29741"/>
  <c r="J58" i="29741"/>
  <c r="K58" i="29741"/>
  <c r="L58" i="29741"/>
  <c r="I59" i="29741"/>
  <c r="J59" i="29741"/>
  <c r="K59" i="29741"/>
  <c r="L59" i="29741"/>
  <c r="I60" i="29741"/>
  <c r="J60" i="29741"/>
  <c r="K60" i="29741"/>
  <c r="L60" i="29741"/>
  <c r="I61" i="29741"/>
  <c r="J61" i="29741"/>
  <c r="K61" i="29741"/>
  <c r="L61" i="29741"/>
  <c r="I62" i="29741"/>
  <c r="J62" i="29741"/>
  <c r="K62" i="29741"/>
  <c r="L62" i="29741"/>
  <c r="I63" i="29741"/>
  <c r="J63" i="29741"/>
  <c r="K63" i="29741"/>
  <c r="L63" i="29741"/>
  <c r="I64" i="29741"/>
  <c r="J64" i="29741"/>
  <c r="K64" i="29741"/>
  <c r="L64" i="29741"/>
  <c r="I65" i="29741"/>
  <c r="J65" i="29741"/>
  <c r="K65" i="29741"/>
  <c r="L65" i="29741"/>
  <c r="I66" i="29741"/>
  <c r="J66" i="29741"/>
  <c r="K66" i="29741"/>
  <c r="L66" i="29741"/>
  <c r="I67" i="29741"/>
  <c r="J67" i="29741"/>
  <c r="K67" i="29741"/>
  <c r="L67" i="29741"/>
  <c r="I68" i="29741"/>
  <c r="J68" i="29741"/>
  <c r="K68" i="29741"/>
  <c r="L68" i="29741"/>
  <c r="I69" i="29741"/>
  <c r="J69" i="29741"/>
  <c r="K69" i="29741"/>
  <c r="L69" i="29741"/>
  <c r="I70" i="29741"/>
  <c r="J70" i="29741"/>
  <c r="K70" i="29741"/>
  <c r="L70" i="29741"/>
  <c r="I71" i="29741"/>
  <c r="J71" i="29741"/>
  <c r="K71" i="29741"/>
  <c r="L71" i="29741"/>
  <c r="I72" i="29741"/>
  <c r="J72" i="29741"/>
  <c r="K72" i="29741"/>
  <c r="L72" i="29741"/>
  <c r="I73" i="29741"/>
  <c r="J73" i="29741"/>
  <c r="K73" i="29741"/>
  <c r="L73" i="29741"/>
  <c r="I74" i="29741"/>
  <c r="J74" i="29741"/>
  <c r="K74" i="29741"/>
  <c r="L74" i="29741"/>
  <c r="I75" i="29741"/>
  <c r="J75" i="29741"/>
  <c r="K75" i="29741"/>
  <c r="L75" i="29741"/>
  <c r="I76" i="29741"/>
  <c r="J76" i="29741"/>
  <c r="K76" i="29741"/>
  <c r="L76" i="29741"/>
  <c r="I77" i="29741"/>
  <c r="J77" i="29741"/>
  <c r="K77" i="29741"/>
  <c r="L77" i="29741"/>
  <c r="I78" i="29741"/>
  <c r="J78" i="29741"/>
  <c r="K78" i="29741"/>
  <c r="L78" i="29741"/>
  <c r="I79" i="29741"/>
  <c r="J79" i="29741"/>
  <c r="K79" i="29741"/>
  <c r="L79" i="29741"/>
  <c r="I80" i="29741"/>
  <c r="J80" i="29741"/>
  <c r="K80" i="29741"/>
  <c r="L80" i="29741"/>
  <c r="J21" i="29741"/>
  <c r="K21" i="29741"/>
  <c r="L21" i="29741"/>
  <c r="I21" i="29741"/>
  <c r="G10" i="29741"/>
  <c r="G11" i="29741"/>
  <c r="G12" i="29741"/>
  <c r="G13" i="29741"/>
  <c r="G14" i="29741"/>
  <c r="G15" i="29741"/>
  <c r="G16" i="29741"/>
  <c r="G17" i="29741"/>
  <c r="G18" i="29741"/>
  <c r="G19" i="29741"/>
  <c r="G20" i="29741"/>
  <c r="G21" i="29741"/>
  <c r="G22" i="29741"/>
  <c r="G23" i="29741"/>
  <c r="G24" i="29741"/>
  <c r="G25" i="29741"/>
  <c r="G26" i="29741"/>
  <c r="G27" i="29741"/>
  <c r="G28" i="29741"/>
  <c r="G29" i="29741"/>
  <c r="G30" i="29741"/>
  <c r="G31" i="29741"/>
  <c r="G32" i="29741"/>
  <c r="G33" i="29741"/>
  <c r="G34" i="29741"/>
  <c r="G35" i="29741"/>
  <c r="G36" i="29741"/>
  <c r="G37" i="29741"/>
  <c r="G38" i="29741"/>
  <c r="G39" i="29741"/>
  <c r="G40" i="29741"/>
  <c r="G41" i="29741"/>
  <c r="G42" i="29741"/>
  <c r="G43" i="29741"/>
  <c r="G44" i="29741"/>
  <c r="G45" i="29741"/>
  <c r="G46" i="29741"/>
  <c r="G47" i="29741"/>
  <c r="G48" i="29741"/>
  <c r="G49" i="29741"/>
  <c r="G50" i="29741"/>
  <c r="G51" i="29741"/>
  <c r="G52" i="29741"/>
  <c r="G53" i="29741"/>
  <c r="G54" i="29741"/>
  <c r="G55" i="29741"/>
  <c r="G56" i="29741"/>
  <c r="G57" i="29741"/>
  <c r="G58" i="29741"/>
  <c r="G59" i="29741"/>
  <c r="G60" i="29741"/>
  <c r="G61" i="29741"/>
  <c r="G62" i="29741"/>
  <c r="G63" i="29741"/>
  <c r="G64" i="29741"/>
  <c r="G65" i="29741"/>
  <c r="G66" i="29741"/>
  <c r="G67" i="29741"/>
  <c r="G68" i="29741"/>
  <c r="G69" i="29741"/>
  <c r="G70" i="29741"/>
  <c r="G71" i="29741"/>
  <c r="G72" i="29741"/>
  <c r="G73" i="29741"/>
  <c r="G74" i="29741"/>
  <c r="G75" i="29741"/>
  <c r="G76" i="29741"/>
  <c r="G77" i="29741"/>
  <c r="G78" i="29741"/>
  <c r="G79" i="29741"/>
  <c r="G80" i="29741"/>
  <c r="G9" i="29741"/>
  <c r="M92" i="29741" l="1"/>
  <c r="M77" i="29741"/>
  <c r="M73" i="29741"/>
  <c r="M69" i="29741"/>
  <c r="M65" i="29741"/>
  <c r="M61" i="29741"/>
  <c r="M57" i="29741"/>
  <c r="M49" i="29741"/>
  <c r="M45" i="29741"/>
  <c r="M41" i="29741"/>
  <c r="M37" i="29741"/>
  <c r="M25" i="29741"/>
  <c r="M76" i="29741"/>
  <c r="M72" i="29741"/>
  <c r="M68" i="29741"/>
  <c r="M64" i="29741"/>
  <c r="M60" i="29741"/>
  <c r="M56" i="29741"/>
  <c r="M48" i="29741"/>
  <c r="M44" i="29741"/>
  <c r="M40" i="29741"/>
  <c r="M36" i="29741"/>
  <c r="M79" i="29741"/>
  <c r="M71" i="29741"/>
  <c r="M67" i="29741"/>
  <c r="M63" i="29741"/>
  <c r="M59" i="29741"/>
  <c r="M55" i="29741"/>
  <c r="M51" i="29741"/>
  <c r="M47" i="29741"/>
  <c r="M43" i="29741"/>
  <c r="M39" i="29741"/>
  <c r="M31" i="29741"/>
  <c r="M27" i="29741"/>
  <c r="M23" i="29741"/>
  <c r="M78" i="29741"/>
  <c r="M74" i="29741"/>
  <c r="M70" i="29741"/>
  <c r="M66" i="29741"/>
  <c r="M62" i="29741"/>
  <c r="M58" i="29741"/>
  <c r="M54" i="29741"/>
  <c r="M50" i="29741"/>
  <c r="M46" i="29741"/>
  <c r="M42" i="29741"/>
  <c r="M38" i="29741"/>
  <c r="M34" i="29741"/>
  <c r="M30" i="29741"/>
  <c r="M26" i="29741"/>
  <c r="M52" i="29741"/>
  <c r="M53" i="29741"/>
  <c r="I108" i="29741"/>
  <c r="M75" i="29741"/>
  <c r="J108" i="29741"/>
  <c r="M80" i="29741"/>
  <c r="I110" i="29741"/>
  <c r="K108" i="29741"/>
  <c r="I109" i="29741"/>
  <c r="K111" i="29741"/>
  <c r="J110" i="29741"/>
  <c r="L108" i="29741"/>
  <c r="J111" i="29741"/>
  <c r="L109" i="29741"/>
  <c r="L110" i="29741"/>
  <c r="I111" i="29741"/>
  <c r="K109" i="29741"/>
  <c r="I107" i="29741"/>
  <c r="L111" i="29741"/>
  <c r="K110" i="29741"/>
  <c r="J109" i="29741"/>
  <c r="L107" i="29741"/>
  <c r="K107" i="29741"/>
  <c r="J107" i="29741"/>
  <c r="G98" i="29741"/>
  <c r="G106" i="29741" s="1"/>
  <c r="G103" i="29741"/>
  <c r="G111" i="29741" s="1"/>
  <c r="G102" i="29741"/>
  <c r="G110" i="29741" s="1"/>
  <c r="G101" i="29741"/>
  <c r="G109" i="29741" s="1"/>
  <c r="G100" i="29741"/>
  <c r="G108" i="29741" s="1"/>
  <c r="G99" i="29741"/>
  <c r="G107" i="29741" s="1"/>
  <c r="M22" i="29741"/>
  <c r="M24" i="29741"/>
  <c r="M35" i="29741"/>
  <c r="M33" i="29741"/>
  <c r="M32" i="29741"/>
  <c r="M29" i="29741"/>
  <c r="M28" i="29741"/>
  <c r="M21" i="29741"/>
  <c r="F267" i="84"/>
  <c r="G267" i="84"/>
  <c r="G661" i="84"/>
  <c r="F661" i="84"/>
  <c r="E661" i="84"/>
  <c r="D661" i="84"/>
  <c r="G660" i="84"/>
  <c r="F660" i="84"/>
  <c r="E660" i="84"/>
  <c r="D660" i="84"/>
  <c r="G659" i="84"/>
  <c r="F659" i="84"/>
  <c r="E659" i="84"/>
  <c r="D659" i="84"/>
  <c r="G658" i="84"/>
  <c r="F658" i="84"/>
  <c r="E658" i="84"/>
  <c r="D658" i="84"/>
  <c r="G657" i="84"/>
  <c r="F657" i="84"/>
  <c r="E657" i="84"/>
  <c r="D657" i="84"/>
  <c r="J653" i="84"/>
  <c r="J652" i="84"/>
  <c r="J651" i="84"/>
  <c r="J650" i="84"/>
  <c r="J649" i="84"/>
  <c r="J648" i="84"/>
  <c r="J647" i="84"/>
  <c r="J646" i="84"/>
  <c r="J645" i="84"/>
  <c r="J644" i="84"/>
  <c r="J643" i="84"/>
  <c r="J642" i="84"/>
  <c r="J641" i="84"/>
  <c r="J640" i="84"/>
  <c r="J639" i="84"/>
  <c r="J638" i="84"/>
  <c r="J637" i="84"/>
  <c r="J636" i="84"/>
  <c r="J635" i="84"/>
  <c r="J634" i="84"/>
  <c r="J633" i="84"/>
  <c r="J632" i="84"/>
  <c r="J631" i="84"/>
  <c r="J630" i="84"/>
  <c r="J629" i="84"/>
  <c r="J628" i="84"/>
  <c r="J627" i="84"/>
  <c r="J626" i="84"/>
  <c r="J625" i="84"/>
  <c r="J624" i="84"/>
  <c r="J623" i="84"/>
  <c r="J622" i="84"/>
  <c r="J621" i="84"/>
  <c r="J620" i="84"/>
  <c r="J619" i="84"/>
  <c r="J618" i="84"/>
  <c r="J617" i="84"/>
  <c r="J616" i="84"/>
  <c r="J615" i="84"/>
  <c r="J614" i="84"/>
  <c r="J613" i="84"/>
  <c r="J612" i="84"/>
  <c r="J611" i="84"/>
  <c r="J610" i="84"/>
  <c r="J609" i="84"/>
  <c r="J608" i="84"/>
  <c r="J607" i="84"/>
  <c r="J606" i="84"/>
  <c r="J605" i="84"/>
  <c r="J604" i="84"/>
  <c r="J603" i="84"/>
  <c r="J602" i="84"/>
  <c r="J601" i="84"/>
  <c r="J600" i="84"/>
  <c r="J599" i="84"/>
  <c r="J598" i="84"/>
  <c r="J597" i="84"/>
  <c r="J596" i="84"/>
  <c r="J595" i="84"/>
  <c r="J594" i="84"/>
  <c r="J593" i="84"/>
  <c r="J592" i="84"/>
  <c r="J591" i="84"/>
  <c r="J590" i="84"/>
  <c r="J589" i="84"/>
  <c r="J588" i="84"/>
  <c r="J587" i="84"/>
  <c r="J586" i="84"/>
  <c r="J585" i="84"/>
  <c r="J584" i="84"/>
  <c r="J583" i="84"/>
  <c r="J582" i="84"/>
  <c r="J581" i="84"/>
  <c r="J580" i="84"/>
  <c r="J579" i="84"/>
  <c r="J578" i="84"/>
  <c r="J577" i="84"/>
  <c r="J576" i="84"/>
  <c r="J575" i="84"/>
  <c r="J574" i="84"/>
  <c r="J573" i="84"/>
  <c r="J572" i="84"/>
  <c r="J571" i="84"/>
  <c r="J570" i="84"/>
  <c r="J569" i="84"/>
  <c r="J568" i="84"/>
  <c r="J567" i="84"/>
  <c r="J566" i="84"/>
  <c r="J565" i="84"/>
  <c r="J564" i="84"/>
  <c r="J563" i="84"/>
  <c r="J562" i="84"/>
  <c r="J561" i="84"/>
  <c r="J560" i="84"/>
  <c r="J559" i="84"/>
  <c r="J558" i="84"/>
  <c r="J557" i="84"/>
  <c r="J556" i="84"/>
  <c r="J555" i="84"/>
  <c r="J554" i="84"/>
  <c r="J553" i="84"/>
  <c r="J552" i="84"/>
  <c r="J551" i="84"/>
  <c r="J550" i="84"/>
  <c r="J549" i="84"/>
  <c r="J548" i="84"/>
  <c r="J547" i="84"/>
  <c r="J546" i="84"/>
  <c r="J545" i="84"/>
  <c r="J544" i="84"/>
  <c r="J543" i="84"/>
  <c r="J542" i="84"/>
  <c r="J541" i="84"/>
  <c r="J540" i="84"/>
  <c r="J539" i="84"/>
  <c r="J538" i="84"/>
  <c r="J537" i="84"/>
  <c r="J536" i="84"/>
  <c r="J535" i="84"/>
  <c r="J534" i="84"/>
  <c r="J533" i="84"/>
  <c r="J532" i="84"/>
  <c r="J531" i="84"/>
  <c r="J530" i="84"/>
  <c r="J529" i="84"/>
  <c r="J528" i="84"/>
  <c r="J527" i="84"/>
  <c r="J526" i="84"/>
  <c r="J525" i="84"/>
  <c r="J524" i="84"/>
  <c r="J523" i="84"/>
  <c r="J522" i="84"/>
  <c r="J521" i="84"/>
  <c r="J520" i="84"/>
  <c r="J519" i="84"/>
  <c r="J518" i="84"/>
  <c r="J517" i="84"/>
  <c r="J516" i="84"/>
  <c r="J515" i="84"/>
  <c r="J514" i="84"/>
  <c r="J513" i="84"/>
  <c r="J512" i="84"/>
  <c r="J511" i="84"/>
  <c r="J510" i="84"/>
  <c r="J509" i="84"/>
  <c r="J508" i="84"/>
  <c r="J507" i="84"/>
  <c r="J506" i="84"/>
  <c r="J505" i="84"/>
  <c r="J504" i="84"/>
  <c r="J503" i="84"/>
  <c r="J502" i="84"/>
  <c r="J501" i="84"/>
  <c r="J500" i="84"/>
  <c r="J499" i="84"/>
  <c r="J498" i="84"/>
  <c r="J497" i="84"/>
  <c r="J496" i="84"/>
  <c r="J495" i="84"/>
  <c r="J494" i="84"/>
  <c r="J493" i="84"/>
  <c r="J492" i="84"/>
  <c r="J491" i="84"/>
  <c r="J490" i="84"/>
  <c r="J489" i="84"/>
  <c r="J488" i="84"/>
  <c r="J487" i="84"/>
  <c r="J486" i="84"/>
  <c r="J485" i="84"/>
  <c r="J484" i="84"/>
  <c r="J483" i="84"/>
  <c r="J482" i="84"/>
  <c r="J481" i="84"/>
  <c r="J480" i="84"/>
  <c r="J479" i="84"/>
  <c r="J478" i="84"/>
  <c r="J477" i="84"/>
  <c r="J476" i="84"/>
  <c r="J475" i="84"/>
  <c r="J474" i="84"/>
  <c r="J473" i="84"/>
  <c r="J472" i="84"/>
  <c r="J471" i="84"/>
  <c r="J470" i="84"/>
  <c r="J469" i="84"/>
  <c r="J468" i="84"/>
  <c r="J467" i="84"/>
  <c r="J466" i="84"/>
  <c r="J465" i="84"/>
  <c r="J464" i="84"/>
  <c r="J463" i="84"/>
  <c r="J462" i="84"/>
  <c r="J461" i="84"/>
  <c r="J460" i="84"/>
  <c r="J459" i="84"/>
  <c r="J458" i="84"/>
  <c r="J457" i="84"/>
  <c r="J456" i="84"/>
  <c r="J455" i="84"/>
  <c r="J454" i="84"/>
  <c r="J453" i="84"/>
  <c r="J452" i="84"/>
  <c r="J451" i="84"/>
  <c r="J450" i="84"/>
  <c r="J449" i="84"/>
  <c r="J448" i="84"/>
  <c r="J447" i="84"/>
  <c r="J446" i="84"/>
  <c r="J445" i="84"/>
  <c r="J444" i="84"/>
  <c r="J443" i="84"/>
  <c r="J442" i="84"/>
  <c r="J441" i="84"/>
  <c r="J440" i="84"/>
  <c r="J439" i="84"/>
  <c r="J438" i="84"/>
  <c r="J437" i="84"/>
  <c r="J436" i="84"/>
  <c r="J435" i="84"/>
  <c r="J434" i="84"/>
  <c r="J433" i="84"/>
  <c r="J432" i="84"/>
  <c r="J431" i="84"/>
  <c r="J430" i="84"/>
  <c r="J429" i="84"/>
  <c r="J428" i="84"/>
  <c r="J427" i="84"/>
  <c r="J426" i="84"/>
  <c r="J425" i="84"/>
  <c r="J424" i="84"/>
  <c r="J423" i="84"/>
  <c r="J422" i="84"/>
  <c r="J421" i="84"/>
  <c r="J420" i="84"/>
  <c r="J419" i="84"/>
  <c r="J418" i="84"/>
  <c r="J417" i="84"/>
  <c r="J416" i="84"/>
  <c r="J415" i="84"/>
  <c r="J414" i="84"/>
  <c r="J413" i="84"/>
  <c r="J412" i="84"/>
  <c r="J411" i="84"/>
  <c r="J410" i="84"/>
  <c r="J409" i="84"/>
  <c r="J408" i="84"/>
  <c r="J407" i="84"/>
  <c r="J406" i="84"/>
  <c r="J405" i="84"/>
  <c r="J404" i="84"/>
  <c r="J403" i="84"/>
  <c r="J402" i="84"/>
  <c r="J401" i="84"/>
  <c r="J400" i="84"/>
  <c r="J399" i="84"/>
  <c r="J398" i="84"/>
  <c r="J397" i="84"/>
  <c r="J396" i="84"/>
  <c r="J395" i="84"/>
  <c r="J394" i="84"/>
  <c r="J393" i="84"/>
  <c r="J392" i="84"/>
  <c r="J391" i="84"/>
  <c r="J390" i="84"/>
  <c r="J389" i="84"/>
  <c r="J388" i="84"/>
  <c r="J387" i="84"/>
  <c r="J386" i="84"/>
  <c r="J385" i="84"/>
  <c r="J384" i="84"/>
  <c r="J383" i="84"/>
  <c r="J382" i="84"/>
  <c r="J381" i="84"/>
  <c r="J380" i="84"/>
  <c r="J379" i="84"/>
  <c r="J378" i="84"/>
  <c r="J377" i="84"/>
  <c r="J376" i="84"/>
  <c r="J375" i="84"/>
  <c r="J374" i="84"/>
  <c r="J373" i="84"/>
  <c r="J372" i="84"/>
  <c r="J371" i="84"/>
  <c r="J370" i="84"/>
  <c r="J369" i="84"/>
  <c r="J368" i="84"/>
  <c r="J367" i="84"/>
  <c r="J366" i="84"/>
  <c r="J365" i="84"/>
  <c r="J364" i="84"/>
  <c r="J363" i="84"/>
  <c r="J362" i="84"/>
  <c r="J361" i="84"/>
  <c r="J360" i="84"/>
  <c r="J359" i="84"/>
  <c r="J358" i="84"/>
  <c r="J357" i="84"/>
  <c r="J356" i="84"/>
  <c r="J355" i="84"/>
  <c r="J354" i="84"/>
  <c r="J353" i="84"/>
  <c r="J352" i="84"/>
  <c r="J351" i="84"/>
  <c r="J350" i="84"/>
  <c r="J349" i="84"/>
  <c r="J348" i="84"/>
  <c r="J347" i="84"/>
  <c r="J346" i="84"/>
  <c r="J345" i="84"/>
  <c r="J344" i="84"/>
  <c r="J343" i="84"/>
  <c r="J342" i="84"/>
  <c r="J341" i="84"/>
  <c r="J340" i="84"/>
  <c r="J339" i="84"/>
  <c r="J338" i="84"/>
  <c r="J337" i="84"/>
  <c r="J336" i="84"/>
  <c r="J335" i="84"/>
  <c r="J334" i="84"/>
  <c r="J333" i="84"/>
  <c r="J332" i="84"/>
  <c r="J331" i="84"/>
  <c r="J330" i="84"/>
  <c r="J329" i="84"/>
  <c r="J328" i="84"/>
  <c r="J327" i="84"/>
  <c r="J326" i="84"/>
  <c r="J325" i="84"/>
  <c r="J324" i="84"/>
  <c r="J323" i="84"/>
  <c r="J322" i="84"/>
  <c r="J321" i="84"/>
  <c r="J320" i="84"/>
  <c r="J319" i="84"/>
  <c r="J318" i="84"/>
  <c r="J317" i="84"/>
  <c r="J316" i="84"/>
  <c r="J315" i="84"/>
  <c r="J314" i="84"/>
  <c r="J313" i="84"/>
  <c r="J312" i="84"/>
  <c r="J311" i="84"/>
  <c r="J310" i="84"/>
  <c r="J309" i="84"/>
  <c r="J308" i="84"/>
  <c r="J307" i="84"/>
  <c r="J306" i="84"/>
  <c r="J305" i="84"/>
  <c r="J304" i="84"/>
  <c r="J303" i="84"/>
  <c r="J302" i="84"/>
  <c r="J301" i="84"/>
  <c r="J300" i="84"/>
  <c r="J299" i="84"/>
  <c r="J298" i="84"/>
  <c r="J297" i="84"/>
  <c r="J296" i="84"/>
  <c r="J295" i="84"/>
  <c r="J294" i="84"/>
  <c r="J293" i="84"/>
  <c r="J292" i="84"/>
  <c r="J291" i="84"/>
  <c r="J290" i="84"/>
  <c r="J289" i="84"/>
  <c r="J288" i="84"/>
  <c r="I18" i="29729"/>
  <c r="H18" i="29729"/>
  <c r="G18" i="29729"/>
  <c r="F18" i="29729"/>
  <c r="I17" i="29729"/>
  <c r="H17" i="29729"/>
  <c r="G17" i="29729"/>
  <c r="F17" i="29729"/>
  <c r="I16" i="29729"/>
  <c r="H16" i="29729"/>
  <c r="G16" i="29729"/>
  <c r="F16" i="29729"/>
  <c r="I15" i="29729"/>
  <c r="H15" i="29729"/>
  <c r="G15" i="29729"/>
  <c r="F15" i="29729"/>
  <c r="I14" i="29729"/>
  <c r="H14" i="29729"/>
  <c r="G14" i="29729"/>
  <c r="F14" i="29729"/>
  <c r="I13" i="29729"/>
  <c r="H13" i="29729"/>
  <c r="G13" i="29729"/>
  <c r="F13" i="29729"/>
  <c r="I12" i="29729"/>
  <c r="H12" i="29729"/>
  <c r="G12" i="29729"/>
  <c r="F12" i="29729"/>
  <c r="I11" i="29729"/>
  <c r="H11" i="29729"/>
  <c r="G11" i="29729"/>
  <c r="F11" i="29729"/>
  <c r="I10" i="29729"/>
  <c r="H10" i="29729"/>
  <c r="G10" i="29729"/>
  <c r="F10" i="29729"/>
  <c r="I9" i="29729"/>
  <c r="H9" i="29729"/>
  <c r="G9" i="29729"/>
  <c r="F9" i="29729"/>
  <c r="O21" i="29748" l="1"/>
  <c r="P18" i="29748" s="1"/>
  <c r="F21" i="29748"/>
  <c r="G13" i="29748" s="1"/>
  <c r="I21" i="29748"/>
  <c r="J16" i="29748" s="1"/>
  <c r="R21" i="29748"/>
  <c r="S19" i="29748" s="1"/>
  <c r="L21" i="29748"/>
  <c r="M107" i="29741"/>
  <c r="M111" i="29741"/>
  <c r="M110" i="29741"/>
  <c r="M108" i="29741"/>
  <c r="M109" i="29741"/>
  <c r="G15" i="29748" l="1"/>
  <c r="G19" i="29748"/>
  <c r="G18" i="29748"/>
  <c r="G11" i="29748"/>
  <c r="J20" i="29748"/>
  <c r="J13" i="29748"/>
  <c r="P14" i="29748"/>
  <c r="J17" i="29748"/>
  <c r="S17" i="29748"/>
  <c r="P15" i="29748"/>
  <c r="J19" i="29748"/>
  <c r="J18" i="29748"/>
  <c r="J15" i="29748"/>
  <c r="J10" i="29748"/>
  <c r="M15" i="29748"/>
  <c r="M17" i="29748"/>
  <c r="M16" i="29748"/>
  <c r="M12" i="29748"/>
  <c r="M14" i="29748"/>
  <c r="M19" i="29748"/>
  <c r="S9" i="29748"/>
  <c r="S15" i="29748"/>
  <c r="S20" i="29748"/>
  <c r="S16" i="29748"/>
  <c r="M18" i="29748"/>
  <c r="M13" i="29748"/>
  <c r="S13" i="29748"/>
  <c r="S12" i="29748"/>
  <c r="M11" i="29748"/>
  <c r="P13" i="29748"/>
  <c r="P20" i="29748"/>
  <c r="S18" i="29748"/>
  <c r="M10" i="29748"/>
  <c r="P19" i="29748"/>
  <c r="P17" i="29748"/>
  <c r="P16" i="29748"/>
  <c r="S14" i="29748"/>
  <c r="M9" i="29748"/>
  <c r="S11" i="29748"/>
  <c r="J12" i="29748"/>
  <c r="J11" i="29748"/>
  <c r="J9" i="29748"/>
  <c r="P12" i="29748"/>
  <c r="S10" i="29748"/>
  <c r="J14" i="29748"/>
  <c r="G9" i="29748"/>
  <c r="G10" i="29748"/>
  <c r="G20" i="29748"/>
  <c r="G16" i="29748"/>
  <c r="G17" i="29748"/>
  <c r="G12" i="29748"/>
  <c r="P11" i="29748"/>
  <c r="P9" i="29748"/>
  <c r="M20" i="29748"/>
  <c r="P10" i="29748"/>
  <c r="G14" i="29748"/>
  <c r="E29" i="84"/>
  <c r="E28" i="84"/>
  <c r="E27" i="84"/>
  <c r="E26" i="84"/>
  <c r="E25" i="84"/>
  <c r="E24" i="84"/>
  <c r="E23" i="84"/>
  <c r="E22" i="84"/>
  <c r="E21" i="84"/>
  <c r="E20" i="84"/>
  <c r="E19" i="84"/>
  <c r="E18" i="84"/>
  <c r="E17" i="84"/>
  <c r="E16" i="84"/>
  <c r="E15" i="84"/>
  <c r="E14" i="84"/>
  <c r="E13" i="84"/>
  <c r="E12" i="84"/>
  <c r="E11" i="84"/>
  <c r="K4" i="84"/>
  <c r="Q11" i="84"/>
  <c r="Q12" i="84"/>
  <c r="Q13" i="84"/>
  <c r="Q14" i="84"/>
  <c r="Q15" i="84"/>
  <c r="Q16" i="84"/>
  <c r="Q17" i="84"/>
  <c r="Q18" i="84"/>
  <c r="Q19" i="84"/>
  <c r="Q20" i="84"/>
  <c r="Q21" i="84"/>
  <c r="Q22" i="84"/>
  <c r="Q23" i="84"/>
  <c r="Q24" i="84"/>
  <c r="Q25" i="84"/>
  <c r="Q26" i="84"/>
  <c r="Q27" i="84"/>
  <c r="Q28" i="84"/>
  <c r="Q29" i="84"/>
  <c r="Q10" i="84"/>
  <c r="I90" i="84"/>
  <c r="J21" i="29748" l="1"/>
  <c r="G21" i="29748"/>
  <c r="M21" i="29748"/>
  <c r="P21" i="29748"/>
  <c r="S21" i="29748"/>
  <c r="D220" i="84"/>
  <c r="D219" i="84"/>
  <c r="D218" i="84"/>
  <c r="D217" i="84"/>
  <c r="D216" i="84"/>
  <c r="D215" i="84"/>
  <c r="D214" i="84"/>
  <c r="D213" i="84"/>
  <c r="D212" i="84"/>
  <c r="D211" i="84"/>
  <c r="D210" i="84"/>
  <c r="D209" i="84"/>
  <c r="D208" i="84"/>
  <c r="M20" i="29711" s="1"/>
  <c r="D207" i="84"/>
  <c r="M19" i="29711" s="1"/>
  <c r="D206" i="84"/>
  <c r="M18" i="29711" s="1"/>
  <c r="D205" i="84"/>
  <c r="M17" i="29711" s="1"/>
  <c r="D204" i="84"/>
  <c r="M16" i="29711" s="1"/>
  <c r="D203" i="84"/>
  <c r="M15" i="29711" s="1"/>
  <c r="D202" i="84"/>
  <c r="M14" i="29711" s="1"/>
  <c r="D201" i="84"/>
  <c r="M13" i="29711" s="1"/>
  <c r="D200" i="84"/>
  <c r="M12" i="29711" s="1"/>
  <c r="D199" i="84"/>
  <c r="M11" i="29711" s="1"/>
  <c r="D198" i="84"/>
  <c r="M10" i="29711" s="1"/>
  <c r="D197" i="84"/>
  <c r="M9" i="29711" s="1"/>
  <c r="D196" i="84"/>
  <c r="J20" i="29711" s="1"/>
  <c r="D195" i="84"/>
  <c r="J19" i="29711" s="1"/>
  <c r="D194" i="84"/>
  <c r="J18" i="29711" s="1"/>
  <c r="D193" i="84"/>
  <c r="J17" i="29711" s="1"/>
  <c r="D192" i="84"/>
  <c r="J16" i="29711" s="1"/>
  <c r="D191" i="84"/>
  <c r="J15" i="29711" s="1"/>
  <c r="D190" i="84"/>
  <c r="J14" i="29711" s="1"/>
  <c r="D189" i="84"/>
  <c r="J13" i="29711" s="1"/>
  <c r="D188" i="84"/>
  <c r="J12" i="29711" s="1"/>
  <c r="D187" i="84"/>
  <c r="J11" i="29711" s="1"/>
  <c r="D186" i="84"/>
  <c r="J10" i="29711" s="1"/>
  <c r="D185" i="84"/>
  <c r="J9" i="29711" s="1"/>
  <c r="D184" i="84"/>
  <c r="G20" i="29711" s="1"/>
  <c r="D183" i="84"/>
  <c r="G19" i="29711" s="1"/>
  <c r="D182" i="84"/>
  <c r="G18" i="29711" s="1"/>
  <c r="D181" i="84"/>
  <c r="G17" i="29711" s="1"/>
  <c r="D180" i="84"/>
  <c r="G16" i="29711" s="1"/>
  <c r="D179" i="84"/>
  <c r="G15" i="29711" s="1"/>
  <c r="D178" i="84"/>
  <c r="G14" i="29711" s="1"/>
  <c r="D177" i="84"/>
  <c r="G13" i="29711" s="1"/>
  <c r="D176" i="84"/>
  <c r="G12" i="29711" s="1"/>
  <c r="D175" i="84"/>
  <c r="G11" i="29711" s="1"/>
  <c r="D174" i="84"/>
  <c r="G10" i="29711" s="1"/>
  <c r="D173" i="84"/>
  <c r="G9" i="29711" s="1"/>
  <c r="D172" i="84"/>
  <c r="D171" i="84"/>
  <c r="D170" i="84"/>
  <c r="D169" i="84"/>
  <c r="D168" i="84"/>
  <c r="D167" i="84"/>
  <c r="D166" i="84"/>
  <c r="D165" i="84"/>
  <c r="D164" i="84"/>
  <c r="D163" i="84"/>
  <c r="D162" i="84"/>
  <c r="D161" i="84"/>
  <c r="D160" i="84"/>
  <c r="D159" i="84"/>
  <c r="D158" i="84"/>
  <c r="D157" i="84"/>
  <c r="D156" i="84"/>
  <c r="D155" i="84"/>
  <c r="D154" i="84"/>
  <c r="D153" i="84"/>
  <c r="D152" i="84"/>
  <c r="D151" i="84"/>
  <c r="D150" i="84"/>
  <c r="D149" i="84"/>
  <c r="D148" i="84"/>
  <c r="D147" i="84"/>
  <c r="D146" i="84"/>
  <c r="D145" i="84"/>
  <c r="D144" i="84"/>
  <c r="D143" i="84"/>
  <c r="D142" i="84"/>
  <c r="D141" i="84"/>
  <c r="D140" i="84"/>
  <c r="D139" i="84"/>
  <c r="D138" i="84"/>
  <c r="D137" i="84"/>
  <c r="D136" i="84"/>
  <c r="D135" i="84"/>
  <c r="D134" i="84"/>
  <c r="D133" i="84"/>
  <c r="D132" i="84"/>
  <c r="D131" i="84"/>
  <c r="D130" i="84"/>
  <c r="D129" i="84"/>
  <c r="D128" i="84"/>
  <c r="D127" i="84"/>
  <c r="D126" i="84"/>
  <c r="D125" i="84"/>
  <c r="D124" i="84"/>
  <c r="D123" i="84"/>
  <c r="D122" i="84"/>
  <c r="D121" i="84"/>
  <c r="D120" i="84"/>
  <c r="D119" i="84"/>
  <c r="D118" i="84"/>
  <c r="D117" i="84"/>
  <c r="D116" i="84"/>
  <c r="D115" i="84"/>
  <c r="D114" i="84"/>
  <c r="D113" i="84"/>
  <c r="H23" i="84"/>
  <c r="H22" i="84"/>
  <c r="H21" i="84"/>
  <c r="H20" i="84"/>
  <c r="H19" i="84"/>
  <c r="H18" i="84"/>
  <c r="H17" i="84"/>
  <c r="H16" i="84"/>
  <c r="H15" i="84"/>
  <c r="H14" i="84"/>
  <c r="H13" i="84"/>
  <c r="H12" i="84"/>
  <c r="H11" i="84"/>
  <c r="H10" i="84"/>
  <c r="P11" i="29711" l="1"/>
  <c r="E223" i="84"/>
  <c r="P15" i="29711"/>
  <c r="E227" i="84"/>
  <c r="P19" i="29711"/>
  <c r="E231" i="84"/>
  <c r="P12" i="29711"/>
  <c r="E224" i="84"/>
  <c r="P16" i="29711"/>
  <c r="E228" i="84"/>
  <c r="P20" i="29711"/>
  <c r="E232" i="84"/>
  <c r="P9" i="29711"/>
  <c r="F221" i="84"/>
  <c r="F230" i="84"/>
  <c r="F228" i="84"/>
  <c r="F226" i="84"/>
  <c r="F222" i="84"/>
  <c r="F224" i="84"/>
  <c r="F231" i="84"/>
  <c r="F229" i="84"/>
  <c r="E221" i="84"/>
  <c r="F227" i="84"/>
  <c r="F223" i="84"/>
  <c r="F225" i="84"/>
  <c r="F232" i="84"/>
  <c r="P13" i="29711"/>
  <c r="E225" i="84"/>
  <c r="P17" i="29711"/>
  <c r="E229" i="84"/>
  <c r="P10" i="29711"/>
  <c r="E222" i="84"/>
  <c r="P14" i="29711"/>
  <c r="E226" i="84"/>
  <c r="P18" i="29711"/>
  <c r="E230" i="84"/>
  <c r="E215" i="84"/>
  <c r="E212" i="84"/>
  <c r="E220" i="84"/>
  <c r="G18" i="84"/>
  <c r="G22" i="84"/>
  <c r="G26" i="84"/>
  <c r="F218" i="84"/>
  <c r="E211" i="84"/>
  <c r="E219" i="84"/>
  <c r="E216" i="84"/>
  <c r="E209" i="84"/>
  <c r="E213" i="84"/>
  <c r="F208" i="84"/>
  <c r="F216" i="84"/>
  <c r="G23" i="84"/>
  <c r="G27" i="84"/>
  <c r="E214" i="84"/>
  <c r="F209" i="84"/>
  <c r="F217" i="84"/>
  <c r="G21" i="84"/>
  <c r="G25" i="84"/>
  <c r="G29" i="84"/>
  <c r="F211" i="84"/>
  <c r="F215" i="84"/>
  <c r="F219" i="84"/>
  <c r="E217" i="84"/>
  <c r="F212" i="84"/>
  <c r="F220" i="84"/>
  <c r="G19" i="84"/>
  <c r="E210" i="84"/>
  <c r="E218" i="84"/>
  <c r="F213" i="84"/>
  <c r="G20" i="84"/>
  <c r="G24" i="84"/>
  <c r="G28" i="84"/>
  <c r="F210" i="84"/>
  <c r="F214" i="84"/>
  <c r="L28" i="84" l="1"/>
  <c r="L27" i="84" l="1"/>
  <c r="L26" i="84"/>
  <c r="L25" i="84"/>
  <c r="L24" i="84"/>
  <c r="N19" i="84"/>
  <c r="N20" i="84"/>
  <c r="E128" i="84"/>
  <c r="E131" i="84"/>
  <c r="E134" i="84"/>
  <c r="E139" i="84"/>
  <c r="E140" i="84"/>
  <c r="E142" i="84"/>
  <c r="E147" i="84"/>
  <c r="E148" i="84"/>
  <c r="E155" i="84"/>
  <c r="E166" i="84"/>
  <c r="E177" i="84"/>
  <c r="G90" i="84"/>
  <c r="L20" i="84"/>
  <c r="L11" i="84"/>
  <c r="L12" i="84"/>
  <c r="L13" i="84"/>
  <c r="L14" i="84"/>
  <c r="L15" i="84"/>
  <c r="L16" i="84"/>
  <c r="L17" i="84"/>
  <c r="L18" i="84"/>
  <c r="L19" i="84"/>
  <c r="M19" i="84"/>
  <c r="M10" i="84"/>
  <c r="L10" i="84"/>
  <c r="G11" i="84"/>
  <c r="M11" i="84" s="1"/>
  <c r="N11" i="84"/>
  <c r="N12" i="84"/>
  <c r="N13" i="84"/>
  <c r="N14" i="84"/>
  <c r="N15" i="84"/>
  <c r="N16" i="84"/>
  <c r="N17" i="84"/>
  <c r="N18" i="84"/>
  <c r="N10" i="84"/>
  <c r="L23" i="84"/>
  <c r="L22" i="84"/>
  <c r="L21" i="84"/>
  <c r="D90" i="84"/>
  <c r="E90" i="84"/>
  <c r="F90" i="84"/>
  <c r="H90" i="84"/>
  <c r="G12" i="84"/>
  <c r="M12" i="84" s="1"/>
  <c r="G13" i="84"/>
  <c r="M13" i="84" s="1"/>
  <c r="G14" i="84"/>
  <c r="M14" i="84" s="1"/>
  <c r="G15" i="84"/>
  <c r="M15" i="84" s="1"/>
  <c r="G16" i="84"/>
  <c r="M16" i="84" s="1"/>
  <c r="G17" i="84"/>
  <c r="M17" i="84" s="1"/>
  <c r="M18" i="84"/>
  <c r="M20" i="84"/>
  <c r="E175" i="84" l="1"/>
  <c r="E156" i="84"/>
  <c r="E132" i="84"/>
  <c r="E144" i="84"/>
  <c r="E168" i="84"/>
  <c r="E136" i="84"/>
  <c r="F197" i="84"/>
  <c r="E162" i="84"/>
  <c r="E154" i="84"/>
  <c r="E146" i="84"/>
  <c r="E138" i="84"/>
  <c r="E130" i="84"/>
  <c r="E184" i="84"/>
  <c r="E180" i="84"/>
  <c r="F161" i="84"/>
  <c r="E145" i="84"/>
  <c r="F143" i="84"/>
  <c r="E129" i="84"/>
  <c r="E171" i="84"/>
  <c r="F174" i="84"/>
  <c r="E157" i="84"/>
  <c r="F149" i="84"/>
  <c r="E149" i="84"/>
  <c r="E141" i="84"/>
  <c r="E133" i="84"/>
  <c r="E125" i="84"/>
  <c r="E153" i="84"/>
  <c r="E167" i="84"/>
  <c r="E159" i="84"/>
  <c r="E143" i="84"/>
  <c r="E135" i="84"/>
  <c r="E127" i="84"/>
  <c r="F127" i="84"/>
  <c r="F153" i="84"/>
  <c r="E164" i="84"/>
  <c r="E174" i="84"/>
  <c r="H46" i="84"/>
  <c r="H36" i="84"/>
  <c r="E196" i="84"/>
  <c r="E193" i="84"/>
  <c r="E205" i="84"/>
  <c r="E189" i="84"/>
  <c r="E195" i="84"/>
  <c r="E203" i="84"/>
  <c r="E191" i="84"/>
  <c r="E192" i="84"/>
  <c r="E198" i="84"/>
  <c r="F198" i="84"/>
  <c r="E186" i="84"/>
  <c r="E152" i="84"/>
  <c r="F178" i="84"/>
  <c r="E202" i="84"/>
  <c r="F155" i="84"/>
  <c r="F169" i="84"/>
  <c r="F130" i="84"/>
  <c r="E126" i="84"/>
  <c r="E150" i="84"/>
  <c r="E172" i="84"/>
  <c r="E201" i="84"/>
  <c r="E199" i="84"/>
  <c r="H45" i="84"/>
  <c r="F171" i="84"/>
  <c r="E204" i="84"/>
  <c r="E197" i="84"/>
  <c r="E176" i="84"/>
  <c r="F141" i="84"/>
  <c r="E158" i="84"/>
  <c r="E208" i="84"/>
  <c r="H38" i="84"/>
  <c r="E207" i="84"/>
  <c r="E182" i="84"/>
  <c r="E178" i="84"/>
  <c r="F162" i="84"/>
  <c r="F160" i="84"/>
  <c r="F138" i="84"/>
  <c r="F131" i="84"/>
  <c r="H44" i="84"/>
  <c r="H37" i="84"/>
  <c r="H43" i="84"/>
  <c r="H42" i="84"/>
  <c r="H41" i="84"/>
  <c r="F170" i="84"/>
  <c r="F156" i="84"/>
  <c r="F168" i="84"/>
  <c r="F152" i="84"/>
  <c r="F192" i="84"/>
  <c r="F186" i="84"/>
  <c r="F183" i="84"/>
  <c r="F180" i="84"/>
  <c r="F173" i="84"/>
  <c r="F133" i="84"/>
  <c r="F177" i="84"/>
  <c r="F176" i="84"/>
  <c r="F182" i="84"/>
  <c r="F140" i="84"/>
  <c r="F142" i="84"/>
  <c r="E137" i="84"/>
  <c r="F150" i="84"/>
  <c r="E190" i="84"/>
  <c r="E200" i="84"/>
  <c r="E170" i="84"/>
  <c r="H35" i="84"/>
  <c r="H40" i="84"/>
  <c r="F158" i="84"/>
  <c r="F165" i="84"/>
  <c r="F154" i="84"/>
  <c r="F172" i="84"/>
  <c r="F179" i="84"/>
  <c r="F175" i="84"/>
  <c r="E173" i="84"/>
  <c r="F125" i="84"/>
  <c r="F126" i="84"/>
  <c r="E169" i="84"/>
  <c r="E160" i="84"/>
  <c r="F147" i="84"/>
  <c r="E181" i="84"/>
  <c r="E194" i="84"/>
  <c r="E188" i="84"/>
  <c r="E183" i="84"/>
  <c r="E179" i="84"/>
  <c r="H39" i="84"/>
  <c r="E163" i="84"/>
  <c r="F163" i="84"/>
  <c r="E151" i="84"/>
  <c r="F151" i="84"/>
  <c r="F145" i="84"/>
  <c r="F139" i="84"/>
  <c r="F144" i="84"/>
  <c r="F135" i="84"/>
  <c r="F136" i="84"/>
  <c r="F134" i="84"/>
  <c r="F129" i="84"/>
  <c r="F166" i="84"/>
  <c r="F157" i="84"/>
  <c r="F167" i="84"/>
  <c r="F164" i="84"/>
  <c r="F159" i="84"/>
  <c r="E165" i="84"/>
  <c r="E185" i="84"/>
  <c r="F184" i="84"/>
  <c r="F181" i="84"/>
  <c r="E206" i="84"/>
  <c r="F128" i="84"/>
  <c r="F132" i="84"/>
  <c r="F185" i="84"/>
  <c r="F148" i="84"/>
  <c r="F146" i="84"/>
  <c r="F137" i="84"/>
  <c r="E161" i="84"/>
  <c r="F204" i="84"/>
  <c r="F189" i="84" l="1"/>
  <c r="F202" i="84"/>
  <c r="F205" i="84"/>
  <c r="F195" i="84"/>
  <c r="F193" i="84"/>
  <c r="F203" i="84"/>
  <c r="F190" i="84"/>
  <c r="F206" i="84"/>
  <c r="F188" i="84"/>
  <c r="F196" i="84"/>
  <c r="F207" i="84"/>
  <c r="E187" i="84"/>
  <c r="P21" i="29711"/>
  <c r="F191" i="84"/>
  <c r="F194" i="84"/>
  <c r="F201" i="84"/>
  <c r="F200" i="84"/>
  <c r="F187" i="84"/>
  <c r="F199" i="84"/>
  <c r="N27" i="84"/>
  <c r="M21" i="29711"/>
  <c r="N18" i="29711" s="1"/>
  <c r="N29" i="84"/>
  <c r="N21" i="84"/>
  <c r="M21" i="84"/>
  <c r="M22" i="84"/>
  <c r="N22" i="84"/>
  <c r="J21" i="29711"/>
  <c r="N24" i="84"/>
  <c r="M24" i="84"/>
  <c r="M26" i="84"/>
  <c r="N26" i="84"/>
  <c r="M23" i="84"/>
  <c r="N23" i="84"/>
  <c r="G21" i="29711"/>
  <c r="S21" i="29711"/>
  <c r="N25" i="84"/>
  <c r="M25" i="84"/>
  <c r="K11" i="29711" l="1"/>
  <c r="T19" i="29711"/>
  <c r="M29" i="84"/>
  <c r="M27" i="84"/>
  <c r="N20" i="29711"/>
  <c r="T9" i="29711"/>
  <c r="Q17" i="29711"/>
  <c r="Q20" i="29711"/>
  <c r="Q13" i="29711"/>
  <c r="Q18" i="29711"/>
  <c r="Q10" i="29711"/>
  <c r="Q12" i="29711"/>
  <c r="Q14" i="29711"/>
  <c r="Q16" i="29711"/>
  <c r="Q19" i="29711"/>
  <c r="Q15" i="29711"/>
  <c r="Q9" i="29711"/>
  <c r="Q11" i="29711"/>
  <c r="H18" i="29711"/>
  <c r="H16" i="29711"/>
  <c r="H12" i="29711"/>
  <c r="H10" i="29711"/>
  <c r="H20" i="29711"/>
  <c r="H19" i="29711"/>
  <c r="H13" i="29711"/>
  <c r="H17" i="29711"/>
  <c r="K20" i="29711"/>
  <c r="K19" i="29711"/>
  <c r="K12" i="29711"/>
  <c r="K17" i="29711"/>
  <c r="K14" i="29711"/>
  <c r="K13" i="29711"/>
  <c r="K10" i="29711"/>
  <c r="K16" i="29711"/>
  <c r="K15" i="29711"/>
  <c r="H14" i="29711"/>
  <c r="H11" i="29711"/>
  <c r="K18" i="29711"/>
  <c r="K9" i="29711"/>
  <c r="H15" i="29711"/>
  <c r="N15" i="29711"/>
  <c r="N19" i="29711"/>
  <c r="N11" i="29711"/>
  <c r="N12" i="29711"/>
  <c r="N16" i="29711"/>
  <c r="N14" i="29711"/>
  <c r="N13" i="29711"/>
  <c r="N17" i="29711"/>
  <c r="N10" i="29711"/>
  <c r="T17" i="29711"/>
  <c r="T14" i="29711"/>
  <c r="T18" i="29711"/>
  <c r="T10" i="29711"/>
  <c r="T11" i="29711"/>
  <c r="T16" i="29711"/>
  <c r="T15" i="29711"/>
  <c r="T20" i="29711"/>
  <c r="T13" i="29711"/>
  <c r="H9" i="29711"/>
  <c r="T12" i="29711"/>
  <c r="N9" i="29711"/>
  <c r="T21" i="29711" l="1"/>
  <c r="H21" i="29711"/>
  <c r="Q21" i="29711"/>
  <c r="N21" i="29711"/>
  <c r="K21" i="29711"/>
</calcChain>
</file>

<file path=xl/comments1.xml><?xml version="1.0" encoding="utf-8"?>
<comments xmlns="http://schemas.openxmlformats.org/spreadsheetml/2006/main">
  <authors>
    <author>SEVPENMA</author>
  </authors>
  <commentList>
    <comment ref="D102" authorId="0" shapeId="0">
      <text>
        <r>
          <rPr>
            <sz val="9"/>
            <color indexed="81"/>
            <rFont val="Tahoma"/>
            <family val="2"/>
          </rPr>
          <t>Máximo histórico de verano</t>
        </r>
      </text>
    </comment>
  </commentList>
</comments>
</file>

<file path=xl/sharedStrings.xml><?xml version="1.0" encoding="utf-8"?>
<sst xmlns="http://schemas.openxmlformats.org/spreadsheetml/2006/main" count="821" uniqueCount="325">
  <si>
    <t xml:space="preserve">    GWh</t>
  </si>
  <si>
    <t xml:space="preserve">     %</t>
  </si>
  <si>
    <t>E</t>
  </si>
  <si>
    <t>Enero</t>
  </si>
  <si>
    <t>F</t>
  </si>
  <si>
    <t>Febrero</t>
  </si>
  <si>
    <t>M</t>
  </si>
  <si>
    <t>Marzo</t>
  </si>
  <si>
    <t>A</t>
  </si>
  <si>
    <t>Abril</t>
  </si>
  <si>
    <t>Mayo</t>
  </si>
  <si>
    <t>J</t>
  </si>
  <si>
    <t>Junio</t>
  </si>
  <si>
    <t>Julio</t>
  </si>
  <si>
    <t>Agosto</t>
  </si>
  <si>
    <t>S</t>
  </si>
  <si>
    <t>Septiembre</t>
  </si>
  <si>
    <t>O</t>
  </si>
  <si>
    <t>Octubre</t>
  </si>
  <si>
    <t>N</t>
  </si>
  <si>
    <t>Noviembre</t>
  </si>
  <si>
    <t>D</t>
  </si>
  <si>
    <t>Diciembre</t>
  </si>
  <si>
    <t>Total</t>
  </si>
  <si>
    <t>Actividad</t>
  </si>
  <si>
    <t>Laboralidad</t>
  </si>
  <si>
    <t>Temperatura</t>
  </si>
  <si>
    <t xml:space="preserve">• </t>
  </si>
  <si>
    <t xml:space="preserve">Hora </t>
  </si>
  <si>
    <t>(%)</t>
  </si>
  <si>
    <t>Distribución mensual de la demanda de energía eléctrica en b.c.</t>
  </si>
  <si>
    <t xml:space="preserve">en b.c.   </t>
  </si>
  <si>
    <t>El Sistema Eléctrico Español</t>
  </si>
  <si>
    <t>Potencia (MW)</t>
  </si>
  <si>
    <t>1. Demanda de energía eléctrica</t>
  </si>
  <si>
    <t xml:space="preserve">Evolución mensual de la demanda de </t>
  </si>
  <si>
    <t>energía eléctrica en b.c.</t>
  </si>
  <si>
    <t>Económica</t>
  </si>
  <si>
    <r>
      <t>D</t>
    </r>
    <r>
      <rPr>
        <b/>
        <sz val="8"/>
        <color indexed="8"/>
        <rFont val="Arial"/>
        <family val="2"/>
      </rPr>
      <t xml:space="preserve"> Demanda</t>
    </r>
  </si>
  <si>
    <t>Enero-2007</t>
  </si>
  <si>
    <t>de energía eléctrica (%)</t>
  </si>
  <si>
    <t>demanda de energía</t>
  </si>
  <si>
    <t>eléctrica en b.c.</t>
  </si>
  <si>
    <t xml:space="preserve">Evolución del </t>
  </si>
  <si>
    <t>crecimiento anual de la</t>
  </si>
  <si>
    <t>Enero-2008</t>
  </si>
  <si>
    <t>Informe 2009</t>
  </si>
  <si>
    <t>Enero-2009</t>
  </si>
  <si>
    <t>Demanda (b.c.)</t>
  </si>
  <si>
    <t>Demanda (b.c.) (GWh)</t>
  </si>
  <si>
    <t xml:space="preserve">(2010) 11 enero </t>
  </si>
  <si>
    <t>Enero-2010</t>
  </si>
  <si>
    <t>acumulado</t>
  </si>
  <si>
    <r>
      <t>D</t>
    </r>
    <r>
      <rPr>
        <b/>
        <sz val="8"/>
        <color indexed="8"/>
        <rFont val="Arial"/>
        <family val="2"/>
      </rPr>
      <t xml:space="preserve"> Corregida</t>
    </r>
  </si>
  <si>
    <t xml:space="preserve">(2011) 24 enero </t>
  </si>
  <si>
    <t>24 enero (19-20 h)</t>
  </si>
  <si>
    <t>25 enero</t>
  </si>
  <si>
    <t>Enero-2011</t>
  </si>
  <si>
    <t>27 junio (13-14 h)</t>
  </si>
  <si>
    <t>28 junio</t>
  </si>
  <si>
    <t>Potencia máxima instantánea (MW)</t>
  </si>
  <si>
    <t>25 enero (19.24 h)</t>
  </si>
  <si>
    <t>17 diciembre (18.52 h)</t>
  </si>
  <si>
    <t>2 enero (18.56 h)</t>
  </si>
  <si>
    <t>18 febrero (18.47 h)</t>
  </si>
  <si>
    <t>27 enero (19.57 h)</t>
  </si>
  <si>
    <t>20 diciembre (18.58 h)</t>
  </si>
  <si>
    <t>15 diciembre (18.59 h)</t>
  </si>
  <si>
    <t>12 enero (18.56 h)</t>
  </si>
  <si>
    <t>Potencia máxima instantánea</t>
  </si>
  <si>
    <t>13 enero (18.41 h)</t>
  </si>
  <si>
    <t>9 diciembre (18.30 h)</t>
  </si>
  <si>
    <t>17 diciembre (18.53 h)</t>
  </si>
  <si>
    <t>Enero-2012</t>
  </si>
  <si>
    <t xml:space="preserve">(2012) 13 febrero </t>
  </si>
  <si>
    <t>Máxima demanda horaria y diaria en invierno</t>
  </si>
  <si>
    <t>Máxima demanda horaria y diaria en verano</t>
  </si>
  <si>
    <t>Demanda horaria (MWh)</t>
  </si>
  <si>
    <t>Demanda diaria (GWh)</t>
  </si>
  <si>
    <t>13 febrero (20-21 h)</t>
  </si>
  <si>
    <t>8 febrero</t>
  </si>
  <si>
    <t>24 enero (20.06 h)</t>
  </si>
  <si>
    <t>20/12/2006 18:58:00 h</t>
  </si>
  <si>
    <t>17/12/2007 18:53:00 h</t>
  </si>
  <si>
    <t>15/12/2008 18:59:07 h</t>
  </si>
  <si>
    <t>13/01/2009 18:41:03 h</t>
  </si>
  <si>
    <t>12/01/2010 18:56:48 h</t>
  </si>
  <si>
    <t>24/01/2011 20:06:09 h</t>
  </si>
  <si>
    <t>13/02/2012 20:21:20 h</t>
  </si>
  <si>
    <t>13 febrero (20.21 h)</t>
  </si>
  <si>
    <t>09/12/2004 18:30:00 h</t>
  </si>
  <si>
    <t>18/02/2003 18:47:00 h</t>
  </si>
  <si>
    <t>25/01/2000 19:24:00 h</t>
  </si>
  <si>
    <t>17/12/2001 18:52:00 h</t>
  </si>
  <si>
    <t>02/01/2002 18:56:00 h</t>
  </si>
  <si>
    <t>27/01/2005 19:57:00 h</t>
  </si>
  <si>
    <t>Enero-2013</t>
  </si>
  <si>
    <t>Series WEB</t>
  </si>
  <si>
    <t>Curvas de carga de los días de máxima demanda horaria (MWh)</t>
  </si>
  <si>
    <t>27 febrero (20.42 h)</t>
  </si>
  <si>
    <t>27/02/2013 20:42:40 h</t>
  </si>
  <si>
    <t>(2013) 27 febrero</t>
  </si>
  <si>
    <t>27 febrero (20-21 h)</t>
  </si>
  <si>
    <t>10 julio (13-14 h)</t>
  </si>
  <si>
    <t>23 enero</t>
  </si>
  <si>
    <t>10 julio</t>
  </si>
  <si>
    <t>(*) Fuente: INE</t>
  </si>
  <si>
    <t>(2014) 4 febrero</t>
  </si>
  <si>
    <t>Enero-2014</t>
  </si>
  <si>
    <t>(08/07)</t>
  </si>
  <si>
    <t>(25/01)</t>
  </si>
  <si>
    <t>(12/01)</t>
  </si>
  <si>
    <t>(28/06)</t>
  </si>
  <si>
    <t>MAXIMOS INES OP</t>
  </si>
  <si>
    <t>(08/02)</t>
  </si>
  <si>
    <t>04/02/2014 20:18:12 h</t>
  </si>
  <si>
    <t>4 febrero (20.18 h)</t>
  </si>
  <si>
    <t>(23/01)</t>
  </si>
  <si>
    <t>(10/07)</t>
  </si>
  <si>
    <t>4 febrero (20-21 h)</t>
  </si>
  <si>
    <t>17 julio (13-14 h)</t>
  </si>
  <si>
    <t>(11/02)</t>
  </si>
  <si>
    <t>11 febrero</t>
  </si>
  <si>
    <t>(17/07)</t>
  </si>
  <si>
    <t>17 julio</t>
  </si>
  <si>
    <t>Evolución anual del PIB y de la demanda peninsular</t>
  </si>
  <si>
    <t>Demanda peninsular bc (MWh)</t>
  </si>
  <si>
    <t>Componentes del crecimiento de la demanda mensual peninsular (%)</t>
  </si>
  <si>
    <t>Enero-2015</t>
  </si>
  <si>
    <t>Demanda (b.c.) MWh</t>
  </si>
  <si>
    <t>Demanda (b.c.) GWh</t>
  </si>
  <si>
    <t>Evolución mensual de la demanda de energía eléctrica peninsular en b.c.</t>
  </si>
  <si>
    <t>(2015) 4 febrero</t>
  </si>
  <si>
    <t>Demanda máxima horaria y diaria peninsular</t>
  </si>
  <si>
    <t>Demanda peninsular bc (TWh)</t>
  </si>
  <si>
    <t>Variación anual de la demanda peninsular y PIB</t>
  </si>
  <si>
    <r>
      <t xml:space="preserve"> </t>
    </r>
    <r>
      <rPr>
        <b/>
        <sz val="8"/>
        <color indexed="8"/>
        <rFont val="Symbol"/>
        <family val="1"/>
        <charset val="2"/>
      </rPr>
      <t>D</t>
    </r>
    <r>
      <rPr>
        <b/>
        <sz val="8"/>
        <color indexed="8"/>
        <rFont val="Arial"/>
        <family val="2"/>
      </rPr>
      <t xml:space="preserve"> Corregida</t>
    </r>
  </si>
  <si>
    <t>Contabilidad Nacional de España. Base 2010</t>
  </si>
  <si>
    <t xml:space="preserve">Datos brutos. </t>
  </si>
  <si>
    <t>Volumen encadenado</t>
  </si>
  <si>
    <t>PIB Índice (*)</t>
  </si>
  <si>
    <t>PIB % (*)</t>
  </si>
  <si>
    <t>Componentes de la variación de la demanda peninsular</t>
  </si>
  <si>
    <t>% Variación año anterior</t>
  </si>
  <si>
    <t>Efectos</t>
  </si>
  <si>
    <t>Año</t>
  </si>
  <si>
    <t>Demanda bc</t>
  </si>
  <si>
    <t>Corregida</t>
  </si>
  <si>
    <t>Componentes de la variación anual de la demanda peninsular</t>
  </si>
  <si>
    <t>Variación mensual de la demanda peninsular corregida</t>
  </si>
  <si>
    <t>Mes</t>
  </si>
  <si>
    <t>Móvil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</si>
  <si>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</si>
  <si>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</si>
  <si>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</si>
  <si>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</si>
  <si>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</si>
  <si>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</si>
  <si>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</si>
  <si>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</si>
  <si>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</si>
  <si>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</si>
  <si>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</si>
  <si>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</si>
  <si>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Evolución mensual de las temperturas máximas</t>
  </si>
  <si>
    <t>Temperatura Máxima</t>
  </si>
  <si>
    <t>Datos para</t>
  </si>
  <si>
    <t>Día</t>
  </si>
  <si>
    <t>Desviación Típica</t>
  </si>
  <si>
    <t>Media 1989-2013</t>
  </si>
  <si>
    <t>Gráfico</t>
  </si>
  <si>
    <t>ene-15</t>
  </si>
  <si>
    <t>feb-15</t>
  </si>
  <si>
    <t>mar-15</t>
  </si>
  <si>
    <t>abr-15</t>
  </si>
  <si>
    <t>may-15</t>
  </si>
  <si>
    <t>jun-15</t>
  </si>
  <si>
    <t>jul-15</t>
  </si>
  <si>
    <t>ago-15</t>
  </si>
  <si>
    <t>sep-15</t>
  </si>
  <si>
    <t>oct-15</t>
  </si>
  <si>
    <t>nov-15</t>
  </si>
  <si>
    <t>dic-15</t>
  </si>
  <si>
    <t>Evolución anual del IRE</t>
  </si>
  <si>
    <t>General</t>
  </si>
  <si>
    <t>Industria</t>
  </si>
  <si>
    <t>Servicios</t>
  </si>
  <si>
    <t>Otros</t>
  </si>
  <si>
    <t>%</t>
  </si>
  <si>
    <t>% Efectos</t>
  </si>
  <si>
    <t>Corregido</t>
  </si>
  <si>
    <t>Año móvil</t>
  </si>
  <si>
    <t>Andalucía</t>
  </si>
  <si>
    <t>Aragón</t>
  </si>
  <si>
    <t>Asturias</t>
  </si>
  <si>
    <t>Islas Baleares</t>
  </si>
  <si>
    <t>Comunidad Valenciana</t>
  </si>
  <si>
    <t>Islas Canarias</t>
  </si>
  <si>
    <t>Cantabria</t>
  </si>
  <si>
    <t>Cataluña</t>
  </si>
  <si>
    <t>Ceuta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</si>
  <si>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</si>
  <si>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</si>
  <si>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</si>
  <si>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</si>
  <si>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</si>
  <si>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</si>
  <si>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</si>
  <si>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</si>
  <si>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% Año Ant.</t>
  </si>
  <si>
    <t>GWh</t>
  </si>
  <si>
    <t>04/02/2015  19:56:00 h</t>
  </si>
  <si>
    <t>4 febrero (19.56 h)</t>
  </si>
  <si>
    <t>Verano</t>
  </si>
  <si>
    <t>Invierno</t>
  </si>
  <si>
    <t>Máximos de potencia instantánea</t>
  </si>
  <si>
    <t>21 julio (13-14 h)</t>
  </si>
  <si>
    <t>21 julio</t>
  </si>
  <si>
    <t>IRE-Servicios</t>
  </si>
  <si>
    <t>IRE-Industria</t>
  </si>
  <si>
    <t>Demanda total bc</t>
  </si>
  <si>
    <t>Canarias</t>
  </si>
  <si>
    <t>MWh</t>
  </si>
  <si>
    <t>Baleares</t>
  </si>
  <si>
    <t>SEIE</t>
  </si>
  <si>
    <t>Demanda anual de energía eléctrica por sistemas</t>
  </si>
  <si>
    <t>Demanda máxima horaria y diaria por sistemas</t>
  </si>
  <si>
    <t>Demanda diaria (MWh)</t>
  </si>
  <si>
    <t>Demanda de energía eléctrica</t>
  </si>
  <si>
    <t>Máximos anuales de potencia instantánea</t>
  </si>
  <si>
    <t xml:space="preserve">Evolución mensual del IRE corregido </t>
  </si>
  <si>
    <t>Evolución de la demanda en b.c. peninsular en los últimos 10 años</t>
  </si>
  <si>
    <r>
      <t>D</t>
    </r>
    <r>
      <rPr>
        <b/>
        <sz val="8"/>
        <color theme="0"/>
        <rFont val="Arial"/>
        <family val="2"/>
      </rPr>
      <t xml:space="preserve"> Demanda</t>
    </r>
  </si>
  <si>
    <t>Castilla y León</t>
  </si>
  <si>
    <t>Castilla - La Mancha</t>
  </si>
  <si>
    <t>Demanda por Comunidades Autónomas</t>
  </si>
  <si>
    <t>Comunidad Autónoma</t>
  </si>
  <si>
    <t xml:space="preserve">%  </t>
  </si>
  <si>
    <t xml:space="preserve">Bruto  </t>
  </si>
  <si>
    <t xml:space="preserve">Demanda mensual de energía eléctrica por sistemas </t>
  </si>
  <si>
    <t xml:space="preserve"> Enero a Mayo y Octubre a Diciembre</t>
  </si>
  <si>
    <t xml:space="preserve"> Junio a Septiembre</t>
  </si>
  <si>
    <t xml:space="preserve">                          MW</t>
  </si>
  <si>
    <t xml:space="preserve">                % Año anterior</t>
  </si>
  <si>
    <t xml:space="preserve">                                         Temperatura media mensual</t>
  </si>
  <si>
    <t>Evolución anual del IRE (%)</t>
  </si>
  <si>
    <t>Evolución IRE Corregido. % Año anterior</t>
  </si>
  <si>
    <r>
      <t xml:space="preserve"> </t>
    </r>
    <r>
      <rPr>
        <sz val="8"/>
        <color theme="0"/>
        <rFont val="Symbol"/>
        <family val="1"/>
        <charset val="2"/>
      </rPr>
      <t>D</t>
    </r>
    <r>
      <rPr>
        <sz val="8"/>
        <color theme="0"/>
        <rFont val="Arial"/>
        <family val="2"/>
      </rPr>
      <t xml:space="preserve"> Por actividad económica</t>
    </r>
  </si>
  <si>
    <r>
      <t>D</t>
    </r>
    <r>
      <rPr>
        <sz val="8"/>
        <color theme="0"/>
        <rFont val="Arial"/>
        <family val="2"/>
      </rPr>
      <t xml:space="preserve"> Demanda</t>
    </r>
  </si>
  <si>
    <t>Baja tensión p&lt;=10kW</t>
  </si>
  <si>
    <t>Hora</t>
  </si>
  <si>
    <t>CCAA</t>
  </si>
  <si>
    <t>Poblaciones</t>
  </si>
  <si>
    <t>Potencia térmica renovable</t>
  </si>
  <si>
    <t>Andalucía2</t>
  </si>
  <si>
    <t>Aragón2</t>
  </si>
  <si>
    <t>Asturias2</t>
  </si>
  <si>
    <t>Islas Baleares2</t>
  </si>
  <si>
    <t>Comunidad Valenciana2</t>
  </si>
  <si>
    <t>C. Valenciana</t>
  </si>
  <si>
    <t>Islas Canarias2</t>
  </si>
  <si>
    <t>Cantabria2</t>
  </si>
  <si>
    <t>Castilla La-Mancha</t>
  </si>
  <si>
    <t>Castilla La-Mancha2</t>
  </si>
  <si>
    <t>Castilla-La Mancha</t>
  </si>
  <si>
    <t>Castilla León</t>
  </si>
  <si>
    <t>Castilla León2</t>
  </si>
  <si>
    <t>Cataluña2</t>
  </si>
  <si>
    <t>Ceuta2</t>
  </si>
  <si>
    <t>Extremadura2</t>
  </si>
  <si>
    <t>Galicia2</t>
  </si>
  <si>
    <t>La Rioja2</t>
  </si>
  <si>
    <t>Madrid2</t>
  </si>
  <si>
    <t>Melilla2</t>
  </si>
  <si>
    <t>Murcia2</t>
  </si>
  <si>
    <t>Navarra2</t>
  </si>
  <si>
    <t>País Vasco2</t>
  </si>
  <si>
    <t>Máximo</t>
  </si>
  <si>
    <t>Mínimo</t>
  </si>
  <si>
    <t>Sistemas no peninsulares
Distribución mensual de la demanda de energía eléctrica</t>
  </si>
  <si>
    <t xml:space="preserve">Evolución del crecimiento anual de la demanda de energía eléctrica peninsular en b.c. </t>
  </si>
  <si>
    <t>Componentes del crecimiento de la demanda mensual peninsular</t>
  </si>
  <si>
    <t>(GWh)</t>
  </si>
  <si>
    <t>Curvas de carga de los días de máxima demanda horaria peninsular</t>
  </si>
  <si>
    <t>(MWh)</t>
  </si>
  <si>
    <t>(MW)</t>
  </si>
  <si>
    <t>Sistemas no peninsulares
Crecimiento anual de la demanda de energía eléctrica</t>
  </si>
  <si>
    <t>Informe 2016</t>
  </si>
  <si>
    <t>Enero-2016</t>
  </si>
  <si>
    <t>Corregido laboralidad</t>
  </si>
  <si>
    <t>06/09/2016 13:32:00 h</t>
  </si>
  <si>
    <t>6 septiembre (13.32 h)</t>
  </si>
  <si>
    <t>17 febrero (20-21 h)</t>
  </si>
  <si>
    <t>4 febrero</t>
  </si>
  <si>
    <t>18 febrero</t>
  </si>
  <si>
    <t>6 septiembre (13-14 h)</t>
  </si>
  <si>
    <t>6 septiembre</t>
  </si>
  <si>
    <t>Descomposición de la demanda del 6/09/2016</t>
  </si>
  <si>
    <t>Evolución mensual de las temperaturas. Media mensual de las temperturas máximas</t>
  </si>
  <si>
    <t>Evolución de las temperaturas máximas diarias comparado con la media histórica de las máximas</t>
  </si>
  <si>
    <t>Media de temperaturas máximas diarias en el período 1989-2013</t>
  </si>
  <si>
    <t>Media histórica</t>
  </si>
  <si>
    <t>Evolución mensual de las temperaturas. Media mensual de las temperturas máximas.</t>
  </si>
  <si>
    <t>IRE: Descomposición de la variación en 2016</t>
  </si>
  <si>
    <t xml:space="preserve">Tendencia  mensual del IRE corregido </t>
  </si>
  <si>
    <t>(2016) 6 septiembre</t>
  </si>
  <si>
    <t>Descomposición de la demanda del 17/02/2016</t>
  </si>
  <si>
    <t>Descomposición de la demanda del 4/02/2016</t>
  </si>
  <si>
    <t>4 octubre (20-21h)</t>
  </si>
  <si>
    <t>4 agosto (21-22h)</t>
  </si>
  <si>
    <t>5 octubre</t>
  </si>
  <si>
    <t>4 agosto</t>
  </si>
  <si>
    <t>31 diciembre (19-20h)</t>
  </si>
  <si>
    <t>10 agosto (13-14h)</t>
  </si>
  <si>
    <t>18 Octubre</t>
  </si>
  <si>
    <t>10 agosto</t>
  </si>
  <si>
    <t>18 febrero (20-21h)</t>
  </si>
  <si>
    <t>5 septiembre (12-13h)</t>
  </si>
  <si>
    <t>19 diciembre</t>
  </si>
  <si>
    <t>3 agosto</t>
  </si>
  <si>
    <t>17 febrero (20-21h)</t>
  </si>
  <si>
    <t>29 agosto (12-13h)</t>
  </si>
  <si>
    <t>6 octubre</t>
  </si>
  <si>
    <t>5 septiembre</t>
  </si>
  <si>
    <t>Información elaborada con datos a 29/03/2017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</si>
</sst>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\ _€_-;\-* #,##0.00\ _€_-;_-* &quot;-&quot;??\ _€_-;_-@_-"/>
    <numFmt numFmtId="164" formatCode="0_)"/>
    <numFmt numFmtId="165" formatCode="0E+00_)"/>
    <numFmt numFmtId="166" formatCode="0.0"/>
    <numFmt numFmtId="167" formatCode="0.00_)"/>
    <numFmt numFmtId="168" formatCode="#,##0.0"/>
    <numFmt numFmtId="169" formatCode="0.00\ "/>
    <numFmt numFmtId="170" formatCode="0.0_)"/>
    <numFmt numFmtId="171" formatCode="0.0\ "/>
    <numFmt numFmtId="172" formatCode="0.0000"/>
    <numFmt numFmtId="173" formatCode="0.0\ \ \ \ _)"/>
    <numFmt numFmtId="174" formatCode="dd\ mmmm"/>
    <numFmt numFmtId="175" formatCode="dd/mm/yy;@"/>
    <numFmt numFmtId="176" formatCode="#,##0.00[$€];[Red]\-#,##0.00[$€]"/>
    <numFmt numFmtId="177" formatCode="[$-C0A]mmm\-yy;@"/>
    <numFmt numFmtId="178" formatCode="0.0%"/>
    <numFmt numFmtId="179" formatCode="#,##0;\(#,##0\)"/>
    <numFmt numFmtId="180" formatCode="0.0\ _)"/>
    <numFmt numFmtId="181" formatCode="_-* #,##0\ _€_-;\-* #,##0\ _€_-;_-* &quot;-&quot;??\ _€_-;_-@_-"/>
    <numFmt numFmtId="182" formatCode="0.000"/>
  </numFmts>
  <fonts count="66">
    <font>
      <sz val="10"/>
      <name val="Geneva"/>
    </font>
    <font>
      <sz val="10"/>
      <name val="Geneva"/>
      <family val="2"/>
    </font>
    <font>
      <sz val="9"/>
      <name val="Avant Garde"/>
    </font>
    <font>
      <sz val="10"/>
      <color indexed="56"/>
      <name val="Genev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32"/>
      <name val="Arial"/>
      <family val="2"/>
    </font>
    <font>
      <b/>
      <sz val="8"/>
      <color indexed="32"/>
      <name val="Arial"/>
      <family val="2"/>
    </font>
    <font>
      <sz val="8"/>
      <color indexed="8"/>
      <name val="Arial"/>
      <family val="2"/>
    </font>
    <font>
      <sz val="10"/>
      <color indexed="8"/>
      <name val="Geneva"/>
      <family val="2"/>
    </font>
    <font>
      <sz val="9"/>
      <color indexed="8"/>
      <name val="Avant Garde"/>
    </font>
    <font>
      <b/>
      <sz val="10"/>
      <color indexed="8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sz val="8"/>
      <color indexed="56"/>
      <name val="Arial"/>
      <family val="2"/>
    </font>
    <font>
      <sz val="8"/>
      <color indexed="9"/>
      <name val="Arial"/>
      <family val="2"/>
    </font>
    <font>
      <sz val="8"/>
      <color indexed="8"/>
      <name val="Symbol"/>
      <family val="1"/>
      <charset val="2"/>
    </font>
    <font>
      <sz val="8"/>
      <color indexed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Geneva"/>
      <family val="2"/>
    </font>
    <font>
      <b/>
      <sz val="8"/>
      <color indexed="8"/>
      <name val="Symbol"/>
      <family val="1"/>
      <charset val="2"/>
    </font>
    <font>
      <sz val="9"/>
      <name val="Verdana"/>
      <family val="2"/>
    </font>
    <font>
      <sz val="9"/>
      <color indexed="81"/>
      <name val="Tahoma"/>
      <family val="2"/>
    </font>
    <font>
      <sz val="8"/>
      <color theme="0"/>
      <name val="Arial"/>
      <family val="2"/>
    </font>
    <font>
      <sz val="8"/>
      <color rgb="FF004563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Geneva"/>
      <family val="2"/>
    </font>
    <font>
      <b/>
      <sz val="10"/>
      <color rgb="FFC00000"/>
      <name val="Geneva"/>
    </font>
    <font>
      <sz val="10"/>
      <color rgb="FFC00000"/>
      <name val="Genev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9"/>
      <color rgb="FF0000FF"/>
      <name val="Verdana"/>
      <family val="2"/>
    </font>
    <font>
      <b/>
      <sz val="9"/>
      <color rgb="FFFFFFFF"/>
      <name val="Verdana"/>
      <family val="2"/>
    </font>
    <font>
      <sz val="9"/>
      <color rgb="FFC6C3C6"/>
      <name val="Verdana"/>
      <family val="2"/>
    </font>
    <font>
      <b/>
      <sz val="10"/>
      <color theme="0"/>
      <name val="Geneva"/>
    </font>
    <font>
      <b/>
      <sz val="8"/>
      <color theme="0"/>
      <name val="Arial"/>
      <family val="2"/>
    </font>
    <font>
      <b/>
      <sz val="8"/>
      <color theme="0"/>
      <name val="Symbol"/>
      <family val="1"/>
      <charset val="2"/>
    </font>
    <font>
      <b/>
      <sz val="8"/>
      <color rgb="FF004563"/>
      <name val="Arial"/>
      <family val="2"/>
    </font>
    <font>
      <sz val="10"/>
      <color theme="0"/>
      <name val="Geneva"/>
    </font>
    <font>
      <i/>
      <sz val="8"/>
      <color rgb="FF004563"/>
      <name val="Arial"/>
      <family val="2"/>
    </font>
    <font>
      <sz val="8"/>
      <color rgb="FF004563"/>
      <name val="Geneva"/>
    </font>
    <font>
      <b/>
      <sz val="8"/>
      <color rgb="FF004563"/>
      <name val="Geneva"/>
    </font>
    <font>
      <sz val="11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Symbol"/>
      <family val="1"/>
      <charset val="2"/>
    </font>
    <font>
      <sz val="10"/>
      <color rgb="FF004563"/>
      <name val="Geneva"/>
    </font>
    <font>
      <sz val="10"/>
      <color theme="0"/>
      <name val="Geneva"/>
      <family val="2"/>
    </font>
    <font>
      <sz val="11"/>
      <color rgb="FF9C65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Geneva"/>
    </font>
    <font>
      <sz val="11"/>
      <name val="Calibri"/>
      <family val="2"/>
    </font>
    <font>
      <sz val="8"/>
      <name val="Calibri"/>
      <family val="2"/>
    </font>
    <font>
      <sz val="10"/>
      <name val="Geneva"/>
    </font>
  </fonts>
  <fills count="14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C8EC14"/>
        <bgColor indexed="64"/>
      </patternFill>
    </fill>
    <fill>
      <patternFill patternType="solid">
        <fgColor rgb="FF8D369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theme="0"/>
      </right>
      <top/>
      <bottom style="thin">
        <color theme="0" tint="-0.34998626667073579"/>
      </bottom>
      <diagonal/>
    </border>
    <border>
      <left/>
      <right style="medium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3">
    <xf numFmtId="164" fontId="0" fillId="0" borderId="0"/>
    <xf numFmtId="176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4" fillId="0" borderId="0"/>
    <xf numFmtId="0" fontId="37" fillId="0" borderId="0"/>
    <xf numFmtId="0" fontId="40" fillId="0" borderId="0"/>
    <xf numFmtId="0" fontId="4" fillId="0" borderId="0"/>
    <xf numFmtId="0" fontId="4" fillId="0" borderId="0"/>
    <xf numFmtId="0" fontId="59" fillId="9" borderId="0" applyNumberFormat="0" applyBorder="0" applyAlignment="0" applyProtection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65" fillId="0" borderId="0"/>
  </cellStyleXfs>
  <cellXfs count="371">
    <xf numFmtId="164" fontId="0" fillId="0" borderId="0" xfId="0"/>
    <xf numFmtId="164" fontId="0" fillId="0" borderId="0" xfId="0" applyFill="1" applyProtection="1"/>
    <xf numFmtId="164" fontId="3" fillId="0" borderId="0" xfId="0" applyFont="1" applyFill="1" applyBorder="1" applyProtection="1"/>
    <xf numFmtId="164" fontId="10" fillId="0" borderId="0" xfId="0" applyFont="1" applyFill="1" applyBorder="1" applyProtection="1"/>
    <xf numFmtId="164" fontId="12" fillId="0" borderId="0" xfId="0" applyFont="1" applyFill="1" applyBorder="1" applyAlignment="1" applyProtection="1"/>
    <xf numFmtId="164" fontId="14" fillId="0" borderId="0" xfId="0" applyFont="1" applyFill="1" applyBorder="1" applyAlignment="1" applyProtection="1"/>
    <xf numFmtId="164" fontId="14" fillId="0" borderId="0" xfId="0" applyFont="1" applyFill="1" applyBorder="1" applyAlignment="1" applyProtection="1">
      <alignment horizontal="left" vertical="center" indent="1"/>
    </xf>
    <xf numFmtId="164" fontId="3" fillId="0" borderId="0" xfId="0" applyFont="1" applyFill="1" applyBorder="1" applyAlignment="1" applyProtection="1">
      <alignment horizontal="left" indent="1"/>
    </xf>
    <xf numFmtId="164" fontId="12" fillId="0" borderId="0" xfId="0" applyFont="1" applyFill="1" applyAlignment="1" applyProtection="1">
      <alignment horizontal="right"/>
    </xf>
    <xf numFmtId="164" fontId="14" fillId="0" borderId="0" xfId="0" applyFont="1" applyFill="1" applyBorder="1" applyAlignment="1" applyProtection="1">
      <alignment horizontal="left"/>
    </xf>
    <xf numFmtId="164" fontId="1" fillId="0" borderId="0" xfId="0" applyFont="1" applyFill="1" applyProtection="1"/>
    <xf numFmtId="164" fontId="14" fillId="0" borderId="0" xfId="0" applyFont="1" applyFill="1" applyBorder="1" applyAlignment="1" applyProtection="1">
      <alignment horizontal="right" vertical="center"/>
    </xf>
    <xf numFmtId="164" fontId="3" fillId="2" borderId="0" xfId="0" applyFont="1" applyFill="1" applyBorder="1" applyAlignment="1" applyProtection="1">
      <alignment horizontal="left" indent="1"/>
    </xf>
    <xf numFmtId="164" fontId="16" fillId="0" borderId="0" xfId="0" applyFont="1" applyFill="1" applyBorder="1" applyAlignment="1" applyProtection="1">
      <alignment horizontal="right"/>
    </xf>
    <xf numFmtId="164" fontId="14" fillId="2" borderId="0" xfId="0" applyFont="1" applyFill="1" applyBorder="1" applyAlignment="1" applyProtection="1">
      <alignment horizontal="left"/>
    </xf>
    <xf numFmtId="164" fontId="10" fillId="0" borderId="0" xfId="0" applyFont="1" applyFill="1" applyProtection="1"/>
    <xf numFmtId="164" fontId="2" fillId="0" borderId="0" xfId="0" applyFont="1" applyFill="1" applyProtection="1"/>
    <xf numFmtId="164" fontId="11" fillId="0" borderId="0" xfId="0" applyFont="1" applyFill="1" applyProtection="1"/>
    <xf numFmtId="2" fontId="7" fillId="0" borderId="0" xfId="0" applyNumberFormat="1" applyFont="1" applyFill="1" applyBorder="1" applyAlignment="1" applyProtection="1">
      <alignment horizontal="right"/>
    </xf>
    <xf numFmtId="164" fontId="7" fillId="0" borderId="0" xfId="0" applyFont="1" applyFill="1" applyBorder="1" applyProtection="1"/>
    <xf numFmtId="164" fontId="9" fillId="0" borderId="0" xfId="0" applyFont="1" applyFill="1" applyBorder="1" applyProtection="1"/>
    <xf numFmtId="3" fontId="9" fillId="0" borderId="0" xfId="0" applyNumberFormat="1" applyFont="1" applyFill="1" applyBorder="1" applyProtection="1"/>
    <xf numFmtId="164" fontId="18" fillId="0" borderId="0" xfId="0" applyFont="1" applyFill="1" applyBorder="1" applyProtection="1"/>
    <xf numFmtId="164" fontId="19" fillId="0" borderId="0" xfId="0" applyFont="1" applyFill="1" applyBorder="1" applyProtection="1"/>
    <xf numFmtId="164" fontId="6" fillId="0" borderId="0" xfId="0" applyFont="1" applyFill="1" applyBorder="1" applyProtection="1"/>
    <xf numFmtId="164" fontId="14" fillId="0" borderId="0" xfId="0" applyFont="1" applyFill="1" applyBorder="1" applyAlignment="1" applyProtection="1">
      <alignment horizontal="right"/>
    </xf>
    <xf numFmtId="169" fontId="8" fillId="0" borderId="0" xfId="0" applyNumberFormat="1" applyFont="1" applyFill="1" applyBorder="1" applyAlignment="1" applyProtection="1">
      <alignment horizontal="centerContinuous"/>
    </xf>
    <xf numFmtId="164" fontId="9" fillId="0" borderId="1" xfId="0" applyFont="1" applyFill="1" applyBorder="1" applyProtection="1"/>
    <xf numFmtId="2" fontId="7" fillId="0" borderId="1" xfId="0" applyNumberFormat="1" applyFont="1" applyFill="1" applyBorder="1" applyProtection="1"/>
    <xf numFmtId="2" fontId="7" fillId="0" borderId="1" xfId="0" applyNumberFormat="1" applyFont="1" applyFill="1" applyBorder="1" applyAlignment="1" applyProtection="1">
      <alignment horizontal="right"/>
    </xf>
    <xf numFmtId="169" fontId="7" fillId="0" borderId="1" xfId="0" applyNumberFormat="1" applyFont="1" applyFill="1" applyBorder="1" applyProtection="1"/>
    <xf numFmtId="164" fontId="14" fillId="0" borderId="1" xfId="0" applyFont="1" applyFill="1" applyBorder="1" applyProtection="1"/>
    <xf numFmtId="164" fontId="14" fillId="0" borderId="0" xfId="0" applyFont="1" applyFill="1" applyBorder="1" applyAlignment="1" applyProtection="1">
      <alignment horizontal="left" vertical="center"/>
    </xf>
    <xf numFmtId="164" fontId="4" fillId="0" borderId="0" xfId="0" applyFont="1" applyFill="1" applyBorder="1" applyProtection="1"/>
    <xf numFmtId="164" fontId="5" fillId="0" borderId="0" xfId="0" applyFont="1" applyFill="1" applyBorder="1" applyProtection="1"/>
    <xf numFmtId="164" fontId="13" fillId="3" borderId="0" xfId="0" applyFont="1" applyFill="1" applyBorder="1" applyProtection="1"/>
    <xf numFmtId="164" fontId="13" fillId="3" borderId="1" xfId="0" applyFont="1" applyFill="1" applyBorder="1" applyAlignment="1" applyProtection="1">
      <alignment horizontal="centerContinuous"/>
    </xf>
    <xf numFmtId="164" fontId="13" fillId="3" borderId="0" xfId="0" applyFont="1" applyFill="1" applyBorder="1" applyAlignment="1" applyProtection="1">
      <alignment horizontal="centerContinuous"/>
    </xf>
    <xf numFmtId="164" fontId="13" fillId="3" borderId="1" xfId="0" applyFont="1" applyFill="1" applyBorder="1" applyAlignment="1" applyProtection="1">
      <alignment horizontal="left"/>
    </xf>
    <xf numFmtId="164" fontId="13" fillId="3" borderId="1" xfId="0" applyFont="1" applyFill="1" applyBorder="1" applyAlignment="1" applyProtection="1">
      <alignment horizontal="right"/>
    </xf>
    <xf numFmtId="164" fontId="13" fillId="0" borderId="0" xfId="0" applyFont="1" applyFill="1" applyBorder="1" applyAlignment="1" applyProtection="1">
      <alignment horizontal="centerContinuous"/>
    </xf>
    <xf numFmtId="14" fontId="9" fillId="0" borderId="0" xfId="0" applyNumberFormat="1" applyFont="1" applyFill="1" applyBorder="1" applyAlignment="1" applyProtection="1">
      <alignment horizontal="left"/>
    </xf>
    <xf numFmtId="167" fontId="21" fillId="0" borderId="0" xfId="0" applyNumberFormat="1" applyFont="1" applyFill="1" applyBorder="1" applyProtection="1"/>
    <xf numFmtId="172" fontId="5" fillId="0" borderId="0" xfId="0" applyNumberFormat="1" applyFont="1" applyFill="1" applyBorder="1" applyProtection="1"/>
    <xf numFmtId="2" fontId="5" fillId="0" borderId="0" xfId="0" applyNumberFormat="1" applyFont="1" applyFill="1" applyBorder="1" applyProtection="1"/>
    <xf numFmtId="38" fontId="9" fillId="0" borderId="0" xfId="3" applyFont="1" applyFill="1" applyBorder="1" applyProtection="1"/>
    <xf numFmtId="0" fontId="12" fillId="0" borderId="0" xfId="4" applyFont="1" applyFill="1" applyAlignment="1" applyProtection="1">
      <alignment horizontal="right"/>
    </xf>
    <xf numFmtId="14" fontId="22" fillId="0" borderId="0" xfId="0" applyNumberFormat="1" applyFont="1"/>
    <xf numFmtId="164" fontId="23" fillId="0" borderId="0" xfId="0" applyFont="1" applyFill="1" applyBorder="1" applyAlignment="1" applyProtection="1">
      <alignment horizontal="center"/>
    </xf>
    <xf numFmtId="2" fontId="7" fillId="0" borderId="0" xfId="0" applyNumberFormat="1" applyFont="1" applyFill="1" applyBorder="1" applyProtection="1"/>
    <xf numFmtId="164" fontId="21" fillId="0" borderId="0" xfId="0" applyFont="1" applyFill="1" applyBorder="1" applyProtection="1"/>
    <xf numFmtId="164" fontId="9" fillId="0" borderId="0" xfId="0" applyFont="1" applyFill="1" applyBorder="1" applyAlignment="1" applyProtection="1">
      <alignment horizontal="left" vertical="center"/>
    </xf>
    <xf numFmtId="164" fontId="9" fillId="0" borderId="0" xfId="0" applyFont="1" applyFill="1" applyBorder="1" applyAlignment="1" applyProtection="1">
      <alignment horizontal="left" vertical="center" indent="1"/>
    </xf>
    <xf numFmtId="170" fontId="9" fillId="0" borderId="0" xfId="0" applyNumberFormat="1" applyFont="1" applyFill="1" applyBorder="1" applyProtection="1"/>
    <xf numFmtId="164" fontId="25" fillId="0" borderId="0" xfId="0" applyFont="1" applyFill="1" applyBorder="1" applyProtection="1"/>
    <xf numFmtId="170" fontId="21" fillId="0" borderId="0" xfId="0" quotePrefix="1" applyNumberFormat="1" applyFont="1" applyFill="1" applyBorder="1" applyAlignment="1" applyProtection="1">
      <alignment horizontal="right"/>
    </xf>
    <xf numFmtId="170" fontId="21" fillId="0" borderId="0" xfId="0" applyNumberFormat="1" applyFont="1" applyFill="1" applyBorder="1" applyProtection="1"/>
    <xf numFmtId="164" fontId="21" fillId="0" borderId="0" xfId="0" quotePrefix="1" applyNumberFormat="1" applyFont="1" applyFill="1" applyBorder="1" applyAlignment="1" applyProtection="1">
      <alignment horizontal="right"/>
    </xf>
    <xf numFmtId="164" fontId="21" fillId="0" borderId="0" xfId="0" applyNumberFormat="1" applyFont="1" applyFill="1" applyBorder="1" applyProtection="1"/>
    <xf numFmtId="170" fontId="25" fillId="0" borderId="0" xfId="0" applyNumberFormat="1" applyFont="1" applyFill="1" applyBorder="1" applyProtection="1"/>
    <xf numFmtId="175" fontId="9" fillId="0" borderId="0" xfId="0" applyNumberFormat="1" applyFont="1" applyFill="1" applyBorder="1" applyProtection="1"/>
    <xf numFmtId="16" fontId="0" fillId="0" borderId="0" xfId="0" applyNumberFormat="1"/>
    <xf numFmtId="3" fontId="0" fillId="0" borderId="0" xfId="0" applyNumberFormat="1"/>
    <xf numFmtId="164" fontId="26" fillId="0" borderId="0" xfId="0" applyFont="1" applyFill="1" applyBorder="1" applyProtection="1"/>
    <xf numFmtId="2" fontId="14" fillId="0" borderId="1" xfId="0" applyNumberFormat="1" applyFont="1" applyFill="1" applyBorder="1" applyProtection="1"/>
    <xf numFmtId="2" fontId="14" fillId="0" borderId="0" xfId="0" applyNumberFormat="1" applyFont="1" applyFill="1" applyBorder="1" applyProtection="1"/>
    <xf numFmtId="170" fontId="5" fillId="0" borderId="0" xfId="0" applyNumberFormat="1" applyFont="1" applyFill="1" applyBorder="1" applyProtection="1"/>
    <xf numFmtId="166" fontId="24" fillId="0" borderId="0" xfId="0" applyNumberFormat="1" applyFont="1" applyFill="1" applyBorder="1" applyAlignment="1">
      <alignment horizontal="right" vertical="center"/>
    </xf>
    <xf numFmtId="167" fontId="6" fillId="0" borderId="0" xfId="0" applyNumberFormat="1" applyFont="1" applyFill="1" applyBorder="1" applyProtection="1"/>
    <xf numFmtId="168" fontId="28" fillId="0" borderId="0" xfId="0" applyNumberFormat="1" applyFont="1" applyFill="1" applyBorder="1" applyAlignment="1">
      <alignment horizontal="right" vertical="center"/>
    </xf>
    <xf numFmtId="169" fontId="7" fillId="0" borderId="0" xfId="0" applyNumberFormat="1" applyFont="1" applyFill="1" applyBorder="1" applyProtection="1"/>
    <xf numFmtId="164" fontId="30" fillId="0" borderId="0" xfId="0" applyFont="1" applyFill="1" applyBorder="1" applyProtection="1"/>
    <xf numFmtId="3" fontId="24" fillId="0" borderId="0" xfId="0" applyNumberFormat="1" applyFont="1" applyFill="1" applyBorder="1" applyAlignment="1">
      <alignment horizontal="right" vertical="center"/>
    </xf>
    <xf numFmtId="4" fontId="9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164" fontId="32" fillId="0" borderId="0" xfId="0" applyFont="1" applyFill="1" applyBorder="1" applyProtection="1"/>
    <xf numFmtId="3" fontId="33" fillId="0" borderId="0" xfId="0" applyNumberFormat="1" applyFont="1" applyFill="1" applyBorder="1" applyAlignment="1">
      <alignment horizontal="right" vertical="center"/>
    </xf>
    <xf numFmtId="166" fontId="33" fillId="0" borderId="0" xfId="0" applyNumberFormat="1" applyFont="1" applyFill="1" applyBorder="1" applyAlignment="1">
      <alignment horizontal="right" vertical="center"/>
    </xf>
    <xf numFmtId="164" fontId="34" fillId="0" borderId="0" xfId="0" applyFont="1" applyFill="1" applyBorder="1" applyProtection="1"/>
    <xf numFmtId="167" fontId="32" fillId="0" borderId="0" xfId="0" applyNumberFormat="1" applyFont="1" applyFill="1" applyBorder="1" applyProtection="1"/>
    <xf numFmtId="164" fontId="12" fillId="0" borderId="0" xfId="0" applyFont="1" applyFill="1" applyAlignment="1" applyProtection="1">
      <alignment horizontal="right"/>
    </xf>
    <xf numFmtId="164" fontId="0" fillId="0" borderId="0" xfId="0" applyFill="1"/>
    <xf numFmtId="164" fontId="36" fillId="0" borderId="0" xfId="0" applyFont="1" applyFill="1" applyBorder="1" applyProtection="1"/>
    <xf numFmtId="0" fontId="37" fillId="0" borderId="0" xfId="5"/>
    <xf numFmtId="166" fontId="37" fillId="0" borderId="0" xfId="5" applyNumberFormat="1"/>
    <xf numFmtId="0" fontId="38" fillId="0" borderId="0" xfId="5" applyFont="1" applyBorder="1" applyAlignment="1">
      <alignment horizontal="center"/>
    </xf>
    <xf numFmtId="0" fontId="37" fillId="0" borderId="0" xfId="5" applyBorder="1" applyAlignment="1">
      <alignment horizontal="center"/>
    </xf>
    <xf numFmtId="0" fontId="38" fillId="0" borderId="0" xfId="5" applyFont="1" applyBorder="1" applyAlignment="1">
      <alignment horizontal="right"/>
    </xf>
    <xf numFmtId="172" fontId="39" fillId="0" borderId="0" xfId="5" applyNumberFormat="1" applyFont="1" applyBorder="1"/>
    <xf numFmtId="166" fontId="0" fillId="0" borderId="0" xfId="0" applyNumberFormat="1"/>
    <xf numFmtId="164" fontId="42" fillId="0" borderId="0" xfId="0" applyFont="1"/>
    <xf numFmtId="164" fontId="0" fillId="0" borderId="0" xfId="0" applyAlignment="1">
      <alignment horizontal="left"/>
    </xf>
    <xf numFmtId="0" fontId="17" fillId="4" borderId="0" xfId="4" applyFont="1" applyFill="1" applyBorder="1" applyAlignment="1" applyProtection="1">
      <alignment horizontal="right" vertical="center"/>
    </xf>
    <xf numFmtId="0" fontId="14" fillId="4" borderId="0" xfId="2" applyFont="1" applyFill="1" applyBorder="1" applyAlignment="1" applyProtection="1">
      <alignment horizontal="left"/>
    </xf>
    <xf numFmtId="0" fontId="14" fillId="4" borderId="0" xfId="8" applyFont="1" applyFill="1" applyBorder="1" applyAlignment="1" applyProtection="1">
      <alignment horizontal="left"/>
    </xf>
    <xf numFmtId="164" fontId="12" fillId="0" borderId="0" xfId="0" applyFont="1" applyFill="1" applyAlignment="1" applyProtection="1">
      <alignment horizontal="right"/>
    </xf>
    <xf numFmtId="2" fontId="48" fillId="5" borderId="0" xfId="0" applyNumberFormat="1" applyFont="1" applyFill="1" applyBorder="1" applyAlignment="1" applyProtection="1">
      <alignment horizontal="right"/>
    </xf>
    <xf numFmtId="2" fontId="47" fillId="5" borderId="0" xfId="0" applyNumberFormat="1" applyFont="1" applyFill="1" applyBorder="1" applyAlignment="1" applyProtection="1">
      <alignment horizontal="center"/>
    </xf>
    <xf numFmtId="0" fontId="47" fillId="5" borderId="0" xfId="7" applyFont="1" applyFill="1" applyBorder="1" applyAlignment="1" applyProtection="1">
      <alignment horizontal="left"/>
    </xf>
    <xf numFmtId="164" fontId="47" fillId="5" borderId="8" xfId="0" applyFont="1" applyFill="1" applyBorder="1" applyProtection="1"/>
    <xf numFmtId="2" fontId="47" fillId="5" borderId="8" xfId="0" applyNumberFormat="1" applyFont="1" applyFill="1" applyBorder="1" applyAlignment="1" applyProtection="1">
      <alignment horizontal="right"/>
    </xf>
    <xf numFmtId="164" fontId="47" fillId="5" borderId="8" xfId="0" applyFont="1" applyFill="1" applyBorder="1" applyAlignment="1" applyProtection="1">
      <alignment horizontal="center"/>
    </xf>
    <xf numFmtId="164" fontId="9" fillId="4" borderId="0" xfId="0" applyFont="1" applyFill="1" applyBorder="1" applyAlignment="1" applyProtection="1">
      <alignment horizontal="left"/>
    </xf>
    <xf numFmtId="173" fontId="9" fillId="4" borderId="0" xfId="0" applyNumberFormat="1" applyFont="1" applyFill="1" applyBorder="1" applyAlignment="1" applyProtection="1">
      <alignment horizontal="right"/>
    </xf>
    <xf numFmtId="164" fontId="9" fillId="4" borderId="1" xfId="0" applyFont="1" applyFill="1" applyBorder="1" applyAlignment="1" applyProtection="1">
      <alignment horizontal="left"/>
    </xf>
    <xf numFmtId="165" fontId="9" fillId="4" borderId="0" xfId="0" applyNumberFormat="1" applyFont="1" applyFill="1" applyBorder="1" applyAlignment="1" applyProtection="1">
      <alignment horizontal="left"/>
    </xf>
    <xf numFmtId="3" fontId="9" fillId="4" borderId="0" xfId="0" applyNumberFormat="1" applyFont="1" applyFill="1" applyBorder="1" applyProtection="1"/>
    <xf numFmtId="166" fontId="9" fillId="4" borderId="0" xfId="0" applyNumberFormat="1" applyFont="1" applyFill="1" applyBorder="1" applyProtection="1"/>
    <xf numFmtId="3" fontId="9" fillId="4" borderId="1" xfId="0" applyNumberFormat="1" applyFont="1" applyFill="1" applyBorder="1" applyProtection="1"/>
    <xf numFmtId="166" fontId="9" fillId="4" borderId="1" xfId="0" applyNumberFormat="1" applyFont="1" applyFill="1" applyBorder="1" applyProtection="1"/>
    <xf numFmtId="164" fontId="14" fillId="4" borderId="1" xfId="0" applyFont="1" applyFill="1" applyBorder="1" applyAlignment="1" applyProtection="1">
      <alignment horizontal="left"/>
    </xf>
    <xf numFmtId="3" fontId="14" fillId="4" borderId="1" xfId="0" applyNumberFormat="1" applyFont="1" applyFill="1" applyBorder="1" applyProtection="1"/>
    <xf numFmtId="168" fontId="14" fillId="4" borderId="1" xfId="0" applyNumberFormat="1" applyFont="1" applyFill="1" applyBorder="1" applyProtection="1"/>
    <xf numFmtId="166" fontId="14" fillId="4" borderId="1" xfId="0" applyNumberFormat="1" applyFont="1" applyFill="1" applyBorder="1" applyProtection="1"/>
    <xf numFmtId="0" fontId="31" fillId="4" borderId="0" xfId="6" applyFont="1" applyFill="1"/>
    <xf numFmtId="168" fontId="31" fillId="4" borderId="0" xfId="6" applyNumberFormat="1" applyFont="1" applyFill="1"/>
    <xf numFmtId="3" fontId="31" fillId="4" borderId="0" xfId="0" applyNumberFormat="1" applyFont="1" applyFill="1"/>
    <xf numFmtId="164" fontId="13" fillId="3" borderId="8" xfId="0" applyFont="1" applyFill="1" applyBorder="1" applyAlignment="1" applyProtection="1">
      <alignment horizontal="left"/>
    </xf>
    <xf numFmtId="164" fontId="13" fillId="3" borderId="8" xfId="0" applyFont="1" applyFill="1" applyBorder="1" applyAlignment="1" applyProtection="1">
      <alignment horizontal="right"/>
    </xf>
    <xf numFmtId="0" fontId="31" fillId="4" borderId="8" xfId="6" applyFont="1" applyFill="1" applyBorder="1"/>
    <xf numFmtId="168" fontId="31" fillId="4" borderId="8" xfId="6" applyNumberFormat="1" applyFont="1" applyFill="1" applyBorder="1"/>
    <xf numFmtId="3" fontId="31" fillId="4" borderId="8" xfId="0" applyNumberFormat="1" applyFont="1" applyFill="1" applyBorder="1"/>
    <xf numFmtId="164" fontId="3" fillId="4" borderId="0" xfId="0" applyFont="1" applyFill="1" applyBorder="1" applyAlignment="1" applyProtection="1">
      <alignment horizontal="left" indent="1"/>
    </xf>
    <xf numFmtId="164" fontId="47" fillId="5" borderId="8" xfId="0" applyFont="1" applyFill="1" applyBorder="1" applyAlignment="1" applyProtection="1">
      <alignment horizontal="right"/>
    </xf>
    <xf numFmtId="164" fontId="47" fillId="5" borderId="0" xfId="0" applyFont="1" applyFill="1" applyBorder="1"/>
    <xf numFmtId="164" fontId="6" fillId="0" borderId="0" xfId="0" applyFont="1"/>
    <xf numFmtId="164" fontId="47" fillId="5" borderId="0" xfId="0" applyFont="1" applyFill="1" applyBorder="1" applyAlignment="1">
      <alignment horizontal="right"/>
    </xf>
    <xf numFmtId="164" fontId="31" fillId="4" borderId="0" xfId="0" applyFont="1" applyFill="1"/>
    <xf numFmtId="180" fontId="31" fillId="4" borderId="0" xfId="0" applyNumberFormat="1" applyFont="1" applyFill="1"/>
    <xf numFmtId="166" fontId="31" fillId="4" borderId="0" xfId="0" applyNumberFormat="1" applyFont="1" applyFill="1"/>
    <xf numFmtId="164" fontId="9" fillId="4" borderId="8" xfId="0" applyFont="1" applyFill="1" applyBorder="1" applyAlignment="1" applyProtection="1">
      <alignment horizontal="left"/>
    </xf>
    <xf numFmtId="180" fontId="31" fillId="4" borderId="8" xfId="0" applyNumberFormat="1" applyFont="1" applyFill="1" applyBorder="1"/>
    <xf numFmtId="166" fontId="31" fillId="4" borderId="8" xfId="0" applyNumberFormat="1" applyFont="1" applyFill="1" applyBorder="1"/>
    <xf numFmtId="164" fontId="31" fillId="4" borderId="8" xfId="0" applyFont="1" applyFill="1" applyBorder="1"/>
    <xf numFmtId="164" fontId="31" fillId="0" borderId="0" xfId="0" applyFont="1"/>
    <xf numFmtId="164" fontId="49" fillId="0" borderId="0" xfId="0" applyFont="1" applyAlignment="1">
      <alignment horizontal="center"/>
    </xf>
    <xf numFmtId="164" fontId="31" fillId="4" borderId="0" xfId="0" applyFont="1" applyFill="1" applyAlignment="1">
      <alignment horizontal="left"/>
    </xf>
    <xf numFmtId="164" fontId="31" fillId="4" borderId="8" xfId="0" applyFont="1" applyFill="1" applyBorder="1" applyAlignment="1">
      <alignment horizontal="left"/>
    </xf>
    <xf numFmtId="164" fontId="12" fillId="0" borderId="0" xfId="0" applyFont="1" applyFill="1" applyAlignment="1" applyProtection="1"/>
    <xf numFmtId="164" fontId="50" fillId="0" borderId="0" xfId="0" applyFont="1"/>
    <xf numFmtId="164" fontId="6" fillId="0" borderId="0" xfId="0" applyFont="1" applyAlignment="1">
      <alignment horizontal="right"/>
    </xf>
    <xf numFmtId="164" fontId="47" fillId="6" borderId="0" xfId="0" applyFont="1" applyFill="1"/>
    <xf numFmtId="164" fontId="47" fillId="6" borderId="0" xfId="0" applyFont="1" applyFill="1" applyAlignment="1">
      <alignment horizontal="right"/>
    </xf>
    <xf numFmtId="3" fontId="47" fillId="6" borderId="0" xfId="0" applyNumberFormat="1" applyFont="1" applyFill="1"/>
    <xf numFmtId="164" fontId="47" fillId="6" borderId="0" xfId="0" quotePrefix="1" applyFont="1" applyFill="1" applyAlignment="1"/>
    <xf numFmtId="164" fontId="47" fillId="7" borderId="0" xfId="0" quotePrefix="1" applyFont="1" applyFill="1" applyAlignment="1"/>
    <xf numFmtId="3" fontId="47" fillId="7" borderId="0" xfId="0" applyNumberFormat="1" applyFont="1" applyFill="1"/>
    <xf numFmtId="164" fontId="47" fillId="7" borderId="0" xfId="0" applyFont="1" applyFill="1" applyAlignment="1">
      <alignment horizontal="right"/>
    </xf>
    <xf numFmtId="164" fontId="47" fillId="7" borderId="0" xfId="0" quotePrefix="1" applyFont="1" applyFill="1" applyAlignment="1">
      <alignment horizontal="right"/>
    </xf>
    <xf numFmtId="164" fontId="47" fillId="0" borderId="0" xfId="0" applyFont="1" applyFill="1"/>
    <xf numFmtId="164" fontId="47" fillId="0" borderId="0" xfId="0" applyFont="1" applyFill="1" applyAlignment="1">
      <alignment horizontal="right"/>
    </xf>
    <xf numFmtId="164" fontId="47" fillId="0" borderId="0" xfId="0" quotePrefix="1" applyFont="1" applyFill="1" applyAlignment="1"/>
    <xf numFmtId="3" fontId="47" fillId="0" borderId="0" xfId="0" applyNumberFormat="1" applyFont="1" applyFill="1"/>
    <xf numFmtId="164" fontId="47" fillId="0" borderId="0" xfId="0" quotePrefix="1" applyFont="1" applyFill="1" applyAlignment="1">
      <alignment horizontal="right"/>
    </xf>
    <xf numFmtId="164" fontId="47" fillId="5" borderId="0" xfId="0" applyFont="1" applyFill="1" applyAlignment="1">
      <alignment horizontal="left"/>
    </xf>
    <xf numFmtId="164" fontId="46" fillId="5" borderId="0" xfId="0" applyFont="1" applyFill="1"/>
    <xf numFmtId="164" fontId="47" fillId="5" borderId="0" xfId="0" applyFont="1" applyFill="1"/>
    <xf numFmtId="164" fontId="47" fillId="6" borderId="0" xfId="0" applyFont="1" applyFill="1" applyAlignment="1">
      <alignment horizontal="center"/>
    </xf>
    <xf numFmtId="3" fontId="47" fillId="7" borderId="0" xfId="0" applyNumberFormat="1" applyFont="1" applyFill="1" applyAlignment="1">
      <alignment horizontal="center"/>
    </xf>
    <xf numFmtId="164" fontId="49" fillId="0" borderId="0" xfId="0" applyFont="1" applyFill="1" applyAlignment="1">
      <alignment horizontal="center" vertical="center"/>
    </xf>
    <xf numFmtId="164" fontId="31" fillId="0" borderId="0" xfId="0" applyFont="1" applyAlignment="1">
      <alignment horizontal="left"/>
    </xf>
    <xf numFmtId="164" fontId="31" fillId="8" borderId="0" xfId="0" applyFont="1" applyFill="1" applyBorder="1" applyAlignment="1">
      <alignment horizontal="left"/>
    </xf>
    <xf numFmtId="164" fontId="31" fillId="8" borderId="8" xfId="0" applyFont="1" applyFill="1" applyBorder="1" applyAlignment="1">
      <alignment horizontal="left"/>
    </xf>
    <xf numFmtId="17" fontId="31" fillId="8" borderId="0" xfId="0" applyNumberFormat="1" applyFont="1" applyFill="1" applyAlignment="1">
      <alignment horizontal="left"/>
    </xf>
    <xf numFmtId="3" fontId="31" fillId="8" borderId="0" xfId="0" applyNumberFormat="1" applyFont="1" applyFill="1"/>
    <xf numFmtId="17" fontId="31" fillId="8" borderId="8" xfId="0" applyNumberFormat="1" applyFont="1" applyFill="1" applyBorder="1" applyAlignment="1">
      <alignment horizontal="left"/>
    </xf>
    <xf numFmtId="3" fontId="31" fillId="8" borderId="8" xfId="0" applyNumberFormat="1" applyFont="1" applyFill="1" applyBorder="1"/>
    <xf numFmtId="164" fontId="31" fillId="8" borderId="0" xfId="0" applyFont="1" applyFill="1"/>
    <xf numFmtId="178" fontId="31" fillId="8" borderId="0" xfId="0" applyNumberFormat="1" applyFont="1" applyFill="1"/>
    <xf numFmtId="178" fontId="31" fillId="8" borderId="8" xfId="0" applyNumberFormat="1" applyFont="1" applyFill="1" applyBorder="1"/>
    <xf numFmtId="164" fontId="31" fillId="8" borderId="0" xfId="0" applyFont="1" applyFill="1" applyAlignment="1">
      <alignment horizontal="left"/>
    </xf>
    <xf numFmtId="166" fontId="31" fillId="8" borderId="0" xfId="0" applyNumberFormat="1" applyFont="1" applyFill="1"/>
    <xf numFmtId="166" fontId="31" fillId="8" borderId="8" xfId="0" applyNumberFormat="1" applyFont="1" applyFill="1" applyBorder="1"/>
    <xf numFmtId="164" fontId="0" fillId="0" borderId="0" xfId="0" applyFill="1" applyAlignment="1">
      <alignment horizontal="left"/>
    </xf>
    <xf numFmtId="164" fontId="49" fillId="8" borderId="11" xfId="0" applyFont="1" applyFill="1" applyBorder="1" applyAlignment="1">
      <alignment horizontal="left"/>
    </xf>
    <xf numFmtId="164" fontId="49" fillId="8" borderId="11" xfId="0" applyFont="1" applyFill="1" applyBorder="1" applyAlignment="1">
      <alignment horizontal="right"/>
    </xf>
    <xf numFmtId="164" fontId="49" fillId="8" borderId="0" xfId="0" applyFont="1" applyFill="1" applyBorder="1" applyAlignment="1">
      <alignment horizontal="left"/>
    </xf>
    <xf numFmtId="164" fontId="49" fillId="8" borderId="0" xfId="0" applyFont="1" applyFill="1" applyBorder="1" applyAlignment="1">
      <alignment horizontal="right"/>
    </xf>
    <xf numFmtId="164" fontId="49" fillId="8" borderId="8" xfId="0" applyFont="1" applyFill="1" applyBorder="1" applyAlignment="1">
      <alignment horizontal="left"/>
    </xf>
    <xf numFmtId="164" fontId="49" fillId="8" borderId="8" xfId="0" applyFont="1" applyFill="1" applyBorder="1" applyAlignment="1">
      <alignment horizontal="right"/>
    </xf>
    <xf numFmtId="164" fontId="49" fillId="0" borderId="0" xfId="0" applyFont="1" applyAlignment="1">
      <alignment horizontal="left"/>
    </xf>
    <xf numFmtId="164" fontId="49" fillId="0" borderId="0" xfId="0" applyFont="1"/>
    <xf numFmtId="164" fontId="7" fillId="8" borderId="0" xfId="0" applyFont="1" applyFill="1" applyBorder="1" applyProtection="1"/>
    <xf numFmtId="164" fontId="7" fillId="8" borderId="7" xfId="0" applyFont="1" applyFill="1" applyBorder="1" applyProtection="1"/>
    <xf numFmtId="164" fontId="8" fillId="8" borderId="1" xfId="0" applyFont="1" applyFill="1" applyBorder="1" applyProtection="1"/>
    <xf numFmtId="164" fontId="8" fillId="8" borderId="1" xfId="0" applyFont="1" applyFill="1" applyBorder="1" applyAlignment="1" applyProtection="1">
      <alignment horizontal="center"/>
    </xf>
    <xf numFmtId="164" fontId="14" fillId="8" borderId="1" xfId="0" applyFont="1" applyFill="1" applyBorder="1" applyAlignment="1" applyProtection="1">
      <alignment horizontal="center"/>
    </xf>
    <xf numFmtId="164" fontId="14" fillId="8" borderId="1" xfId="0" applyFont="1" applyFill="1" applyBorder="1" applyAlignment="1" applyProtection="1">
      <alignment horizontal="center" wrapText="1"/>
    </xf>
    <xf numFmtId="164" fontId="27" fillId="8" borderId="1" xfId="0" applyFont="1" applyFill="1" applyBorder="1" applyAlignment="1" applyProtection="1">
      <alignment horizontal="center"/>
    </xf>
    <xf numFmtId="164" fontId="9" fillId="8" borderId="0" xfId="0" applyFont="1" applyFill="1" applyBorder="1" applyAlignment="1" applyProtection="1">
      <alignment horizontal="left"/>
    </xf>
    <xf numFmtId="166" fontId="9" fillId="8" borderId="0" xfId="0" applyNumberFormat="1" applyFont="1" applyFill="1" applyBorder="1" applyAlignment="1" applyProtection="1">
      <alignment horizontal="center"/>
    </xf>
    <xf numFmtId="171" fontId="9" fillId="8" borderId="0" xfId="0" applyNumberFormat="1" applyFont="1" applyFill="1" applyBorder="1" applyProtection="1"/>
    <xf numFmtId="3" fontId="9" fillId="8" borderId="0" xfId="0" applyNumberFormat="1" applyFont="1" applyFill="1" applyBorder="1" applyProtection="1"/>
    <xf numFmtId="164" fontId="9" fillId="8" borderId="1" xfId="0" applyFont="1" applyFill="1" applyBorder="1" applyAlignment="1" applyProtection="1">
      <alignment horizontal="left"/>
    </xf>
    <xf numFmtId="166" fontId="9" fillId="8" borderId="1" xfId="0" applyNumberFormat="1" applyFont="1" applyFill="1" applyBorder="1" applyAlignment="1" applyProtection="1">
      <alignment horizontal="center"/>
    </xf>
    <xf numFmtId="171" fontId="9" fillId="8" borderId="1" xfId="0" applyNumberFormat="1" applyFont="1" applyFill="1" applyBorder="1" applyProtection="1"/>
    <xf numFmtId="3" fontId="9" fillId="8" borderId="1" xfId="0" applyNumberFormat="1" applyFont="1" applyFill="1" applyBorder="1" applyProtection="1"/>
    <xf numFmtId="2" fontId="27" fillId="8" borderId="0" xfId="0" applyNumberFormat="1" applyFont="1" applyFill="1" applyBorder="1" applyAlignment="1" applyProtection="1">
      <alignment horizontal="right"/>
    </xf>
    <xf numFmtId="2" fontId="14" fillId="8" borderId="0" xfId="0" applyNumberFormat="1" applyFont="1" applyFill="1" applyBorder="1" applyAlignment="1" applyProtection="1">
      <alignment horizontal="center"/>
    </xf>
    <xf numFmtId="2" fontId="14" fillId="8" borderId="1" xfId="0" applyNumberFormat="1" applyFont="1" applyFill="1" applyBorder="1" applyAlignment="1" applyProtection="1">
      <alignment horizontal="right"/>
    </xf>
    <xf numFmtId="173" fontId="9" fillId="8" borderId="0" xfId="0" applyNumberFormat="1" applyFont="1" applyFill="1" applyBorder="1" applyAlignment="1" applyProtection="1">
      <alignment horizontal="right"/>
    </xf>
    <xf numFmtId="173" fontId="9" fillId="8" borderId="1" xfId="0" applyNumberFormat="1" applyFont="1" applyFill="1" applyBorder="1" applyAlignment="1" applyProtection="1">
      <alignment horizontal="right"/>
    </xf>
    <xf numFmtId="164" fontId="14" fillId="8" borderId="0" xfId="0" applyFont="1" applyFill="1" applyBorder="1" applyProtection="1"/>
    <xf numFmtId="164" fontId="14" fillId="8" borderId="1" xfId="0" applyFont="1" applyFill="1" applyBorder="1" applyProtection="1"/>
    <xf numFmtId="49" fontId="14" fillId="8" borderId="1" xfId="0" applyNumberFormat="1" applyFont="1" applyFill="1" applyBorder="1" applyAlignment="1" applyProtection="1">
      <alignment horizontal="right"/>
    </xf>
    <xf numFmtId="1" fontId="9" fillId="8" borderId="0" xfId="0" applyNumberFormat="1" applyFont="1" applyFill="1" applyBorder="1" applyAlignment="1" applyProtection="1">
      <alignment horizontal="left"/>
    </xf>
    <xf numFmtId="1" fontId="9" fillId="8" borderId="1" xfId="0" applyNumberFormat="1" applyFont="1" applyFill="1" applyBorder="1" applyAlignment="1" applyProtection="1">
      <alignment horizontal="left"/>
    </xf>
    <xf numFmtId="164" fontId="14" fillId="8" borderId="1" xfId="0" applyFont="1" applyFill="1" applyBorder="1" applyAlignment="1" applyProtection="1">
      <alignment horizontal="left"/>
    </xf>
    <xf numFmtId="164" fontId="9" fillId="8" borderId="2" xfId="0" applyFont="1" applyFill="1" applyBorder="1" applyProtection="1"/>
    <xf numFmtId="164" fontId="14" fillId="8" borderId="1" xfId="0" applyFont="1" applyFill="1" applyBorder="1" applyAlignment="1" applyProtection="1">
      <alignment horizontal="right" wrapText="1"/>
    </xf>
    <xf numFmtId="164" fontId="9" fillId="8" borderId="0" xfId="0" applyFont="1" applyFill="1" applyBorder="1" applyAlignment="1" applyProtection="1">
      <alignment horizontal="right"/>
    </xf>
    <xf numFmtId="164" fontId="9" fillId="8" borderId="0" xfId="0" quotePrefix="1" applyFont="1" applyFill="1" applyBorder="1" applyAlignment="1" applyProtection="1">
      <alignment horizontal="right"/>
    </xf>
    <xf numFmtId="164" fontId="9" fillId="8" borderId="1" xfId="0" quotePrefix="1" applyFont="1" applyFill="1" applyBorder="1" applyAlignment="1" applyProtection="1">
      <alignment horizontal="right"/>
    </xf>
    <xf numFmtId="174" fontId="9" fillId="8" borderId="0" xfId="0" quotePrefix="1" applyNumberFormat="1" applyFont="1" applyFill="1" applyBorder="1" applyAlignment="1" applyProtection="1">
      <alignment horizontal="right"/>
    </xf>
    <xf numFmtId="174" fontId="9" fillId="8" borderId="1" xfId="0" quotePrefix="1" applyNumberFormat="1" applyFont="1" applyFill="1" applyBorder="1" applyAlignment="1" applyProtection="1">
      <alignment horizontal="right"/>
    </xf>
    <xf numFmtId="2" fontId="27" fillId="8" borderId="5" xfId="0" applyNumberFormat="1" applyFont="1" applyFill="1" applyBorder="1" applyAlignment="1" applyProtection="1">
      <alignment horizontal="right"/>
    </xf>
    <xf numFmtId="164" fontId="9" fillId="8" borderId="0" xfId="0" quotePrefix="1" applyFont="1" applyFill="1" applyBorder="1" applyAlignment="1" applyProtection="1">
      <alignment horizontal="left"/>
    </xf>
    <xf numFmtId="3" fontId="9" fillId="8" borderId="0" xfId="0" applyNumberFormat="1" applyFont="1" applyFill="1" applyBorder="1" applyAlignment="1" applyProtection="1">
      <alignment horizontal="right"/>
    </xf>
    <xf numFmtId="4" fontId="9" fillId="8" borderId="0" xfId="0" applyNumberFormat="1" applyFont="1" applyFill="1" applyBorder="1" applyAlignment="1" applyProtection="1">
      <alignment horizontal="right"/>
    </xf>
    <xf numFmtId="164" fontId="9" fillId="8" borderId="1" xfId="0" quotePrefix="1" applyFont="1" applyFill="1" applyBorder="1" applyAlignment="1" applyProtection="1">
      <alignment horizontal="left"/>
    </xf>
    <xf numFmtId="3" fontId="9" fillId="8" borderId="4" xfId="0" applyNumberFormat="1" applyFont="1" applyFill="1" applyBorder="1" applyAlignment="1" applyProtection="1">
      <alignment horizontal="right"/>
    </xf>
    <xf numFmtId="4" fontId="9" fillId="8" borderId="4" xfId="0" applyNumberFormat="1" applyFont="1" applyFill="1" applyBorder="1" applyAlignment="1" applyProtection="1">
      <alignment horizontal="right"/>
    </xf>
    <xf numFmtId="164" fontId="8" fillId="8" borderId="6" xfId="0" applyFont="1" applyFill="1" applyBorder="1" applyProtection="1"/>
    <xf numFmtId="164" fontId="9" fillId="8" borderId="6" xfId="0" applyFont="1" applyFill="1" applyBorder="1" applyProtection="1"/>
    <xf numFmtId="164" fontId="14" fillId="8" borderId="6" xfId="0" applyFont="1" applyFill="1" applyBorder="1" applyAlignment="1" applyProtection="1">
      <alignment horizontal="right"/>
    </xf>
    <xf numFmtId="164" fontId="9" fillId="8" borderId="5" xfId="0" quotePrefix="1" applyFont="1" applyFill="1" applyBorder="1" applyAlignment="1" applyProtection="1">
      <alignment horizontal="left"/>
    </xf>
    <xf numFmtId="0" fontId="31" fillId="8" borderId="0" xfId="0" applyNumberFormat="1" applyFont="1" applyFill="1" applyAlignment="1">
      <alignment horizontal="right"/>
    </xf>
    <xf numFmtId="164" fontId="9" fillId="8" borderId="4" xfId="0" quotePrefix="1" applyFont="1" applyFill="1" applyBorder="1" applyAlignment="1" applyProtection="1">
      <alignment horizontal="left"/>
    </xf>
    <xf numFmtId="22" fontId="31" fillId="8" borderId="4" xfId="0" applyNumberFormat="1" applyFont="1" applyFill="1" applyBorder="1" applyAlignment="1">
      <alignment horizontal="right"/>
    </xf>
    <xf numFmtId="16" fontId="31" fillId="8" borderId="4" xfId="0" applyNumberFormat="1" applyFont="1" applyFill="1" applyBorder="1" applyAlignment="1">
      <alignment horizontal="right"/>
    </xf>
    <xf numFmtId="164" fontId="14" fillId="0" borderId="0" xfId="0" applyFont="1" applyFill="1" applyBorder="1" applyProtection="1"/>
    <xf numFmtId="2" fontId="49" fillId="8" borderId="14" xfId="5" applyNumberFormat="1" applyFont="1" applyFill="1" applyBorder="1"/>
    <xf numFmtId="0" fontId="49" fillId="8" borderId="15" xfId="5" applyFont="1" applyFill="1" applyBorder="1"/>
    <xf numFmtId="0" fontId="49" fillId="8" borderId="15" xfId="5" applyFont="1" applyFill="1" applyBorder="1" applyAlignment="1">
      <alignment horizontal="right"/>
    </xf>
    <xf numFmtId="0" fontId="31" fillId="8" borderId="0" xfId="5" applyFont="1" applyFill="1" applyBorder="1"/>
    <xf numFmtId="1" fontId="31" fillId="8" borderId="0" xfId="5" applyNumberFormat="1" applyFont="1" applyFill="1" applyBorder="1"/>
    <xf numFmtId="0" fontId="31" fillId="8" borderId="8" xfId="5" applyFont="1" applyFill="1" applyBorder="1"/>
    <xf numFmtId="1" fontId="31" fillId="8" borderId="8" xfId="5" applyNumberFormat="1" applyFont="1" applyFill="1" applyBorder="1"/>
    <xf numFmtId="164" fontId="51" fillId="8" borderId="11" xfId="0" applyFont="1" applyFill="1" applyBorder="1" applyAlignment="1">
      <alignment horizontal="left"/>
    </xf>
    <xf numFmtId="164" fontId="51" fillId="8" borderId="8" xfId="0" applyFont="1" applyFill="1" applyBorder="1" applyAlignment="1">
      <alignment horizontal="left"/>
    </xf>
    <xf numFmtId="177" fontId="49" fillId="8" borderId="8" xfId="0" applyNumberFormat="1" applyFont="1" applyFill="1" applyBorder="1" applyAlignment="1">
      <alignment horizontal="right" vertical="center" wrapText="1"/>
    </xf>
    <xf numFmtId="177" fontId="49" fillId="8" borderId="13" xfId="0" applyNumberFormat="1" applyFont="1" applyFill="1" applyBorder="1" applyAlignment="1">
      <alignment horizontal="right" vertical="center" wrapText="1"/>
    </xf>
    <xf numFmtId="177" fontId="49" fillId="8" borderId="10" xfId="0" applyNumberFormat="1" applyFont="1" applyFill="1" applyBorder="1" applyAlignment="1">
      <alignment horizontal="right" vertical="center" wrapText="1"/>
    </xf>
    <xf numFmtId="177" fontId="49" fillId="8" borderId="12" xfId="0" applyNumberFormat="1" applyFont="1" applyFill="1" applyBorder="1" applyAlignment="1">
      <alignment horizontal="right" vertical="center" wrapText="1"/>
    </xf>
    <xf numFmtId="164" fontId="52" fillId="8" borderId="0" xfId="0" applyFont="1" applyFill="1" applyAlignment="1">
      <alignment horizontal="left"/>
    </xf>
    <xf numFmtId="3" fontId="31" fillId="8" borderId="0" xfId="0" applyNumberFormat="1" applyFont="1" applyFill="1" applyAlignment="1"/>
    <xf numFmtId="164" fontId="51" fillId="8" borderId="0" xfId="0" applyFont="1" applyFill="1" applyAlignment="1"/>
    <xf numFmtId="166" fontId="52" fillId="8" borderId="0" xfId="0" applyNumberFormat="1" applyFont="1" applyFill="1" applyAlignment="1"/>
    <xf numFmtId="164" fontId="52" fillId="8" borderId="8" xfId="0" applyFont="1" applyFill="1" applyBorder="1" applyAlignment="1">
      <alignment horizontal="left"/>
    </xf>
    <xf numFmtId="3" fontId="31" fillId="8" borderId="8" xfId="0" applyNumberFormat="1" applyFont="1" applyFill="1" applyBorder="1" applyAlignment="1"/>
    <xf numFmtId="166" fontId="52" fillId="8" borderId="8" xfId="0" applyNumberFormat="1" applyFont="1" applyFill="1" applyBorder="1" applyAlignment="1"/>
    <xf numFmtId="166" fontId="31" fillId="8" borderId="0" xfId="5" applyNumberFormat="1" applyFont="1" applyFill="1" applyBorder="1"/>
    <xf numFmtId="0" fontId="31" fillId="8" borderId="0" xfId="5" applyFont="1" applyFill="1" applyBorder="1" applyAlignment="1">
      <alignment horizontal="left"/>
    </xf>
    <xf numFmtId="0" fontId="49" fillId="8" borderId="11" xfId="5" applyFont="1" applyFill="1" applyBorder="1" applyAlignment="1">
      <alignment horizontal="left"/>
    </xf>
    <xf numFmtId="0" fontId="49" fillId="8" borderId="11" xfId="5" applyFont="1" applyFill="1" applyBorder="1"/>
    <xf numFmtId="0" fontId="49" fillId="8" borderId="8" xfId="5" applyFont="1" applyFill="1" applyBorder="1" applyAlignment="1">
      <alignment horizontal="left"/>
    </xf>
    <xf numFmtId="0" fontId="49" fillId="8" borderId="8" xfId="5" applyFont="1" applyFill="1" applyBorder="1"/>
    <xf numFmtId="166" fontId="49" fillId="8" borderId="8" xfId="5" applyNumberFormat="1" applyFont="1" applyFill="1" applyBorder="1" applyAlignment="1">
      <alignment horizontal="right"/>
    </xf>
    <xf numFmtId="0" fontId="49" fillId="8" borderId="8" xfId="5" applyFont="1" applyFill="1" applyBorder="1" applyAlignment="1">
      <alignment horizontal="right"/>
    </xf>
    <xf numFmtId="0" fontId="31" fillId="8" borderId="8" xfId="5" applyFont="1" applyFill="1" applyBorder="1" applyAlignment="1">
      <alignment horizontal="left"/>
    </xf>
    <xf numFmtId="166" fontId="31" fillId="8" borderId="8" xfId="5" applyNumberFormat="1" applyFont="1" applyFill="1" applyBorder="1"/>
    <xf numFmtId="164" fontId="31" fillId="8" borderId="10" xfId="0" applyFont="1" applyFill="1" applyBorder="1" applyAlignment="1">
      <alignment horizontal="right"/>
    </xf>
    <xf numFmtId="0" fontId="54" fillId="0" borderId="0" xfId="5" applyFont="1" applyBorder="1" applyAlignment="1">
      <alignment horizontal="center"/>
    </xf>
    <xf numFmtId="0" fontId="54" fillId="0" borderId="0" xfId="5" applyFont="1" applyBorder="1" applyAlignment="1">
      <alignment horizontal="right"/>
    </xf>
    <xf numFmtId="0" fontId="54" fillId="0" borderId="0" xfId="5" applyFont="1"/>
    <xf numFmtId="166" fontId="55" fillId="0" borderId="0" xfId="5" applyNumberFormat="1" applyFont="1" applyBorder="1"/>
    <xf numFmtId="14" fontId="54" fillId="0" borderId="0" xfId="5" applyNumberFormat="1" applyFont="1"/>
    <xf numFmtId="14" fontId="54" fillId="0" borderId="0" xfId="5" quotePrefix="1" applyNumberFormat="1" applyFont="1"/>
    <xf numFmtId="166" fontId="50" fillId="0" borderId="0" xfId="0" applyNumberFormat="1" applyFont="1"/>
    <xf numFmtId="164" fontId="49" fillId="8" borderId="8" xfId="0" applyFont="1" applyFill="1" applyBorder="1"/>
    <xf numFmtId="167" fontId="30" fillId="0" borderId="0" xfId="0" applyNumberFormat="1" applyFont="1" applyFill="1" applyBorder="1" applyProtection="1"/>
    <xf numFmtId="170" fontId="30" fillId="0" borderId="0" xfId="0" applyNumberFormat="1" applyFont="1" applyFill="1" applyBorder="1" applyProtection="1"/>
    <xf numFmtId="3" fontId="30" fillId="0" borderId="0" xfId="0" applyNumberFormat="1" applyFont="1" applyFill="1" applyBorder="1" applyProtection="1"/>
    <xf numFmtId="164" fontId="30" fillId="0" borderId="0" xfId="0" applyFont="1" applyFill="1" applyBorder="1" applyAlignment="1" applyProtection="1">
      <alignment horizontal="center" wrapText="1"/>
    </xf>
    <xf numFmtId="164" fontId="56" fillId="0" borderId="0" xfId="0" applyFont="1" applyFill="1" applyBorder="1" applyAlignment="1" applyProtection="1">
      <alignment horizontal="center"/>
    </xf>
    <xf numFmtId="164" fontId="0" fillId="0" borderId="0" xfId="0" applyFill="1" applyBorder="1"/>
    <xf numFmtId="164" fontId="0" fillId="0" borderId="0" xfId="0" applyFill="1" applyBorder="1" applyAlignment="1">
      <alignment horizontal="left"/>
    </xf>
    <xf numFmtId="166" fontId="31" fillId="8" borderId="0" xfId="0" applyNumberFormat="1" applyFont="1" applyFill="1" applyBorder="1"/>
    <xf numFmtId="164" fontId="9" fillId="0" borderId="0" xfId="0" applyFont="1" applyFill="1" applyBorder="1" applyAlignment="1" applyProtection="1">
      <alignment horizontal="left"/>
    </xf>
    <xf numFmtId="164" fontId="49" fillId="8" borderId="11" xfId="0" applyFont="1" applyFill="1" applyBorder="1"/>
    <xf numFmtId="2" fontId="30" fillId="0" borderId="0" xfId="0" applyNumberFormat="1" applyFont="1" applyFill="1" applyBorder="1" applyProtection="1"/>
    <xf numFmtId="3" fontId="55" fillId="0" borderId="0" xfId="0" applyNumberFormat="1" applyFont="1" applyFill="1" applyBorder="1" applyAlignment="1">
      <alignment horizontal="right" vertical="center"/>
    </xf>
    <xf numFmtId="166" fontId="55" fillId="0" borderId="0" xfId="0" applyNumberFormat="1" applyFont="1" applyFill="1" applyBorder="1" applyAlignment="1">
      <alignment horizontal="right" vertical="center"/>
    </xf>
    <xf numFmtId="164" fontId="57" fillId="0" borderId="0" xfId="0" applyFont="1"/>
    <xf numFmtId="173" fontId="9" fillId="0" borderId="0" xfId="0" applyNumberFormat="1" applyFont="1" applyFill="1" applyBorder="1" applyAlignment="1" applyProtection="1">
      <alignment horizontal="right"/>
    </xf>
    <xf numFmtId="173" fontId="9" fillId="4" borderId="8" xfId="0" applyNumberFormat="1" applyFont="1" applyFill="1" applyBorder="1" applyAlignment="1" applyProtection="1">
      <alignment horizontal="right"/>
    </xf>
    <xf numFmtId="164" fontId="41" fillId="0" borderId="0" xfId="0" applyFont="1" applyFill="1" applyBorder="1"/>
    <xf numFmtId="164" fontId="44" fillId="0" borderId="0" xfId="0" applyFont="1" applyFill="1" applyBorder="1" applyAlignment="1">
      <alignment horizontal="left" vertical="center" wrapText="1"/>
    </xf>
    <xf numFmtId="164" fontId="45" fillId="0" borderId="0" xfId="0" applyFont="1" applyFill="1" applyBorder="1" applyAlignment="1">
      <alignment horizontal="center" vertical="center" wrapText="1"/>
    </xf>
    <xf numFmtId="164" fontId="44" fillId="0" borderId="0" xfId="0" applyFont="1" applyFill="1" applyBorder="1" applyAlignment="1">
      <alignment horizontal="center" wrapText="1"/>
    </xf>
    <xf numFmtId="3" fontId="0" fillId="0" borderId="0" xfId="0" applyNumberFormat="1" applyFill="1" applyBorder="1"/>
    <xf numFmtId="164" fontId="43" fillId="0" borderId="0" xfId="0" applyFont="1" applyFill="1" applyBorder="1" applyAlignment="1">
      <alignment horizontal="left" vertical="center" wrapText="1"/>
    </xf>
    <xf numFmtId="178" fontId="0" fillId="0" borderId="0" xfId="0" applyNumberFormat="1" applyFill="1" applyBorder="1"/>
    <xf numFmtId="164" fontId="49" fillId="8" borderId="10" xfId="0" applyFont="1" applyFill="1" applyBorder="1" applyAlignment="1" applyProtection="1">
      <alignment horizontal="left"/>
    </xf>
    <xf numFmtId="164" fontId="49" fillId="8" borderId="10" xfId="0" applyFont="1" applyFill="1" applyBorder="1" applyAlignment="1">
      <alignment horizontal="right"/>
    </xf>
    <xf numFmtId="164" fontId="49" fillId="8" borderId="10" xfId="0" applyFont="1" applyFill="1" applyBorder="1" applyAlignment="1" applyProtection="1">
      <alignment horizontal="right"/>
    </xf>
    <xf numFmtId="1" fontId="31" fillId="8" borderId="0" xfId="0" applyNumberFormat="1" applyFont="1" applyFill="1" applyBorder="1" applyAlignment="1" applyProtection="1">
      <alignment horizontal="left" vertical="center" wrapText="1"/>
    </xf>
    <xf numFmtId="179" fontId="31" fillId="8" borderId="0" xfId="0" applyNumberFormat="1" applyFont="1" applyFill="1" applyBorder="1" applyAlignment="1">
      <alignment horizontal="right" vertical="center" wrapText="1"/>
    </xf>
    <xf numFmtId="3" fontId="31" fillId="8" borderId="0" xfId="0" applyNumberFormat="1" applyFont="1" applyFill="1" applyBorder="1" applyAlignment="1" applyProtection="1">
      <alignment horizontal="right" vertical="center" wrapText="1"/>
    </xf>
    <xf numFmtId="3" fontId="31" fillId="8" borderId="0" xfId="0" applyNumberFormat="1" applyFont="1" applyFill="1" applyBorder="1"/>
    <xf numFmtId="1" fontId="31" fillId="8" borderId="8" xfId="0" applyNumberFormat="1" applyFont="1" applyFill="1" applyBorder="1" applyAlignment="1" applyProtection="1">
      <alignment horizontal="left" vertical="center" wrapText="1"/>
    </xf>
    <xf numFmtId="179" fontId="31" fillId="8" borderId="8" xfId="0" applyNumberFormat="1" applyFont="1" applyFill="1" applyBorder="1" applyAlignment="1">
      <alignment horizontal="right" vertical="center" wrapText="1"/>
    </xf>
    <xf numFmtId="3" fontId="31" fillId="8" borderId="8" xfId="0" applyNumberFormat="1" applyFont="1" applyFill="1" applyBorder="1" applyAlignment="1" applyProtection="1">
      <alignment horizontal="right" vertical="center" wrapText="1"/>
    </xf>
    <xf numFmtId="164" fontId="49" fillId="8" borderId="10" xfId="0" applyFont="1" applyFill="1" applyBorder="1" applyAlignment="1">
      <alignment horizontal="right" vertical="center"/>
    </xf>
    <xf numFmtId="164" fontId="49" fillId="8" borderId="10" xfId="0" applyFont="1" applyFill="1" applyBorder="1" applyAlignment="1" applyProtection="1">
      <alignment horizontal="right" vertical="center"/>
    </xf>
    <xf numFmtId="164" fontId="58" fillId="0" borderId="0" xfId="0" applyFont="1" applyFill="1" applyBorder="1" applyAlignment="1" applyProtection="1">
      <alignment horizontal="left" indent="1"/>
    </xf>
    <xf numFmtId="164" fontId="12" fillId="0" borderId="0" xfId="0" applyFont="1" applyFill="1" applyAlignment="1" applyProtection="1">
      <alignment horizontal="right"/>
    </xf>
    <xf numFmtId="0" fontId="40" fillId="0" borderId="0" xfId="6"/>
    <xf numFmtId="0" fontId="40" fillId="10" borderId="0" xfId="6" applyFill="1"/>
    <xf numFmtId="0" fontId="40" fillId="11" borderId="0" xfId="6" applyFill="1"/>
    <xf numFmtId="0" fontId="40" fillId="12" borderId="0" xfId="6" applyFill="1"/>
    <xf numFmtId="0" fontId="40" fillId="13" borderId="0" xfId="6" applyFill="1"/>
    <xf numFmtId="0" fontId="41" fillId="0" borderId="0" xfId="6" applyFont="1" applyAlignment="1">
      <alignment horizontal="center"/>
    </xf>
    <xf numFmtId="0" fontId="41" fillId="0" borderId="0" xfId="6" applyFont="1"/>
    <xf numFmtId="168" fontId="40" fillId="0" borderId="0" xfId="6" applyNumberFormat="1"/>
    <xf numFmtId="3" fontId="60" fillId="0" borderId="16" xfId="6" applyNumberFormat="1" applyFont="1" applyBorder="1"/>
    <xf numFmtId="2" fontId="40" fillId="0" borderId="0" xfId="6" applyNumberFormat="1"/>
    <xf numFmtId="3" fontId="40" fillId="0" borderId="0" xfId="6" applyNumberFormat="1"/>
    <xf numFmtId="2" fontId="0" fillId="0" borderId="0" xfId="10" applyNumberFormat="1" applyFont="1"/>
    <xf numFmtId="3" fontId="60" fillId="0" borderId="17" xfId="6" applyNumberFormat="1" applyFont="1" applyBorder="1"/>
    <xf numFmtId="181" fontId="0" fillId="0" borderId="0" xfId="11" applyNumberFormat="1" applyFont="1"/>
    <xf numFmtId="166" fontId="40" fillId="0" borderId="0" xfId="6" applyNumberFormat="1"/>
    <xf numFmtId="182" fontId="40" fillId="0" borderId="0" xfId="6" applyNumberFormat="1"/>
    <xf numFmtId="3" fontId="40" fillId="0" borderId="0" xfId="6" applyNumberFormat="1" applyAlignment="1">
      <alignment horizontal="right"/>
    </xf>
    <xf numFmtId="0" fontId="40" fillId="0" borderId="0" xfId="6" applyFill="1" applyBorder="1"/>
    <xf numFmtId="4" fontId="40" fillId="0" borderId="0" xfId="6" applyNumberFormat="1" applyAlignment="1">
      <alignment horizontal="center"/>
    </xf>
    <xf numFmtId="0" fontId="40" fillId="0" borderId="0" xfId="6" applyBorder="1"/>
    <xf numFmtId="3" fontId="60" fillId="0" borderId="0" xfId="6" applyNumberFormat="1" applyFont="1" applyFill="1" applyBorder="1"/>
    <xf numFmtId="0" fontId="61" fillId="0" borderId="0" xfId="6" applyFont="1" applyFill="1" applyBorder="1" applyAlignment="1">
      <alignment horizontal="center" vertical="center" wrapText="1"/>
    </xf>
    <xf numFmtId="181" fontId="0" fillId="0" borderId="0" xfId="11" applyNumberFormat="1" applyFont="1" applyFill="1" applyBorder="1"/>
    <xf numFmtId="164" fontId="62" fillId="0" borderId="0" xfId="0" applyFont="1"/>
    <xf numFmtId="0" fontId="14" fillId="0" borderId="0" xfId="7" applyFont="1" applyFill="1" applyBorder="1" applyAlignment="1" applyProtection="1">
      <alignment horizontal="left" vertical="top" wrapText="1"/>
    </xf>
    <xf numFmtId="3" fontId="6" fillId="0" borderId="0" xfId="0" applyNumberFormat="1" applyFont="1" applyFill="1" applyBorder="1" applyProtection="1"/>
    <xf numFmtId="1" fontId="6" fillId="0" borderId="0" xfId="0" applyNumberFormat="1" applyFont="1" applyFill="1" applyBorder="1" applyProtection="1"/>
    <xf numFmtId="170" fontId="6" fillId="0" borderId="0" xfId="0" applyNumberFormat="1" applyFont="1" applyFill="1" applyBorder="1" applyProtection="1"/>
    <xf numFmtId="177" fontId="19" fillId="0" borderId="0" xfId="0" applyNumberFormat="1" applyFont="1" applyFill="1" applyBorder="1" applyProtection="1"/>
    <xf numFmtId="164" fontId="47" fillId="0" borderId="0" xfId="0" applyFont="1" applyFill="1" applyBorder="1" applyAlignment="1" applyProtection="1">
      <alignment horizontal="right"/>
    </xf>
    <xf numFmtId="22" fontId="31" fillId="8" borderId="0" xfId="0" applyNumberFormat="1" applyFont="1" applyFill="1" applyBorder="1" applyAlignment="1">
      <alignment horizontal="right"/>
    </xf>
    <xf numFmtId="16" fontId="31" fillId="8" borderId="0" xfId="0" applyNumberFormat="1" applyFont="1" applyFill="1" applyBorder="1" applyAlignment="1">
      <alignment horizontal="right"/>
    </xf>
    <xf numFmtId="168" fontId="0" fillId="0" borderId="0" xfId="0" applyNumberFormat="1"/>
    <xf numFmtId="164" fontId="63" fillId="0" borderId="0" xfId="0" applyFont="1"/>
    <xf numFmtId="164" fontId="64" fillId="0" borderId="0" xfId="0" applyFont="1"/>
    <xf numFmtId="166" fontId="6" fillId="0" borderId="0" xfId="0" applyNumberFormat="1" applyFont="1" applyFill="1" applyBorder="1" applyProtection="1"/>
    <xf numFmtId="17" fontId="31" fillId="8" borderId="0" xfId="0" applyNumberFormat="1" applyFont="1" applyFill="1" applyBorder="1" applyAlignment="1">
      <alignment horizontal="left"/>
    </xf>
    <xf numFmtId="178" fontId="31" fillId="8" borderId="0" xfId="0" applyNumberFormat="1" applyFont="1" applyFill="1" applyBorder="1"/>
    <xf numFmtId="164" fontId="31" fillId="0" borderId="0" xfId="0" applyFont="1" applyBorder="1"/>
    <xf numFmtId="0" fontId="31" fillId="0" borderId="0" xfId="12" applyFont="1" applyFill="1" applyBorder="1" applyAlignment="1" applyProtection="1">
      <alignment horizontal="right"/>
    </xf>
    <xf numFmtId="164" fontId="3" fillId="4" borderId="0" xfId="0" applyFont="1" applyFill="1" applyBorder="1" applyProtection="1"/>
    <xf numFmtId="164" fontId="35" fillId="4" borderId="0" xfId="0" applyFont="1" applyFill="1" applyBorder="1" applyAlignment="1" applyProtection="1">
      <alignment horizontal="right"/>
    </xf>
    <xf numFmtId="164" fontId="14" fillId="4" borderId="0" xfId="0" applyFont="1" applyFill="1" applyBorder="1" applyAlignment="1" applyProtection="1">
      <alignment horizontal="left" vertical="center"/>
    </xf>
    <xf numFmtId="0" fontId="14" fillId="0" borderId="0" xfId="7" applyFont="1" applyFill="1" applyBorder="1" applyAlignment="1" applyProtection="1">
      <alignment horizontal="left" vertical="top" wrapText="1"/>
    </xf>
    <xf numFmtId="164" fontId="47" fillId="5" borderId="9" xfId="0" applyFont="1" applyFill="1" applyBorder="1" applyAlignment="1">
      <alignment horizontal="center"/>
    </xf>
    <xf numFmtId="164" fontId="0" fillId="0" borderId="0" xfId="0" applyAlignment="1">
      <alignment horizontal="center"/>
    </xf>
    <xf numFmtId="164" fontId="47" fillId="5" borderId="9" xfId="0" applyFont="1" applyFill="1" applyBorder="1" applyAlignment="1">
      <alignment horizontal="right"/>
    </xf>
    <xf numFmtId="164" fontId="49" fillId="0" borderId="0" xfId="0" applyFont="1" applyAlignment="1">
      <alignment horizontal="center" vertical="center"/>
    </xf>
    <xf numFmtId="164" fontId="43" fillId="0" borderId="0" xfId="0" applyFont="1" applyFill="1" applyBorder="1" applyAlignment="1">
      <alignment horizontal="left" vertical="center" wrapText="1"/>
    </xf>
    <xf numFmtId="164" fontId="6" fillId="0" borderId="0" xfId="0" applyFont="1" applyFill="1" applyBorder="1" applyAlignment="1" applyProtection="1">
      <alignment horizontal="center" wrapText="1"/>
    </xf>
    <xf numFmtId="164" fontId="30" fillId="0" borderId="0" xfId="0" applyFont="1" applyFill="1" applyBorder="1" applyAlignment="1" applyProtection="1">
      <alignment horizontal="center"/>
    </xf>
    <xf numFmtId="2" fontId="14" fillId="8" borderId="3" xfId="0" applyNumberFormat="1" applyFont="1" applyFill="1" applyBorder="1" applyAlignment="1" applyProtection="1">
      <alignment horizontal="center" vertical="center" wrapText="1"/>
    </xf>
    <xf numFmtId="2" fontId="14" fillId="8" borderId="1" xfId="0" applyNumberFormat="1" applyFont="1" applyFill="1" applyBorder="1" applyAlignment="1" applyProtection="1">
      <alignment horizontal="center" vertical="center" wrapText="1"/>
    </xf>
    <xf numFmtId="164" fontId="49" fillId="8" borderId="11" xfId="0" applyFont="1" applyFill="1" applyBorder="1" applyAlignment="1">
      <alignment horizontal="center"/>
    </xf>
    <xf numFmtId="0" fontId="49" fillId="8" borderId="14" xfId="5" applyFont="1" applyFill="1" applyBorder="1" applyAlignment="1">
      <alignment horizontal="center"/>
    </xf>
    <xf numFmtId="164" fontId="53" fillId="8" borderId="10" xfId="0" applyFont="1" applyFill="1" applyBorder="1" applyAlignment="1">
      <alignment horizontal="center"/>
    </xf>
    <xf numFmtId="3" fontId="24" fillId="0" borderId="0" xfId="0" applyNumberFormat="1" applyFont="1" applyFill="1" applyBorder="1" applyAlignment="1">
      <alignment horizontal="center" vertical="center"/>
    </xf>
    <xf numFmtId="3" fontId="55" fillId="0" borderId="0" xfId="0" applyNumberFormat="1" applyFont="1" applyFill="1" applyBorder="1" applyAlignment="1">
      <alignment horizontal="center" vertical="center"/>
    </xf>
    <xf numFmtId="166" fontId="49" fillId="8" borderId="10" xfId="5" applyNumberFormat="1" applyFont="1" applyFill="1" applyBorder="1" applyAlignment="1">
      <alignment horizontal="center"/>
    </xf>
    <xf numFmtId="164" fontId="44" fillId="0" borderId="0" xfId="0" applyFont="1" applyFill="1" applyBorder="1" applyAlignment="1">
      <alignment horizontal="left" vertical="center" wrapText="1"/>
    </xf>
    <xf numFmtId="164" fontId="49" fillId="8" borderId="10" xfId="0" applyFont="1" applyFill="1" applyBorder="1" applyAlignment="1">
      <alignment horizontal="center"/>
    </xf>
    <xf numFmtId="164" fontId="12" fillId="0" borderId="0" xfId="0" applyFont="1" applyFill="1" applyAlignment="1" applyProtection="1">
      <alignment horizontal="right"/>
    </xf>
    <xf numFmtId="2" fontId="27" fillId="8" borderId="3" xfId="0" applyNumberFormat="1" applyFont="1" applyFill="1" applyBorder="1" applyAlignment="1" applyProtection="1">
      <alignment horizontal="center"/>
    </xf>
    <xf numFmtId="2" fontId="14" fillId="8" borderId="3" xfId="0" applyNumberFormat="1" applyFont="1" applyFill="1" applyBorder="1" applyAlignment="1" applyProtection="1">
      <alignment horizontal="center"/>
    </xf>
  </cellXfs>
  <cellStyles count="13">
    <cellStyle name="Euro" xfId="1"/>
    <cellStyle name="Hipervínculo" xfId="2" builtinId="8"/>
    <cellStyle name="Millares [0]" xfId="3" builtinId="6"/>
    <cellStyle name="Millares 3" xfId="11"/>
    <cellStyle name="Neutral 2" xfId="9"/>
    <cellStyle name="Normal" xfId="0" builtinId="0"/>
    <cellStyle name="Normal 2" xfId="12"/>
    <cellStyle name="Normal 3" xfId="8"/>
    <cellStyle name="Normal 4" xfId="5"/>
    <cellStyle name="Normal 4 2" xfId="6"/>
    <cellStyle name="Normal 7" xfId="7"/>
    <cellStyle name="Normal_A1 Comparacion Internacional" xfId="4"/>
    <cellStyle name="Porcentaje 3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5F5F5"/>
      <color rgb="FF004563"/>
      <color rgb="FF8D3694"/>
      <color rgb="FFC8EC14"/>
      <color rgb="FFC6FA06"/>
      <color rgb="FFA6A6A6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9.3786654643157372E-2"/>
          <c:w val="0.89139096346862223"/>
          <c:h val="0.795762533503292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1'!$C$21:$C$30</c:f>
              <c:numCache>
                <c:formatCode>0_)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1'!$Q$21:$Q$30</c:f>
              <c:numCache>
                <c:formatCode>0</c:formatCode>
                <c:ptCount val="10"/>
                <c:pt idx="0">
                  <c:v>262.43573500000002</c:v>
                </c:pt>
                <c:pt idx="1">
                  <c:v>265.20546100000001</c:v>
                </c:pt>
                <c:pt idx="2">
                  <c:v>252.659763</c:v>
                </c:pt>
                <c:pt idx="3">
                  <c:v>260.52695008300014</c:v>
                </c:pt>
                <c:pt idx="4">
                  <c:v>255.597405305</c:v>
                </c:pt>
                <c:pt idx="5">
                  <c:v>252.01422230000014</c:v>
                </c:pt>
                <c:pt idx="6">
                  <c:v>246.36841057999996</c:v>
                </c:pt>
                <c:pt idx="7">
                  <c:v>243.54382805300008</c:v>
                </c:pt>
                <c:pt idx="8">
                  <c:v>248.39830928399985</c:v>
                </c:pt>
                <c:pt idx="9">
                  <c:v>249.97985039300008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overlap val="-27"/>
        <c:axId val="320202352"/>
        <c:axId val="320202744"/>
      </c:barChart>
      <c:catAx>
        <c:axId val="320202352"/>
        <c:scaling>
          <c:orientation val="minMax"/>
        </c:scaling>
        <c:delete val="0"/>
        <c:axPos val="b"/>
        <c:numFmt formatCode="0_)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0202744"/>
        <c:crosses val="autoZero"/>
        <c:auto val="1"/>
        <c:lblAlgn val="ctr"/>
        <c:lblOffset val="100"/>
        <c:noMultiLvlLbl val="0"/>
      </c:catAx>
      <c:valAx>
        <c:axId val="32020274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020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857348527636584E-2"/>
          <c:y val="0.1658314293447132"/>
          <c:w val="0.85178868068706604"/>
          <c:h val="0.67726732000226586"/>
        </c:manualLayout>
      </c:layout>
      <c:lineChart>
        <c:grouping val="standard"/>
        <c:varyColors val="0"/>
        <c:ser>
          <c:idx val="2"/>
          <c:order val="1"/>
          <c:tx>
            <c:strRef>
              <c:f>'Data 1'!$F$65</c:f>
              <c:strCache>
                <c:ptCount val="1"/>
                <c:pt idx="0">
                  <c:v>(2012) 13 febrero </c:v>
                </c:pt>
              </c:strCache>
            </c:strRef>
          </c:tx>
          <c:spPr>
            <a:ln w="25400">
              <a:solidFill>
                <a:srgbClr val="9900CC"/>
              </a:solidFill>
              <a:prstDash val="solid"/>
            </a:ln>
          </c:spPr>
          <c:marker>
            <c:symbol val="none"/>
          </c:marker>
          <c:cat>
            <c:numRef>
              <c:f>'Data 1'!$C$66:$C$89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1'!$F$66:$F$89</c:f>
              <c:numCache>
                <c:formatCode>#,##0</c:formatCode>
                <c:ptCount val="24"/>
                <c:pt idx="0">
                  <c:v>28932.6</c:v>
                </c:pt>
                <c:pt idx="1">
                  <c:v>26096.7</c:v>
                </c:pt>
                <c:pt idx="2">
                  <c:v>24672.3</c:v>
                </c:pt>
                <c:pt idx="3">
                  <c:v>23920.799999999999</c:v>
                </c:pt>
                <c:pt idx="4">
                  <c:v>23803.1</c:v>
                </c:pt>
                <c:pt idx="5">
                  <c:v>24554.799999999999</c:v>
                </c:pt>
                <c:pt idx="6">
                  <c:v>28409.200000000001</c:v>
                </c:pt>
                <c:pt idx="7">
                  <c:v>33836.300000000003</c:v>
                </c:pt>
                <c:pt idx="8">
                  <c:v>38434.5</c:v>
                </c:pt>
                <c:pt idx="9">
                  <c:v>40347.199999999997</c:v>
                </c:pt>
                <c:pt idx="10">
                  <c:v>41465.599999999999</c:v>
                </c:pt>
                <c:pt idx="11">
                  <c:v>41620.9</c:v>
                </c:pt>
                <c:pt idx="12">
                  <c:v>40745.599999999999</c:v>
                </c:pt>
                <c:pt idx="13">
                  <c:v>39671.4</c:v>
                </c:pt>
                <c:pt idx="14">
                  <c:v>38499.5</c:v>
                </c:pt>
                <c:pt idx="15">
                  <c:v>38146.1</c:v>
                </c:pt>
                <c:pt idx="16">
                  <c:v>38122.699999999997</c:v>
                </c:pt>
                <c:pt idx="17">
                  <c:v>38554.6</c:v>
                </c:pt>
                <c:pt idx="18">
                  <c:v>40536.5</c:v>
                </c:pt>
                <c:pt idx="19">
                  <c:v>42629.5</c:v>
                </c:pt>
                <c:pt idx="20">
                  <c:v>43010.2</c:v>
                </c:pt>
                <c:pt idx="21">
                  <c:v>41504.9</c:v>
                </c:pt>
                <c:pt idx="22">
                  <c:v>38636.9</c:v>
                </c:pt>
                <c:pt idx="23">
                  <c:v>35047.199999999997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'Data 1'!$G$65</c:f>
              <c:strCache>
                <c:ptCount val="1"/>
                <c:pt idx="0">
                  <c:v>(2013) 27 febrero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numRef>
              <c:f>'Data 1'!$C$66:$C$89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1'!$G$66:$G$89</c:f>
              <c:numCache>
                <c:formatCode>#,##0</c:formatCode>
                <c:ptCount val="24"/>
                <c:pt idx="0">
                  <c:v>29090.7</c:v>
                </c:pt>
                <c:pt idx="1">
                  <c:v>26345.1</c:v>
                </c:pt>
                <c:pt idx="2">
                  <c:v>24806.7</c:v>
                </c:pt>
                <c:pt idx="3">
                  <c:v>24466</c:v>
                </c:pt>
                <c:pt idx="4">
                  <c:v>24373.7</c:v>
                </c:pt>
                <c:pt idx="5">
                  <c:v>25127.8</c:v>
                </c:pt>
                <c:pt idx="6">
                  <c:v>28223.5</c:v>
                </c:pt>
                <c:pt idx="7">
                  <c:v>33441.1</c:v>
                </c:pt>
                <c:pt idx="8">
                  <c:v>36519.9</c:v>
                </c:pt>
                <c:pt idx="9">
                  <c:v>37551.699999999997</c:v>
                </c:pt>
                <c:pt idx="10">
                  <c:v>38383.9</c:v>
                </c:pt>
                <c:pt idx="11">
                  <c:v>37958.199999999997</c:v>
                </c:pt>
                <c:pt idx="12">
                  <c:v>37405.199999999997</c:v>
                </c:pt>
                <c:pt idx="13">
                  <c:v>37263.199999999997</c:v>
                </c:pt>
                <c:pt idx="14">
                  <c:v>35494.5</c:v>
                </c:pt>
                <c:pt idx="15">
                  <c:v>35271.599999999999</c:v>
                </c:pt>
                <c:pt idx="16">
                  <c:v>35716.5</c:v>
                </c:pt>
                <c:pt idx="17">
                  <c:v>35299.800000000003</c:v>
                </c:pt>
                <c:pt idx="18">
                  <c:v>35865.300000000003</c:v>
                </c:pt>
                <c:pt idx="19">
                  <c:v>39119.9</c:v>
                </c:pt>
                <c:pt idx="20">
                  <c:v>39963.300000000003</c:v>
                </c:pt>
                <c:pt idx="21">
                  <c:v>38441.699999999997</c:v>
                </c:pt>
                <c:pt idx="22">
                  <c:v>35562.5</c:v>
                </c:pt>
                <c:pt idx="23">
                  <c:v>31857.5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'Data 1'!$H$65</c:f>
              <c:strCache>
                <c:ptCount val="1"/>
                <c:pt idx="0">
                  <c:v>(2014) 4 febrero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'Data 1'!$C$66:$C$89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1'!$H$66:$H$89</c:f>
              <c:numCache>
                <c:formatCode>#,##0</c:formatCode>
                <c:ptCount val="24"/>
                <c:pt idx="0">
                  <c:v>28309</c:v>
                </c:pt>
                <c:pt idx="1">
                  <c:v>25917</c:v>
                </c:pt>
                <c:pt idx="2">
                  <c:v>24688</c:v>
                </c:pt>
                <c:pt idx="3">
                  <c:v>24031</c:v>
                </c:pt>
                <c:pt idx="4">
                  <c:v>24014</c:v>
                </c:pt>
                <c:pt idx="5">
                  <c:v>24637</c:v>
                </c:pt>
                <c:pt idx="6">
                  <c:v>27166</c:v>
                </c:pt>
                <c:pt idx="7">
                  <c:v>32087</c:v>
                </c:pt>
                <c:pt idx="8">
                  <c:v>35251</c:v>
                </c:pt>
                <c:pt idx="9">
                  <c:v>36570</c:v>
                </c:pt>
                <c:pt idx="10">
                  <c:v>37219</c:v>
                </c:pt>
                <c:pt idx="11">
                  <c:v>37155</c:v>
                </c:pt>
                <c:pt idx="12">
                  <c:v>37025</c:v>
                </c:pt>
                <c:pt idx="13">
                  <c:v>36814</c:v>
                </c:pt>
                <c:pt idx="14">
                  <c:v>35513</c:v>
                </c:pt>
                <c:pt idx="15">
                  <c:v>34944</c:v>
                </c:pt>
                <c:pt idx="16">
                  <c:v>34965</c:v>
                </c:pt>
                <c:pt idx="17">
                  <c:v>35369</c:v>
                </c:pt>
                <c:pt idx="18">
                  <c:v>36648</c:v>
                </c:pt>
                <c:pt idx="19">
                  <c:v>38474</c:v>
                </c:pt>
                <c:pt idx="20">
                  <c:v>38669</c:v>
                </c:pt>
                <c:pt idx="21">
                  <c:v>37714</c:v>
                </c:pt>
                <c:pt idx="22">
                  <c:v>34758</c:v>
                </c:pt>
                <c:pt idx="23">
                  <c:v>31319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'Data 1'!$I$65</c:f>
              <c:strCache>
                <c:ptCount val="1"/>
                <c:pt idx="0">
                  <c:v>(2015) 4 febrero</c:v>
                </c:pt>
              </c:strCache>
            </c:strRef>
          </c:tx>
          <c:marker>
            <c:symbol val="none"/>
          </c:marker>
          <c:val>
            <c:numRef>
              <c:f>'Data 1'!$I$66:$I$89</c:f>
              <c:numCache>
                <c:formatCode>#,##0</c:formatCode>
                <c:ptCount val="24"/>
                <c:pt idx="0">
                  <c:v>29734.871999999999</c:v>
                </c:pt>
                <c:pt idx="1">
                  <c:v>27495.386999999999</c:v>
                </c:pt>
                <c:pt idx="2">
                  <c:v>25998.396000000001</c:v>
                </c:pt>
                <c:pt idx="3">
                  <c:v>25549.628000000001</c:v>
                </c:pt>
                <c:pt idx="4">
                  <c:v>25157.383999999998</c:v>
                </c:pt>
                <c:pt idx="5">
                  <c:v>25926.485000000001</c:v>
                </c:pt>
                <c:pt idx="6">
                  <c:v>28654.249</c:v>
                </c:pt>
                <c:pt idx="7">
                  <c:v>33637.370000000003</c:v>
                </c:pt>
                <c:pt idx="8">
                  <c:v>36527.307999999997</c:v>
                </c:pt>
                <c:pt idx="9">
                  <c:v>38097.336000000003</c:v>
                </c:pt>
                <c:pt idx="10">
                  <c:v>38791.629999999997</c:v>
                </c:pt>
                <c:pt idx="11">
                  <c:v>38741.523999999998</c:v>
                </c:pt>
                <c:pt idx="12">
                  <c:v>38556.813000000002</c:v>
                </c:pt>
                <c:pt idx="13">
                  <c:v>38534.690999999999</c:v>
                </c:pt>
                <c:pt idx="14">
                  <c:v>37091.449000000001</c:v>
                </c:pt>
                <c:pt idx="15">
                  <c:v>36773.593999999997</c:v>
                </c:pt>
                <c:pt idx="16">
                  <c:v>36599.593999999997</c:v>
                </c:pt>
                <c:pt idx="17">
                  <c:v>36927.99</c:v>
                </c:pt>
                <c:pt idx="18">
                  <c:v>38010.114000000001</c:v>
                </c:pt>
                <c:pt idx="19">
                  <c:v>40305.625</c:v>
                </c:pt>
                <c:pt idx="20">
                  <c:v>40323.766000000003</c:v>
                </c:pt>
                <c:pt idx="21">
                  <c:v>39155.991999999998</c:v>
                </c:pt>
                <c:pt idx="22">
                  <c:v>36331.85</c:v>
                </c:pt>
                <c:pt idx="23">
                  <c:v>32829.544000000002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'Data 1'!$J$65</c:f>
              <c:strCache>
                <c:ptCount val="1"/>
                <c:pt idx="0">
                  <c:v>(2016) 6 septiembre</c:v>
                </c:pt>
              </c:strCache>
            </c:strRef>
          </c:tx>
          <c:marker>
            <c:symbol val="none"/>
          </c:marker>
          <c:val>
            <c:numRef>
              <c:f>'Data 1'!$J$66:$J$89</c:f>
              <c:numCache>
                <c:formatCode>#,##0</c:formatCode>
                <c:ptCount val="24"/>
                <c:pt idx="0">
                  <c:v>30272.834999999999</c:v>
                </c:pt>
                <c:pt idx="1">
                  <c:v>28184.644</c:v>
                </c:pt>
                <c:pt idx="2">
                  <c:v>26674.001</c:v>
                </c:pt>
                <c:pt idx="3">
                  <c:v>25966.913</c:v>
                </c:pt>
                <c:pt idx="4">
                  <c:v>25634.508000000002</c:v>
                </c:pt>
                <c:pt idx="5">
                  <c:v>25767.664000000001</c:v>
                </c:pt>
                <c:pt idx="6">
                  <c:v>27545.268</c:v>
                </c:pt>
                <c:pt idx="7">
                  <c:v>30011.603999999999</c:v>
                </c:pt>
                <c:pt idx="8">
                  <c:v>31958.379000000001</c:v>
                </c:pt>
                <c:pt idx="9">
                  <c:v>34314.942000000003</c:v>
                </c:pt>
                <c:pt idx="10">
                  <c:v>36048.141000000003</c:v>
                </c:pt>
                <c:pt idx="11">
                  <c:v>37514.11</c:v>
                </c:pt>
                <c:pt idx="12">
                  <c:v>39048.542999999998</c:v>
                </c:pt>
                <c:pt idx="13">
                  <c:v>40143.993999999999</c:v>
                </c:pt>
                <c:pt idx="14">
                  <c:v>39824.531000000003</c:v>
                </c:pt>
                <c:pt idx="15">
                  <c:v>39657.337</c:v>
                </c:pt>
                <c:pt idx="16">
                  <c:v>39724.39</c:v>
                </c:pt>
                <c:pt idx="17">
                  <c:v>39509.758999999998</c:v>
                </c:pt>
                <c:pt idx="18">
                  <c:v>38705.442000000003</c:v>
                </c:pt>
                <c:pt idx="19">
                  <c:v>37626.425999999999</c:v>
                </c:pt>
                <c:pt idx="20">
                  <c:v>37189</c:v>
                </c:pt>
                <c:pt idx="21">
                  <c:v>38117.504000000001</c:v>
                </c:pt>
                <c:pt idx="22">
                  <c:v>35532.201000000001</c:v>
                </c:pt>
                <c:pt idx="23">
                  <c:v>32869.332999999999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839672"/>
        <c:axId val="32384006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1'!$E$65</c15:sqref>
                        </c15:formulaRef>
                      </c:ext>
                    </c:extLst>
                    <c:strCache>
                      <c:ptCount val="1"/>
                      <c:pt idx="0">
                        <c:v>(2011) 24 enero </c:v>
                      </c:pt>
                    </c:strCache>
                  </c:strRef>
                </c:tx>
                <c:spPr>
                  <a:ln w="25400">
                    <a:solidFill>
                      <a:srgbClr val="92D050"/>
                    </a:solidFill>
                    <a:prstDash val="solid"/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'Data 1'!$C$66:$C$89</c15:sqref>
                        </c15:formulaRef>
                      </c:ext>
                    </c:extLst>
                    <c:numCache>
                      <c:formatCode>0</c:formatCode>
                      <c:ptCount val="2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'Data 1'!$E$66:$E$89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29651.3</c:v>
                      </c:pt>
                      <c:pt idx="1">
                        <c:v>26677.1</c:v>
                      </c:pt>
                      <c:pt idx="2">
                        <c:v>25025.3</c:v>
                      </c:pt>
                      <c:pt idx="3">
                        <c:v>24488.7</c:v>
                      </c:pt>
                      <c:pt idx="4">
                        <c:v>24453.4</c:v>
                      </c:pt>
                      <c:pt idx="5">
                        <c:v>25367.9</c:v>
                      </c:pt>
                      <c:pt idx="6">
                        <c:v>28887.1</c:v>
                      </c:pt>
                      <c:pt idx="7">
                        <c:v>33720.5</c:v>
                      </c:pt>
                      <c:pt idx="8">
                        <c:v>39412.9</c:v>
                      </c:pt>
                      <c:pt idx="9">
                        <c:v>40742</c:v>
                      </c:pt>
                      <c:pt idx="10">
                        <c:v>41677.599999999999</c:v>
                      </c:pt>
                      <c:pt idx="11">
                        <c:v>41861</c:v>
                      </c:pt>
                      <c:pt idx="12">
                        <c:v>41097.300000000003</c:v>
                      </c:pt>
                      <c:pt idx="13">
                        <c:v>40364.1</c:v>
                      </c:pt>
                      <c:pt idx="14">
                        <c:v>38626.6</c:v>
                      </c:pt>
                      <c:pt idx="15">
                        <c:v>38154.800000000003</c:v>
                      </c:pt>
                      <c:pt idx="16">
                        <c:v>38409.1</c:v>
                      </c:pt>
                      <c:pt idx="17">
                        <c:v>39839.4</c:v>
                      </c:pt>
                      <c:pt idx="18">
                        <c:v>42001</c:v>
                      </c:pt>
                      <c:pt idx="19">
                        <c:v>44106.7</c:v>
                      </c:pt>
                      <c:pt idx="20">
                        <c:v>43609.4</c:v>
                      </c:pt>
                      <c:pt idx="21">
                        <c:v>41952.1</c:v>
                      </c:pt>
                      <c:pt idx="22">
                        <c:v>39128</c:v>
                      </c:pt>
                      <c:pt idx="23">
                        <c:v>35222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32383967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238400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23840064"/>
        <c:scaling>
          <c:orientation val="minMax"/>
          <c:min val="22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23839672"/>
        <c:crosses val="autoZero"/>
        <c:crossBetween val="between"/>
        <c:majorUnit val="2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067781875366844"/>
          <c:y val="1.9762845849802372E-2"/>
          <c:w val="0.8893221928541053"/>
          <c:h val="7.8175832286367042E-2"/>
        </c:manualLayout>
      </c:layout>
      <c:overlay val="0"/>
      <c:spPr>
        <a:noFill/>
        <a:ln w="25400">
          <a:noFill/>
        </a:ln>
      </c:sp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orientation="portrait" horizontalDpi="-4" vertic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800" b="1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Demanda horaria (MWh)</a:t>
            </a:r>
          </a:p>
        </c:rich>
      </c:tx>
      <c:layout>
        <c:manualLayout>
          <c:xMode val="edge"/>
          <c:yMode val="edge"/>
          <c:x val="0.56722768643343791"/>
          <c:y val="7.64165274795196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289156626506021E-2"/>
          <c:y val="0.14712916567247278"/>
          <c:w val="0.86445783132530118"/>
          <c:h val="0.73282072695458522"/>
        </c:manualLayout>
      </c:layout>
      <c:barChart>
        <c:barDir val="bar"/>
        <c:grouping val="clustered"/>
        <c:varyColors val="0"/>
        <c:ser>
          <c:idx val="0"/>
          <c:order val="0"/>
          <c:tx>
            <c:v>Verano (junio-septiembre)</c:v>
          </c:tx>
          <c:spPr>
            <a:solidFill>
              <a:srgbClr val="8D369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0.1096748922835879"/>
                  <c:y val="8.9868242880141127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359185272228747"/>
                  <c:y val="-8.9868242880141127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35918527222875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135918527222875"/>
                  <c:y val="-4.493412144007056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'Data 1'!$C$93:$C$98</c15:sqref>
                  </c15:fullRef>
                </c:ext>
              </c:extLst>
              <c:f>'Data 1'!$C$94:$C$98</c:f>
              <c:numCache>
                <c:formatCode>0_)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1'!$E$102:$E$107</c15:sqref>
                  </c15:fullRef>
                </c:ext>
              </c:extLst>
              <c:f>'Data 1'!$E$103:$E$107</c:f>
              <c:numCache>
                <c:formatCode>#,##0</c:formatCode>
                <c:ptCount val="5"/>
                <c:pt idx="0">
                  <c:v>39273</c:v>
                </c:pt>
                <c:pt idx="1">
                  <c:v>37399</c:v>
                </c:pt>
                <c:pt idx="2">
                  <c:v>37020</c:v>
                </c:pt>
                <c:pt idx="3">
                  <c:v>39928</c:v>
                </c:pt>
                <c:pt idx="4">
                  <c:v>40144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'Data 1'!$E$102</c15:sqref>
                  <c15:dLbl>
                    <c:idx val="-1"/>
                    <c:spPr>
                      <a:noFill/>
                      <a:ln w="25400">
                        <a:noFill/>
                      </a:ln>
                    </c:spPr>
                    <c:txPr>
                      <a:bodyPr/>
                      <a:lstStyle/>
                      <a:p>
                        <a:pPr>
                          <a:defRPr sz="600" b="1" i="0" u="none" strike="noStrike" baseline="0">
                            <a:solidFill>
                              <a:srgbClr val="FFFFFF"/>
                            </a:solidFill>
                            <a:latin typeface="Arial"/>
                            <a:ea typeface="Arial"/>
                            <a:cs typeface="Arial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</c15:dLbl>
                </c15:categoryFilterException>
              </c15:categoryFilterExceptions>
            </c:ext>
          </c:extLst>
        </c:ser>
        <c:ser>
          <c:idx val="3"/>
          <c:order val="1"/>
          <c:tx>
            <c:v>Invierno (enero-mayo/octubre-diciembre)</c:v>
          </c:tx>
          <c:spPr>
            <a:solidFill>
              <a:srgbClr val="C8EC1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0.1135918527222875"/>
                  <c:y val="8.9868242880141127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575793184488837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35918527222875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967489228358794"/>
                  <c:y val="4.493412144007056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'Data 1'!$C$93:$C$98</c15:sqref>
                  </c15:fullRef>
                </c:ext>
              </c:extLst>
              <c:f>'Data 1'!$C$94:$C$98</c:f>
              <c:numCache>
                <c:formatCode>0_)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1'!$E$93:$E$98</c15:sqref>
                  </c15:fullRef>
                </c:ext>
              </c:extLst>
              <c:f>'Data 1'!$E$94:$E$98</c:f>
              <c:numCache>
                <c:formatCode>#,##0</c:formatCode>
                <c:ptCount val="5"/>
                <c:pt idx="0">
                  <c:v>43010</c:v>
                </c:pt>
                <c:pt idx="1">
                  <c:v>39963</c:v>
                </c:pt>
                <c:pt idx="2">
                  <c:v>38666</c:v>
                </c:pt>
                <c:pt idx="3">
                  <c:v>40324</c:v>
                </c:pt>
                <c:pt idx="4">
                  <c:v>38239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'Data 1'!$E$93</c15:sqref>
                  <c15:dLbl>
                    <c:idx val="-1"/>
                    <c:spPr>
                      <a:noFill/>
                      <a:ln w="25400">
                        <a:noFill/>
                      </a:ln>
                    </c:spPr>
                    <c:txPr>
                      <a:bodyPr/>
                      <a:lstStyle/>
                      <a:p>
                        <a:pPr>
                          <a:defRPr sz="600" b="1" i="0" u="none" strike="noStrike" baseline="0">
                            <a:solidFill>
                              <a:srgbClr val="FFFFFF"/>
                            </a:solidFill>
                            <a:latin typeface="Arial"/>
                            <a:ea typeface="Arial"/>
                            <a:cs typeface="Arial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</c15:dLbl>
                </c15:categoryFilterException>
              </c15:categoryFilterExceptions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23838888"/>
        <c:axId val="323838496"/>
      </c:barChart>
      <c:catAx>
        <c:axId val="323838888"/>
        <c:scaling>
          <c:orientation val="minMax"/>
        </c:scaling>
        <c:delete val="0"/>
        <c:axPos val="r"/>
        <c:numFmt formatCode="0_)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3238384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23838496"/>
        <c:scaling>
          <c:orientation val="maxMin"/>
          <c:max val="500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3838888"/>
        <c:crosses val="autoZero"/>
        <c:crossBetween val="between"/>
        <c:majorUnit val="10000"/>
        <c:minorUnit val="500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55909675509127754"/>
          <c:y val="1.4053527399984091E-2"/>
          <c:w val="0.43307795984961339"/>
          <c:h val="5.5335968379446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orientation="portrait" horizontalDpi="-4" verticalDpi="-4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Demanda diaria (GWh)</a:t>
            </a:r>
          </a:p>
        </c:rich>
      </c:tx>
      <c:layout>
        <c:manualLayout>
          <c:xMode val="edge"/>
          <c:yMode val="edge"/>
          <c:x val="0.10909126818202963"/>
          <c:y val="9.2450691985649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1541628764303"/>
          <c:y val="0.15681289279555941"/>
          <c:w val="0.77036390621395645"/>
          <c:h val="0.71951240994204579"/>
        </c:manualLayout>
      </c:layout>
      <c:barChart>
        <c:barDir val="bar"/>
        <c:grouping val="clustered"/>
        <c:varyColors val="0"/>
        <c:ser>
          <c:idx val="1"/>
          <c:order val="0"/>
          <c:tx>
            <c:v>Verano (junio-septiembre)</c:v>
          </c:tx>
          <c:spPr>
            <a:solidFill>
              <a:srgbClr val="8D369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2916686602331207E-2"/>
                  <c:y val="9.64087731983610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'Data 1'!$C$93:$C$98</c15:sqref>
                  </c15:fullRef>
                </c:ext>
              </c:extLst>
              <c:f>'Data 1'!$C$94:$C$98</c:f>
              <c:numCache>
                <c:formatCode>0_)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1'!$F$102:$F$107</c15:sqref>
                  </c15:fullRef>
                </c:ext>
              </c:extLst>
              <c:f>'Data 1'!$F$103:$F$107</c:f>
              <c:numCache>
                <c:formatCode>#,##0</c:formatCode>
                <c:ptCount val="5"/>
                <c:pt idx="0">
                  <c:v>792.68335999999999</c:v>
                </c:pt>
                <c:pt idx="1">
                  <c:v>760.58600000000001</c:v>
                </c:pt>
                <c:pt idx="2">
                  <c:v>755.01599999999996</c:v>
                </c:pt>
                <c:pt idx="3">
                  <c:v>814</c:v>
                </c:pt>
                <c:pt idx="4">
                  <c:v>816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'Data 1'!$F$102</c15:sqref>
                  <c15:dLbl>
                    <c:idx val="-1"/>
                    <c:spPr>
                      <a:noFill/>
                      <a:ln w="25400">
                        <a:noFill/>
                      </a:ln>
                    </c:spPr>
                    <c:txPr>
                      <a:bodyPr/>
                      <a:lstStyle/>
                      <a:p>
                        <a:pPr>
                          <a:defRPr sz="600" b="1" i="0" u="none" strike="noStrike" baseline="0">
                            <a:solidFill>
                              <a:srgbClr val="FFFFFF"/>
                            </a:solidFill>
                            <a:latin typeface="Arial"/>
                            <a:ea typeface="Arial"/>
                            <a:cs typeface="Arial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</c15:dLbl>
                </c15:categoryFilterException>
              </c15:categoryFilterExceptions>
            </c:ext>
          </c:extLst>
        </c:ser>
        <c:ser>
          <c:idx val="0"/>
          <c:order val="1"/>
          <c:tx>
            <c:v>Invierno (enero-mayo/octubre-diciembre)</c:v>
          </c:tx>
          <c:spPr>
            <a:solidFill>
              <a:srgbClr val="C8EC1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638890977387077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'Data 1'!$C$93:$C$98</c15:sqref>
                  </c15:fullRef>
                </c:ext>
              </c:extLst>
              <c:f>'Data 1'!$C$94:$C$98</c:f>
              <c:numCache>
                <c:formatCode>0_)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1'!$F$93:$F$98</c15:sqref>
                  </c15:fullRef>
                </c:ext>
              </c:extLst>
              <c:f>'Data 1'!$F$94:$F$98</c:f>
              <c:numCache>
                <c:formatCode>#,##0</c:formatCode>
                <c:ptCount val="5"/>
                <c:pt idx="0">
                  <c:v>870.94399999999996</c:v>
                </c:pt>
                <c:pt idx="1">
                  <c:v>809.86843700000009</c:v>
                </c:pt>
                <c:pt idx="2">
                  <c:v>797.35862299999997</c:v>
                </c:pt>
                <c:pt idx="3">
                  <c:v>824</c:v>
                </c:pt>
                <c:pt idx="4">
                  <c:v>782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'Data 1'!$F$93</c15:sqref>
                  <c15:dLbl>
                    <c:idx val="-1"/>
                    <c:spPr>
                      <a:noFill/>
                      <a:ln w="25400">
                        <a:noFill/>
                      </a:ln>
                    </c:spPr>
                    <c:txPr>
                      <a:bodyPr/>
                      <a:lstStyle/>
                      <a:p>
                        <a:pPr>
                          <a:defRPr sz="600" b="1" i="0" u="none" strike="noStrike" baseline="0">
                            <a:solidFill>
                              <a:srgbClr val="FFFFFF"/>
                            </a:solidFill>
                            <a:latin typeface="Arial"/>
                            <a:ea typeface="Arial"/>
                            <a:cs typeface="Arial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23837712"/>
        <c:axId val="323837320"/>
      </c:barChart>
      <c:catAx>
        <c:axId val="323837712"/>
        <c:scaling>
          <c:orientation val="minMax"/>
        </c:scaling>
        <c:delete val="0"/>
        <c:axPos val="l"/>
        <c:numFmt formatCode="0_)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323837320"/>
        <c:crosses val="autoZero"/>
        <c:auto val="1"/>
        <c:lblAlgn val="ctr"/>
        <c:lblOffset val="100"/>
        <c:tickMarkSkip val="1"/>
        <c:noMultiLvlLbl val="0"/>
      </c:catAx>
      <c:valAx>
        <c:axId val="323837320"/>
        <c:scaling>
          <c:orientation val="minMax"/>
          <c:max val="10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3837712"/>
        <c:crosses val="autoZero"/>
        <c:crossBetween val="between"/>
        <c:majorUnit val="200"/>
        <c:minorUnit val="75"/>
      </c:valAx>
      <c:spPr>
        <a:noFill/>
        <a:ln w="25400">
          <a:noFill/>
        </a:ln>
      </c:spPr>
    </c:plotArea>
    <c:legend>
      <c:legendPos val="t"/>
      <c:legendEntry>
        <c:idx val="1"/>
        <c:delete val="1"/>
      </c:legendEntry>
      <c:layout>
        <c:manualLayout>
          <c:xMode val="edge"/>
          <c:yMode val="edge"/>
          <c:x val="0"/>
          <c:y val="2.3829907167644312E-2"/>
          <c:w val="0.66435634842034985"/>
          <c:h val="6.26222112860892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553391352396755E-2"/>
          <c:y val="0.14358993923299382"/>
          <c:w val="0.85540931067827064"/>
          <c:h val="0.73130898285138013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'Data 1'!$F$236</c:f>
              <c:strCache>
                <c:ptCount val="1"/>
                <c:pt idx="0">
                  <c:v>Potencia (MW)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2.1080368906455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2.11704861752141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1'!$C$244:$C$253</c:f>
              <c:numCache>
                <c:formatCode>0_)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1'!$F$244:$F$253</c:f>
              <c:numCache>
                <c:formatCode>#,##0</c:formatCode>
                <c:ptCount val="10"/>
                <c:pt idx="0">
                  <c:v>45450</c:v>
                </c:pt>
                <c:pt idx="1">
                  <c:v>43252</c:v>
                </c:pt>
                <c:pt idx="2">
                  <c:v>44495.910199999998</c:v>
                </c:pt>
                <c:pt idx="3">
                  <c:v>44486</c:v>
                </c:pt>
                <c:pt idx="4">
                  <c:v>43969</c:v>
                </c:pt>
                <c:pt idx="5">
                  <c:v>43527</c:v>
                </c:pt>
                <c:pt idx="6">
                  <c:v>40277</c:v>
                </c:pt>
                <c:pt idx="7">
                  <c:v>38948</c:v>
                </c:pt>
                <c:pt idx="8">
                  <c:v>40726</c:v>
                </c:pt>
                <c:pt idx="9">
                  <c:v>40489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23836536"/>
        <c:axId val="322897680"/>
      </c:barChart>
      <c:catAx>
        <c:axId val="323836536"/>
        <c:scaling>
          <c:orientation val="minMax"/>
        </c:scaling>
        <c:delete val="0"/>
        <c:axPos val="b"/>
        <c:numFmt formatCode="0_)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228976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22897680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23836536"/>
        <c:crosses val="autoZero"/>
        <c:crossBetween val="between"/>
        <c:majorUnit val="10000"/>
        <c:minorUnit val="500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29059985220294066"/>
          <c:y val="1.9762845849802372E-2"/>
          <c:w val="0"/>
          <c:h val="3.2214787380826407E-2"/>
        </c:manualLayout>
      </c:layout>
      <c:overlay val="0"/>
      <c:spPr>
        <a:noFill/>
        <a:ln w="25400">
          <a:noFill/>
        </a:ln>
      </c:sp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000000000000044" r="0.75000000000000044" t="1" header="0.511811024" footer="0.511811024"/>
    <c:pageSetup orientation="portrait" horizontalDpi="-4" verticalDpi="-4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9629534013166"/>
          <c:y val="0.16466466466466467"/>
          <c:w val="0.85646944290024862"/>
          <c:h val="0.69070803086551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1'!$D$257</c:f>
              <c:strCache>
                <c:ptCount val="1"/>
                <c:pt idx="0">
                  <c:v>Invierno</c:v>
                </c:pt>
              </c:strCache>
            </c:strRef>
          </c:tx>
          <c:spPr>
            <a:solidFill>
              <a:srgbClr val="C8EC14"/>
            </a:solidFill>
            <a:ln>
              <a:noFill/>
            </a:ln>
            <a:effectLst/>
          </c:spPr>
          <c:invertIfNegative val="0"/>
          <c:cat>
            <c:numRef>
              <c:f>'Data 1'!$C$258:$C$267</c:f>
              <c:numCache>
                <c:formatCode>0_)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1'!$D$258:$D$267</c:f>
              <c:numCache>
                <c:formatCode>#,##0</c:formatCode>
                <c:ptCount val="10"/>
                <c:pt idx="0">
                  <c:v>45450</c:v>
                </c:pt>
                <c:pt idx="1">
                  <c:v>43252.167999999998</c:v>
                </c:pt>
                <c:pt idx="2">
                  <c:v>44495.910199999998</c:v>
                </c:pt>
                <c:pt idx="3">
                  <c:v>44486</c:v>
                </c:pt>
                <c:pt idx="4">
                  <c:v>43969</c:v>
                </c:pt>
                <c:pt idx="5">
                  <c:v>43527</c:v>
                </c:pt>
                <c:pt idx="6">
                  <c:v>40277</c:v>
                </c:pt>
                <c:pt idx="7">
                  <c:v>38948</c:v>
                </c:pt>
                <c:pt idx="8">
                  <c:v>40726</c:v>
                </c:pt>
                <c:pt idx="9">
                  <c:v>38464</c:v>
                </c:pt>
              </c:numCache>
            </c:numRef>
          </c:val>
        </c:ser>
        <c:ser>
          <c:idx val="1"/>
          <c:order val="1"/>
          <c:tx>
            <c:strRef>
              <c:f>'Data 1'!$E$257</c:f>
              <c:strCache>
                <c:ptCount val="1"/>
                <c:pt idx="0">
                  <c:v>Verano</c:v>
                </c:pt>
              </c:strCache>
            </c:strRef>
          </c:tx>
          <c:spPr>
            <a:solidFill>
              <a:srgbClr val="8D3694"/>
            </a:solidFill>
            <a:ln>
              <a:noFill/>
            </a:ln>
            <a:effectLst/>
          </c:spPr>
          <c:invertIfNegative val="0"/>
          <c:cat>
            <c:numRef>
              <c:f>'Data 1'!$C$258:$C$267</c:f>
              <c:numCache>
                <c:formatCode>0_)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1'!$E$258:$E$267</c:f>
              <c:numCache>
                <c:formatCode>#,##0</c:formatCode>
                <c:ptCount val="10"/>
                <c:pt idx="0">
                  <c:v>39504.972699999998</c:v>
                </c:pt>
                <c:pt idx="1">
                  <c:v>40407.058599999997</c:v>
                </c:pt>
                <c:pt idx="2">
                  <c:v>40487</c:v>
                </c:pt>
                <c:pt idx="3">
                  <c:v>41318</c:v>
                </c:pt>
                <c:pt idx="4">
                  <c:v>40139</c:v>
                </c:pt>
                <c:pt idx="5">
                  <c:v>39124</c:v>
                </c:pt>
                <c:pt idx="6">
                  <c:v>37570</c:v>
                </c:pt>
                <c:pt idx="7">
                  <c:v>37299</c:v>
                </c:pt>
                <c:pt idx="8">
                  <c:v>40192</c:v>
                </c:pt>
                <c:pt idx="9">
                  <c:v>40489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6"/>
        <c:overlap val="-27"/>
        <c:axId val="324182160"/>
        <c:axId val="324182552"/>
      </c:barChart>
      <c:catAx>
        <c:axId val="324182160"/>
        <c:scaling>
          <c:orientation val="minMax"/>
        </c:scaling>
        <c:delete val="0"/>
        <c:axPos val="b"/>
        <c:numFmt formatCode="0_)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4182552"/>
        <c:crosses val="autoZero"/>
        <c:auto val="1"/>
        <c:lblAlgn val="ctr"/>
        <c:lblOffset val="100"/>
        <c:noMultiLvlLbl val="0"/>
      </c:catAx>
      <c:valAx>
        <c:axId val="32418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</a:t>
                </a:r>
              </a:p>
            </c:rich>
          </c:tx>
          <c:layout>
            <c:manualLayout>
              <c:xMode val="edge"/>
              <c:yMode val="edge"/>
              <c:x val="1.9463919749757308E-2"/>
              <c:y val="0.459430296438170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418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28859498463643"/>
          <c:y val="4.1102913937559604E-2"/>
          <c:w val="0.32177979859999062"/>
          <c:h val="7.60140455416045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111402741323997E-2"/>
          <c:y val="0.16447613610232256"/>
          <c:w val="0.86013139866950594"/>
          <c:h val="0.7006363441729903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1'!$D$656</c:f>
              <c:strCache>
                <c:ptCount val="1"/>
                <c:pt idx="0">
                  <c:v>General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1'!$C$657:$C$661</c:f>
              <c:numCache>
                <c:formatCode>0_)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'Data 1'!$D$657:$D$661</c:f>
              <c:numCache>
                <c:formatCode>0.0</c:formatCode>
                <c:ptCount val="5"/>
                <c:pt idx="0">
                  <c:v>-3.3066831676975439</c:v>
                </c:pt>
                <c:pt idx="1">
                  <c:v>-1.1101662316962968</c:v>
                </c:pt>
                <c:pt idx="2">
                  <c:v>2.5597552403030077</c:v>
                </c:pt>
                <c:pt idx="3">
                  <c:v>2.2369262481886754</c:v>
                </c:pt>
                <c:pt idx="4">
                  <c:v>-0.74851382700257263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1'!$E$656</c:f>
              <c:strCache>
                <c:ptCount val="1"/>
                <c:pt idx="0">
                  <c:v>Industria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'Data 1'!$C$657:$C$661</c:f>
              <c:numCache>
                <c:formatCode>0_)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'Data 1'!$E$657:$E$661</c:f>
              <c:numCache>
                <c:formatCode>0.0</c:formatCode>
                <c:ptCount val="5"/>
                <c:pt idx="0">
                  <c:v>-3.8294118565473045</c:v>
                </c:pt>
                <c:pt idx="1">
                  <c:v>1.3855540024319657</c:v>
                </c:pt>
                <c:pt idx="2">
                  <c:v>4.2064219632584443</c:v>
                </c:pt>
                <c:pt idx="3">
                  <c:v>2.9184046812489761</c:v>
                </c:pt>
                <c:pt idx="4">
                  <c:v>-0.82537213040221324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1'!$F$656</c:f>
              <c:strCache>
                <c:ptCount val="1"/>
                <c:pt idx="0">
                  <c:v>Servicios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'Data 1'!$C$657:$C$661</c:f>
              <c:numCache>
                <c:formatCode>0_)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'Data 1'!$F$657:$F$661</c:f>
              <c:numCache>
                <c:formatCode>0.0</c:formatCode>
                <c:ptCount val="5"/>
                <c:pt idx="0">
                  <c:v>-3.8945980560690208</c:v>
                </c:pt>
                <c:pt idx="1">
                  <c:v>-4.6130511536365937</c:v>
                </c:pt>
                <c:pt idx="2">
                  <c:v>-0.74332142307795834</c:v>
                </c:pt>
                <c:pt idx="3">
                  <c:v>0.13897909588571622</c:v>
                </c:pt>
                <c:pt idx="4">
                  <c:v>-0.94104543079909231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'Data 1'!$G$656</c:f>
              <c:strCache>
                <c:ptCount val="1"/>
                <c:pt idx="0">
                  <c:v>Otros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'Data 1'!$C$657:$C$661</c:f>
              <c:numCache>
                <c:formatCode>0_)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'Data 1'!$G$657:$G$661</c:f>
              <c:numCache>
                <c:formatCode>0.0</c:formatCode>
                <c:ptCount val="5"/>
                <c:pt idx="0">
                  <c:v>1.6867806812912001</c:v>
                </c:pt>
                <c:pt idx="1">
                  <c:v>-7.4596552805507255</c:v>
                </c:pt>
                <c:pt idx="2">
                  <c:v>0.21283987834668228</c:v>
                </c:pt>
                <c:pt idx="3">
                  <c:v>2.9632956276481881</c:v>
                </c:pt>
                <c:pt idx="4">
                  <c:v>0.27983402661579948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200000"/>
        <c:axId val="320206664"/>
      </c:lineChart>
      <c:catAx>
        <c:axId val="3202000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0206664"/>
        <c:crosses val="autoZero"/>
        <c:auto val="1"/>
        <c:lblAlgn val="ctr"/>
        <c:lblOffset val="100"/>
        <c:noMultiLvlLbl val="0"/>
      </c:catAx>
      <c:valAx>
        <c:axId val="320206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 Año anterior</a:t>
                </a:r>
              </a:p>
            </c:rich>
          </c:tx>
          <c:layout>
            <c:manualLayout>
              <c:xMode val="edge"/>
              <c:yMode val="edge"/>
              <c:x val="2.4298849436273296E-2"/>
              <c:y val="0.366430763375121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0200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273716964624701"/>
          <c:y val="5.9037673160945582E-2"/>
          <c:w val="0.58657317992483649"/>
          <c:h val="8.49703832338178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378889155120037E-2"/>
          <c:y val="0.14376932482846172"/>
          <c:w val="0.85706444354476674"/>
          <c:h val="0.63757525487355626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1'!$D$665</c:f>
              <c:strCache>
                <c:ptCount val="1"/>
                <c:pt idx="0">
                  <c:v>General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1'!$C$666:$C$725</c:f>
              <c:numCache>
                <c:formatCode>mmm\-yy</c:formatCode>
                <c:ptCount val="6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</c:numCache>
            </c:numRef>
          </c:cat>
          <c:val>
            <c:numRef>
              <c:f>'Data 1'!$D$666:$D$725</c:f>
              <c:numCache>
                <c:formatCode>0.0</c:formatCode>
                <c:ptCount val="60"/>
                <c:pt idx="0">
                  <c:v>-3.4288612731422918</c:v>
                </c:pt>
                <c:pt idx="1">
                  <c:v>-3.2753991256555093</c:v>
                </c:pt>
                <c:pt idx="2">
                  <c:v>-3.5620230291612986</c:v>
                </c:pt>
                <c:pt idx="3">
                  <c:v>-3.4115644912336207</c:v>
                </c:pt>
                <c:pt idx="4">
                  <c:v>-3.517154942816858</c:v>
                </c:pt>
                <c:pt idx="5">
                  <c:v>-4.6555151515151554</c:v>
                </c:pt>
                <c:pt idx="6">
                  <c:v>-4.4774150336415079</c:v>
                </c:pt>
                <c:pt idx="7">
                  <c:v>-5.0590404284271973</c:v>
                </c:pt>
                <c:pt idx="8">
                  <c:v>-3.0692469014322543</c:v>
                </c:pt>
                <c:pt idx="9">
                  <c:v>-4.0231841114759419</c:v>
                </c:pt>
                <c:pt idx="10">
                  <c:v>-3.4441179450805604</c:v>
                </c:pt>
                <c:pt idx="11">
                  <c:v>-1.6332474515514672</c:v>
                </c:pt>
                <c:pt idx="12">
                  <c:v>-2.2847838646987695</c:v>
                </c:pt>
                <c:pt idx="13">
                  <c:v>-2.8471498436623222</c:v>
                </c:pt>
                <c:pt idx="14">
                  <c:v>-4.7570164248126208</c:v>
                </c:pt>
                <c:pt idx="15">
                  <c:v>-0.24892440073756017</c:v>
                </c:pt>
                <c:pt idx="16">
                  <c:v>-0.3978241454899667</c:v>
                </c:pt>
                <c:pt idx="17">
                  <c:v>-0.37325576664903881</c:v>
                </c:pt>
                <c:pt idx="18">
                  <c:v>-2.3181446343769618</c:v>
                </c:pt>
                <c:pt idx="19">
                  <c:v>1.0333587627436192</c:v>
                </c:pt>
                <c:pt idx="20">
                  <c:v>0.88799565230766042</c:v>
                </c:pt>
                <c:pt idx="21">
                  <c:v>1.0388310022215963</c:v>
                </c:pt>
                <c:pt idx="22">
                  <c:v>1.2488062881069517</c:v>
                </c:pt>
                <c:pt idx="23">
                  <c:v>0.64114244066870718</c:v>
                </c:pt>
                <c:pt idx="24">
                  <c:v>1.1115889056116934</c:v>
                </c:pt>
                <c:pt idx="25">
                  <c:v>2.7593534344924286</c:v>
                </c:pt>
                <c:pt idx="26">
                  <c:v>5.252032690476427</c:v>
                </c:pt>
                <c:pt idx="27">
                  <c:v>1.5517011203877829</c:v>
                </c:pt>
                <c:pt idx="28">
                  <c:v>3.5804532116074261</c:v>
                </c:pt>
                <c:pt idx="29">
                  <c:v>2.8502302030482873</c:v>
                </c:pt>
                <c:pt idx="30">
                  <c:v>4.1851106639839264</c:v>
                </c:pt>
                <c:pt idx="31">
                  <c:v>2.0982061138568486</c:v>
                </c:pt>
                <c:pt idx="32">
                  <c:v>1.9046844667595098</c:v>
                </c:pt>
                <c:pt idx="33">
                  <c:v>1.2789941469759203</c:v>
                </c:pt>
                <c:pt idx="34">
                  <c:v>3.0907639846187385</c:v>
                </c:pt>
                <c:pt idx="35">
                  <c:v>1.7765205091937686</c:v>
                </c:pt>
                <c:pt idx="36">
                  <c:v>2.2476449699109002</c:v>
                </c:pt>
                <c:pt idx="37">
                  <c:v>0.96468509707081651</c:v>
                </c:pt>
                <c:pt idx="38">
                  <c:v>1.0260285140482495</c:v>
                </c:pt>
                <c:pt idx="39">
                  <c:v>2.6272146266483221</c:v>
                </c:pt>
                <c:pt idx="40">
                  <c:v>0.81941411399004682</c:v>
                </c:pt>
                <c:pt idx="41">
                  <c:v>1.0818965945071479</c:v>
                </c:pt>
                <c:pt idx="42">
                  <c:v>1.6953222051715677</c:v>
                </c:pt>
                <c:pt idx="43">
                  <c:v>3.5868761345554612</c:v>
                </c:pt>
                <c:pt idx="44">
                  <c:v>1.4691361718679907</c:v>
                </c:pt>
                <c:pt idx="45">
                  <c:v>3.6091405740378502</c:v>
                </c:pt>
                <c:pt idx="46">
                  <c:v>1.1592250384565128</c:v>
                </c:pt>
                <c:pt idx="47">
                  <c:v>2.8573016843626675</c:v>
                </c:pt>
                <c:pt idx="48">
                  <c:v>-6.8629897679062246E-2</c:v>
                </c:pt>
                <c:pt idx="49">
                  <c:v>-0.13720557969356673</c:v>
                </c:pt>
                <c:pt idx="50">
                  <c:v>-1.991851516523313</c:v>
                </c:pt>
                <c:pt idx="51">
                  <c:v>0.61190706107245862</c:v>
                </c:pt>
                <c:pt idx="52">
                  <c:v>-0.9220321784351726</c:v>
                </c:pt>
                <c:pt idx="53">
                  <c:v>-1.335441235675916</c:v>
                </c:pt>
                <c:pt idx="54">
                  <c:v>-1.8928934374903839</c:v>
                </c:pt>
                <c:pt idx="55">
                  <c:v>-1.0979738866112143</c:v>
                </c:pt>
                <c:pt idx="56">
                  <c:v>-1.3751277817095287</c:v>
                </c:pt>
                <c:pt idx="57">
                  <c:v>-0.70140576274188016</c:v>
                </c:pt>
                <c:pt idx="58">
                  <c:v>-0.92231851792955455</c:v>
                </c:pt>
                <c:pt idx="59">
                  <c:v>-4.1074420364262121E-2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1'!$E$665</c:f>
              <c:strCache>
                <c:ptCount val="1"/>
                <c:pt idx="0">
                  <c:v>Industria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1'!$C$666:$C$725</c:f>
              <c:numCache>
                <c:formatCode>mmm\-yy</c:formatCode>
                <c:ptCount val="6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</c:numCache>
            </c:numRef>
          </c:cat>
          <c:val>
            <c:numRef>
              <c:f>'Data 1'!$E$666:$E$725</c:f>
              <c:numCache>
                <c:formatCode>0.0</c:formatCode>
                <c:ptCount val="60"/>
                <c:pt idx="0">
                  <c:v>-3.9514654774101654</c:v>
                </c:pt>
                <c:pt idx="1">
                  <c:v>-4.1854438399756111</c:v>
                </c:pt>
                <c:pt idx="2">
                  <c:v>-5.6262303606581687</c:v>
                </c:pt>
                <c:pt idx="3">
                  <c:v>-4.5550898725233102</c:v>
                </c:pt>
                <c:pt idx="4">
                  <c:v>-3.4512858389847523</c:v>
                </c:pt>
                <c:pt idx="5">
                  <c:v>-5.7545928003204789</c:v>
                </c:pt>
                <c:pt idx="6">
                  <c:v>-4.6898189373701378</c:v>
                </c:pt>
                <c:pt idx="7">
                  <c:v>-4.6906345091851769</c:v>
                </c:pt>
                <c:pt idx="8">
                  <c:v>-3.2109151596185881</c:v>
                </c:pt>
                <c:pt idx="9">
                  <c:v>-3.7747360341654934</c:v>
                </c:pt>
                <c:pt idx="10">
                  <c:v>-2.5382897096092427</c:v>
                </c:pt>
                <c:pt idx="11">
                  <c:v>-6.4242285189852755E-2</c:v>
                </c:pt>
                <c:pt idx="12">
                  <c:v>-1.0739981594578785</c:v>
                </c:pt>
                <c:pt idx="13">
                  <c:v>-0.64932482151025539</c:v>
                </c:pt>
                <c:pt idx="14">
                  <c:v>-2.5149311739297242</c:v>
                </c:pt>
                <c:pt idx="15">
                  <c:v>3.326335858509033</c:v>
                </c:pt>
                <c:pt idx="16">
                  <c:v>1.5618014366188593</c:v>
                </c:pt>
                <c:pt idx="17">
                  <c:v>2.6203127372096624</c:v>
                </c:pt>
                <c:pt idx="18">
                  <c:v>-0.20726167592005629</c:v>
                </c:pt>
                <c:pt idx="19">
                  <c:v>4.0949295241698991</c:v>
                </c:pt>
                <c:pt idx="20">
                  <c:v>3.8024462303247963</c:v>
                </c:pt>
                <c:pt idx="21">
                  <c:v>2.8868868049945151</c:v>
                </c:pt>
                <c:pt idx="22">
                  <c:v>3.3341212987039626</c:v>
                </c:pt>
                <c:pt idx="23">
                  <c:v>2.1695709070872704</c:v>
                </c:pt>
                <c:pt idx="24">
                  <c:v>3.1491484930811664</c:v>
                </c:pt>
                <c:pt idx="25">
                  <c:v>5.0323781690070346</c:v>
                </c:pt>
                <c:pt idx="26">
                  <c:v>6.9804293630206793</c:v>
                </c:pt>
                <c:pt idx="27">
                  <c:v>2.2053843964392028</c:v>
                </c:pt>
                <c:pt idx="28">
                  <c:v>4.3599902176571392</c:v>
                </c:pt>
                <c:pt idx="29">
                  <c:v>4.2290470836538585</c:v>
                </c:pt>
                <c:pt idx="30">
                  <c:v>6.927017196478924</c:v>
                </c:pt>
                <c:pt idx="31">
                  <c:v>2.821733253058567</c:v>
                </c:pt>
                <c:pt idx="32">
                  <c:v>2.6839835250233035</c:v>
                </c:pt>
                <c:pt idx="33">
                  <c:v>3.5861246396978519</c:v>
                </c:pt>
                <c:pt idx="34">
                  <c:v>4.2808406520722819</c:v>
                </c:pt>
                <c:pt idx="35">
                  <c:v>4.1571165340883454</c:v>
                </c:pt>
                <c:pt idx="36">
                  <c:v>3.7755185701402016</c:v>
                </c:pt>
                <c:pt idx="37">
                  <c:v>1.780047836403309</c:v>
                </c:pt>
                <c:pt idx="38">
                  <c:v>2.5350730708631808</c:v>
                </c:pt>
                <c:pt idx="39">
                  <c:v>3.6318589509670263</c:v>
                </c:pt>
                <c:pt idx="40">
                  <c:v>2.74179336720346</c:v>
                </c:pt>
                <c:pt idx="41">
                  <c:v>2.7431350655740872</c:v>
                </c:pt>
                <c:pt idx="42">
                  <c:v>1.8256292583758604</c:v>
                </c:pt>
                <c:pt idx="43">
                  <c:v>4.8091476550847778</c:v>
                </c:pt>
                <c:pt idx="44">
                  <c:v>2.4350326846850345</c:v>
                </c:pt>
                <c:pt idx="45">
                  <c:v>3.2508779673376953</c:v>
                </c:pt>
                <c:pt idx="46">
                  <c:v>2.021078735275883</c:v>
                </c:pt>
                <c:pt idx="47">
                  <c:v>2.8013893683120461</c:v>
                </c:pt>
                <c:pt idx="48">
                  <c:v>-0.75350582658503251</c:v>
                </c:pt>
                <c:pt idx="49">
                  <c:v>-0.71155052476850056</c:v>
                </c:pt>
                <c:pt idx="50">
                  <c:v>-3.053919764446078</c:v>
                </c:pt>
                <c:pt idx="51">
                  <c:v>0.33544608769784379</c:v>
                </c:pt>
                <c:pt idx="52">
                  <c:v>-1.3165217549974018</c:v>
                </c:pt>
                <c:pt idx="53">
                  <c:v>-1.105165728810753</c:v>
                </c:pt>
                <c:pt idx="54">
                  <c:v>-1.3590045168368259</c:v>
                </c:pt>
                <c:pt idx="55">
                  <c:v>-0.11700468018719379</c:v>
                </c:pt>
                <c:pt idx="56">
                  <c:v>-1.5164248575465833</c:v>
                </c:pt>
                <c:pt idx="57">
                  <c:v>-0.94790253331598073</c:v>
                </c:pt>
                <c:pt idx="58">
                  <c:v>-1.5201376163943014</c:v>
                </c:pt>
                <c:pt idx="59">
                  <c:v>1.3210774283585636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1'!$F$665</c:f>
              <c:strCache>
                <c:ptCount val="1"/>
                <c:pt idx="0">
                  <c:v>Servicios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'Data 1'!$C$666:$C$725</c:f>
              <c:numCache>
                <c:formatCode>mmm\-yy</c:formatCode>
                <c:ptCount val="6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</c:numCache>
            </c:numRef>
          </c:cat>
          <c:val>
            <c:numRef>
              <c:f>'Data 1'!$F$666:$F$725</c:f>
              <c:numCache>
                <c:formatCode>0.0</c:formatCode>
                <c:ptCount val="60"/>
                <c:pt idx="0">
                  <c:v>-2.6517450292638189</c:v>
                </c:pt>
                <c:pt idx="1">
                  <c:v>-2.9184489445923556</c:v>
                </c:pt>
                <c:pt idx="2">
                  <c:v>-2.2966624704473526</c:v>
                </c:pt>
                <c:pt idx="3">
                  <c:v>-3.3787528626852192</c:v>
                </c:pt>
                <c:pt idx="4">
                  <c:v>-5.3845434617742161</c:v>
                </c:pt>
                <c:pt idx="5">
                  <c:v>-4.5948606674301455</c:v>
                </c:pt>
                <c:pt idx="6">
                  <c:v>-5.8582378952245717</c:v>
                </c:pt>
                <c:pt idx="7">
                  <c:v>-6.8068914491068551</c:v>
                </c:pt>
                <c:pt idx="8">
                  <c:v>-5.5001747065956952</c:v>
                </c:pt>
                <c:pt idx="9">
                  <c:v>-4.4115179732393877</c:v>
                </c:pt>
                <c:pt idx="10">
                  <c:v>-5.9172088012265363</c:v>
                </c:pt>
                <c:pt idx="11">
                  <c:v>-6.2140318212593133</c:v>
                </c:pt>
                <c:pt idx="12">
                  <c:v>-5.9086442450946191</c:v>
                </c:pt>
                <c:pt idx="13">
                  <c:v>-7.108230799252313</c:v>
                </c:pt>
                <c:pt idx="14">
                  <c:v>-6.7628295779516563</c:v>
                </c:pt>
                <c:pt idx="15">
                  <c:v>-4.2426079051041228</c:v>
                </c:pt>
                <c:pt idx="16">
                  <c:v>-2.0873136131058234</c:v>
                </c:pt>
                <c:pt idx="17">
                  <c:v>-6.2007749652529087</c:v>
                </c:pt>
                <c:pt idx="18">
                  <c:v>-4.4391898398296714</c:v>
                </c:pt>
                <c:pt idx="19">
                  <c:v>-4.3722354542361401</c:v>
                </c:pt>
                <c:pt idx="20">
                  <c:v>-3.5017508754377147</c:v>
                </c:pt>
                <c:pt idx="21">
                  <c:v>-3.1374441896947047</c:v>
                </c:pt>
                <c:pt idx="22">
                  <c:v>-3.689715921603165</c:v>
                </c:pt>
                <c:pt idx="23">
                  <c:v>-2.1420353283551852</c:v>
                </c:pt>
                <c:pt idx="24">
                  <c:v>-2.4076631966670092</c:v>
                </c:pt>
                <c:pt idx="25">
                  <c:v>-1.7424954392171954</c:v>
                </c:pt>
                <c:pt idx="26">
                  <c:v>-0.1280798139472239</c:v>
                </c:pt>
                <c:pt idx="27">
                  <c:v>-1.4071612640716213</c:v>
                </c:pt>
                <c:pt idx="28">
                  <c:v>-0.81751202718312044</c:v>
                </c:pt>
                <c:pt idx="29">
                  <c:v>-0.69148995880246034</c:v>
                </c:pt>
                <c:pt idx="30">
                  <c:v>-1.2024990483014975</c:v>
                </c:pt>
                <c:pt idx="31">
                  <c:v>1.4516989859455709</c:v>
                </c:pt>
                <c:pt idx="32">
                  <c:v>1.8978069285730426</c:v>
                </c:pt>
                <c:pt idx="33">
                  <c:v>-2.2095880947257451</c:v>
                </c:pt>
                <c:pt idx="34">
                  <c:v>1.3959231270507244</c:v>
                </c:pt>
                <c:pt idx="35">
                  <c:v>-1.0950377499855835</c:v>
                </c:pt>
                <c:pt idx="36">
                  <c:v>2.6465680915932488E-2</c:v>
                </c:pt>
                <c:pt idx="37">
                  <c:v>-0.43322193340760151</c:v>
                </c:pt>
                <c:pt idx="38">
                  <c:v>-1.8122911815328546</c:v>
                </c:pt>
                <c:pt idx="39">
                  <c:v>-4.8148020772431632E-2</c:v>
                </c:pt>
                <c:pt idx="40">
                  <c:v>-3.81710460856588</c:v>
                </c:pt>
                <c:pt idx="41">
                  <c:v>-1.5474696779590125</c:v>
                </c:pt>
                <c:pt idx="42">
                  <c:v>3.1470988213961881</c:v>
                </c:pt>
                <c:pt idx="43">
                  <c:v>0.24667110908473955</c:v>
                </c:pt>
                <c:pt idx="44">
                  <c:v>-3.2869561370523659</c:v>
                </c:pt>
                <c:pt idx="45">
                  <c:v>1.894702707710838</c:v>
                </c:pt>
                <c:pt idx="46">
                  <c:v>-1.3282218964933978</c:v>
                </c:pt>
                <c:pt idx="47">
                  <c:v>-0.21210885146553116</c:v>
                </c:pt>
                <c:pt idx="48">
                  <c:v>-0.83517393705134779</c:v>
                </c:pt>
                <c:pt idx="49">
                  <c:v>-0.31870168618054473</c:v>
                </c:pt>
                <c:pt idx="50">
                  <c:v>-1.133108773859437</c:v>
                </c:pt>
                <c:pt idx="51">
                  <c:v>0.85561251992798404</c:v>
                </c:pt>
                <c:pt idx="52">
                  <c:v>1.3824234729863161</c:v>
                </c:pt>
                <c:pt idx="53">
                  <c:v>-1.7244942478587322</c:v>
                </c:pt>
                <c:pt idx="54">
                  <c:v>-4.2211894481250738</c:v>
                </c:pt>
                <c:pt idx="55">
                  <c:v>-2.747521865889202</c:v>
                </c:pt>
                <c:pt idx="56">
                  <c:v>-1.321958694508607</c:v>
                </c:pt>
                <c:pt idx="57">
                  <c:v>-0.78197813189061494</c:v>
                </c:pt>
                <c:pt idx="58">
                  <c:v>-0.95986836091050964</c:v>
                </c:pt>
                <c:pt idx="59">
                  <c:v>-1.2963806453873405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183336"/>
        <c:axId val="324183728"/>
      </c:lineChart>
      <c:dateAx>
        <c:axId val="324183336"/>
        <c:scaling>
          <c:orientation val="minMax"/>
          <c:min val="41640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mmm\-yy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4183728"/>
        <c:crosses val="autoZero"/>
        <c:auto val="1"/>
        <c:lblOffset val="100"/>
        <c:baseTimeUnit val="months"/>
        <c:majorUnit val="1"/>
        <c:majorTimeUnit val="months"/>
        <c:minorUnit val="12"/>
        <c:minorTimeUnit val="months"/>
      </c:dateAx>
      <c:valAx>
        <c:axId val="3241837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 Año anterior</a:t>
                </a:r>
              </a:p>
            </c:rich>
          </c:tx>
          <c:layout>
            <c:manualLayout>
              <c:xMode val="edge"/>
              <c:yMode val="edge"/>
              <c:x val="2.4035577661921326E-2"/>
              <c:y val="0.30199809964407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4183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9853509690599"/>
          <c:y val="3.5866102790563639E-2"/>
          <c:w val="0.52955406436264429"/>
          <c:h val="8.57475513731515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035343749570569E-2"/>
          <c:y val="0.14602215508559918"/>
          <c:w val="0.8515198361984857"/>
          <c:h val="0.65237409900801679"/>
        </c:manualLayout>
      </c:layout>
      <c:lineChart>
        <c:grouping val="standard"/>
        <c:varyColors val="0"/>
        <c:ser>
          <c:idx val="0"/>
          <c:order val="0"/>
          <c:tx>
            <c:strRef>
              <c:f>'Data 1'!$G$665</c:f>
              <c:strCache>
                <c:ptCount val="1"/>
                <c:pt idx="0">
                  <c:v>General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1'!$C$666:$C$725</c:f>
              <c:numCache>
                <c:formatCode>mmm\-yy</c:formatCode>
                <c:ptCount val="6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</c:numCache>
            </c:numRef>
          </c:cat>
          <c:val>
            <c:numRef>
              <c:f>'Data 1'!$G$666:$G$725</c:f>
              <c:numCache>
                <c:formatCode>0.0</c:formatCode>
                <c:ptCount val="60"/>
                <c:pt idx="0">
                  <c:v>-1.3304191531141929</c:v>
                </c:pt>
                <c:pt idx="1">
                  <c:v>-1.7672355475724211</c:v>
                </c:pt>
                <c:pt idx="2">
                  <c:v>-2.2464573884021344</c:v>
                </c:pt>
                <c:pt idx="3">
                  <c:v>-2.4759115954308908</c:v>
                </c:pt>
                <c:pt idx="4">
                  <c:v>-2.6869005714020067</c:v>
                </c:pt>
                <c:pt idx="5">
                  <c:v>-3.0868167202572128</c:v>
                </c:pt>
                <c:pt idx="6">
                  <c:v>-3.3780355441952126</c:v>
                </c:pt>
                <c:pt idx="7">
                  <c:v>-3.8557965123031779</c:v>
                </c:pt>
                <c:pt idx="8">
                  <c:v>-3.9442355238827664</c:v>
                </c:pt>
                <c:pt idx="9">
                  <c:v>-4.0855788111500368</c:v>
                </c:pt>
                <c:pt idx="10">
                  <c:v>-3.9224249360610863</c:v>
                </c:pt>
                <c:pt idx="11">
                  <c:v>-3.6372771335984266</c:v>
                </c:pt>
                <c:pt idx="12">
                  <c:v>-3.5461064615524562</c:v>
                </c:pt>
                <c:pt idx="13">
                  <c:v>-3.5107716954858148</c:v>
                </c:pt>
                <c:pt idx="14">
                  <c:v>-3.6122417496350923</c:v>
                </c:pt>
                <c:pt idx="15">
                  <c:v>-3.3503695429296987</c:v>
                </c:pt>
                <c:pt idx="16">
                  <c:v>-3.0877630409831602</c:v>
                </c:pt>
                <c:pt idx="17">
                  <c:v>-2.7208082710790893</c:v>
                </c:pt>
                <c:pt idx="18">
                  <c:v>-2.5394645354199108</c:v>
                </c:pt>
                <c:pt idx="19">
                  <c:v>-2.0746343740589257</c:v>
                </c:pt>
                <c:pt idx="20">
                  <c:v>-1.7380809212547144</c:v>
                </c:pt>
                <c:pt idx="21">
                  <c:v>-1.3087387002559403</c:v>
                </c:pt>
                <c:pt idx="22">
                  <c:v>-0.91301178947696959</c:v>
                </c:pt>
                <c:pt idx="23">
                  <c:v>-0.73796426836995055</c:v>
                </c:pt>
                <c:pt idx="24">
                  <c:v>-0.45904658077995375</c:v>
                </c:pt>
                <c:pt idx="25">
                  <c:v>2.2856182071828712E-2</c:v>
                </c:pt>
                <c:pt idx="26">
                  <c:v>0.88405223585279469</c:v>
                </c:pt>
                <c:pt idx="27">
                  <c:v>1.0385194215533744</c:v>
                </c:pt>
                <c:pt idx="28">
                  <c:v>1.3825598430289077</c:v>
                </c:pt>
                <c:pt idx="29">
                  <c:v>1.661051201075936</c:v>
                </c:pt>
                <c:pt idx="30">
                  <c:v>2.196009404162047</c:v>
                </c:pt>
                <c:pt idx="31">
                  <c:v>2.2871090707223827</c:v>
                </c:pt>
                <c:pt idx="32">
                  <c:v>2.3641265586946458</c:v>
                </c:pt>
                <c:pt idx="33">
                  <c:v>2.3834323607706986</c:v>
                </c:pt>
                <c:pt idx="34">
                  <c:v>2.5384212487433055</c:v>
                </c:pt>
                <c:pt idx="35">
                  <c:v>2.6256176024945566</c:v>
                </c:pt>
                <c:pt idx="36">
                  <c:v>2.718012758126509</c:v>
                </c:pt>
                <c:pt idx="37">
                  <c:v>2.5615837728421909</c:v>
                </c:pt>
                <c:pt idx="38">
                  <c:v>2.2028359409799192</c:v>
                </c:pt>
                <c:pt idx="39">
                  <c:v>2.2945659232846527</c:v>
                </c:pt>
                <c:pt idx="40">
                  <c:v>2.0548884422180391</c:v>
                </c:pt>
                <c:pt idx="41">
                  <c:v>1.9025644577582934</c:v>
                </c:pt>
                <c:pt idx="42">
                  <c:v>1.7043356102679486</c:v>
                </c:pt>
                <c:pt idx="43">
                  <c:v>1.8194161808974263</c:v>
                </c:pt>
                <c:pt idx="44">
                  <c:v>1.7819910268232153</c:v>
                </c:pt>
                <c:pt idx="45">
                  <c:v>1.9778916752232867</c:v>
                </c:pt>
                <c:pt idx="46">
                  <c:v>1.8160828318893429</c:v>
                </c:pt>
                <c:pt idx="47">
                  <c:v>1.8992320050121192</c:v>
                </c:pt>
                <c:pt idx="48">
                  <c:v>1.7095535937789785</c:v>
                </c:pt>
                <c:pt idx="49">
                  <c:v>1.6143351527433847</c:v>
                </c:pt>
                <c:pt idx="50">
                  <c:v>1.3522687923143817</c:v>
                </c:pt>
                <c:pt idx="51">
                  <c:v>1.1810340132349273</c:v>
                </c:pt>
                <c:pt idx="52">
                  <c:v>1.0289946891968604</c:v>
                </c:pt>
                <c:pt idx="53">
                  <c:v>0.81988453646788528</c:v>
                </c:pt>
                <c:pt idx="54">
                  <c:v>0.52451216211517604</c:v>
                </c:pt>
                <c:pt idx="55">
                  <c:v>0.16635359022525442</c:v>
                </c:pt>
                <c:pt idx="56">
                  <c:v>-7.6565989995702743E-2</c:v>
                </c:pt>
                <c:pt idx="57">
                  <c:v>-0.43477015319747236</c:v>
                </c:pt>
                <c:pt idx="58">
                  <c:v>-0.60951845432651863</c:v>
                </c:pt>
                <c:pt idx="59">
                  <c:v>-0.82725984560166888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1'!$H$665</c:f>
              <c:strCache>
                <c:ptCount val="1"/>
                <c:pt idx="0">
                  <c:v>Industria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1'!$C$666:$C$725</c:f>
              <c:numCache>
                <c:formatCode>mmm\-yy</c:formatCode>
                <c:ptCount val="6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</c:numCache>
            </c:numRef>
          </c:cat>
          <c:val>
            <c:numRef>
              <c:f>'Data 1'!$H$666:$H$725</c:f>
              <c:numCache>
                <c:formatCode>0.0</c:formatCode>
                <c:ptCount val="60"/>
                <c:pt idx="0">
                  <c:v>-0.5783440441765042</c:v>
                </c:pt>
                <c:pt idx="1">
                  <c:v>-1.2136844221904197</c:v>
                </c:pt>
                <c:pt idx="2">
                  <c:v>-2.0515890785331892</c:v>
                </c:pt>
                <c:pt idx="3">
                  <c:v>-2.4232586643044618</c:v>
                </c:pt>
                <c:pt idx="4">
                  <c:v>-2.673943736936224</c:v>
                </c:pt>
                <c:pt idx="5">
                  <c:v>-3.2864631412369616</c:v>
                </c:pt>
                <c:pt idx="6">
                  <c:v>-3.7145104887904012</c:v>
                </c:pt>
                <c:pt idx="7">
                  <c:v>-4.2218749999999972</c:v>
                </c:pt>
                <c:pt idx="8">
                  <c:v>-4.4327046509331165</c:v>
                </c:pt>
                <c:pt idx="9">
                  <c:v>-4.6253023881246191</c:v>
                </c:pt>
                <c:pt idx="10">
                  <c:v>-4.3541556598226787</c:v>
                </c:pt>
                <c:pt idx="11">
                  <c:v>-3.9249531456274744</c:v>
                </c:pt>
                <c:pt idx="12">
                  <c:v>-3.6952249007882743</c:v>
                </c:pt>
                <c:pt idx="13">
                  <c:v>-3.3955379535299701</c:v>
                </c:pt>
                <c:pt idx="14">
                  <c:v>-3.1179303940330638</c:v>
                </c:pt>
                <c:pt idx="15">
                  <c:v>-2.4552909165140191</c:v>
                </c:pt>
                <c:pt idx="16">
                  <c:v>-2.0244370416783064</c:v>
                </c:pt>
                <c:pt idx="17">
                  <c:v>-1.3000615302802387</c:v>
                </c:pt>
                <c:pt idx="18">
                  <c:v>-0.92965236853451705</c:v>
                </c:pt>
                <c:pt idx="19">
                  <c:v>-0.2782781613893115</c:v>
                </c:pt>
                <c:pt idx="20">
                  <c:v>0.32892131031225791</c:v>
                </c:pt>
                <c:pt idx="21">
                  <c:v>0.90528501921318671</c:v>
                </c:pt>
                <c:pt idx="22">
                  <c:v>1.4075300302510252</c:v>
                </c:pt>
                <c:pt idx="23">
                  <c:v>1.5760910033888909</c:v>
                </c:pt>
                <c:pt idx="24">
                  <c:v>1.9246584898940045</c:v>
                </c:pt>
                <c:pt idx="25">
                  <c:v>2.4183492793509842</c:v>
                </c:pt>
                <c:pt idx="26">
                  <c:v>3.2468649790129422</c:v>
                </c:pt>
                <c:pt idx="27">
                  <c:v>3.1481208675985251</c:v>
                </c:pt>
                <c:pt idx="28">
                  <c:v>3.3935003054790691</c:v>
                </c:pt>
                <c:pt idx="29">
                  <c:v>3.5326136229213656</c:v>
                </c:pt>
                <c:pt idx="30">
                  <c:v>4.1057620397285666</c:v>
                </c:pt>
                <c:pt idx="31">
                  <c:v>4.0092266284147193</c:v>
                </c:pt>
                <c:pt idx="32">
                  <c:v>3.909741913779019</c:v>
                </c:pt>
                <c:pt idx="33">
                  <c:v>3.9675004173747697</c:v>
                </c:pt>
                <c:pt idx="34">
                  <c:v>4.0470126590276045</c:v>
                </c:pt>
                <c:pt idx="35">
                  <c:v>4.194778327390658</c:v>
                </c:pt>
                <c:pt idx="36">
                  <c:v>4.2440958807204554</c:v>
                </c:pt>
                <c:pt idx="37">
                  <c:v>3.9584948982183787</c:v>
                </c:pt>
                <c:pt idx="38">
                  <c:v>3.5794968655098458</c:v>
                </c:pt>
                <c:pt idx="39">
                  <c:v>3.7016967720417515</c:v>
                </c:pt>
                <c:pt idx="40">
                  <c:v>3.559663066549712</c:v>
                </c:pt>
                <c:pt idx="41">
                  <c:v>3.4310929191435635</c:v>
                </c:pt>
                <c:pt idx="42">
                  <c:v>3.0292799425300831</c:v>
                </c:pt>
                <c:pt idx="43">
                  <c:v>3.1777712471594555</c:v>
                </c:pt>
                <c:pt idx="44">
                  <c:v>3.1549091966288412</c:v>
                </c:pt>
                <c:pt idx="45">
                  <c:v>3.1274189776309358</c:v>
                </c:pt>
                <c:pt idx="46">
                  <c:v>2.9370784304071584</c:v>
                </c:pt>
                <c:pt idx="47">
                  <c:v>2.8379528125920261</c:v>
                </c:pt>
                <c:pt idx="48">
                  <c:v>2.4667140820394673</c:v>
                </c:pt>
                <c:pt idx="49">
                  <c:v>2.2489396634286285</c:v>
                </c:pt>
                <c:pt idx="50">
                  <c:v>1.7559741231709225</c:v>
                </c:pt>
                <c:pt idx="51">
                  <c:v>1.4735320780213224</c:v>
                </c:pt>
                <c:pt idx="52">
                  <c:v>1.1170235980428433</c:v>
                </c:pt>
                <c:pt idx="53">
                  <c:v>0.78390266125358821</c:v>
                </c:pt>
                <c:pt idx="54">
                  <c:v>0.52599839454952058</c:v>
                </c:pt>
                <c:pt idx="55">
                  <c:v>0.16600180363488537</c:v>
                </c:pt>
                <c:pt idx="56">
                  <c:v>-0.17190495025404262</c:v>
                </c:pt>
                <c:pt idx="57">
                  <c:v>-0.52342266519952441</c:v>
                </c:pt>
                <c:pt idx="58">
                  <c:v>-0.82107500241141995</c:v>
                </c:pt>
                <c:pt idx="59">
                  <c:v>-0.92581838431248231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1'!$I$665</c:f>
              <c:strCache>
                <c:ptCount val="1"/>
                <c:pt idx="0">
                  <c:v>Servicios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'Data 1'!$C$666:$C$725</c:f>
              <c:numCache>
                <c:formatCode>mmm\-yy</c:formatCode>
                <c:ptCount val="6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</c:numCache>
            </c:numRef>
          </c:cat>
          <c:val>
            <c:numRef>
              <c:f>'Data 1'!$I$666:$I$725</c:f>
              <c:numCache>
                <c:formatCode>0.0</c:formatCode>
                <c:ptCount val="60"/>
                <c:pt idx="0">
                  <c:v>-3.0127502972174924</c:v>
                </c:pt>
                <c:pt idx="1">
                  <c:v>-3.1219667169688159</c:v>
                </c:pt>
                <c:pt idx="2">
                  <c:v>-3.1370841098012914</c:v>
                </c:pt>
                <c:pt idx="3">
                  <c:v>-3.2070499370541405</c:v>
                </c:pt>
                <c:pt idx="4">
                  <c:v>-3.4534924691361213</c:v>
                </c:pt>
                <c:pt idx="5">
                  <c:v>-3.6476405054844285</c:v>
                </c:pt>
                <c:pt idx="6">
                  <c:v>-3.6989542201512737</c:v>
                </c:pt>
                <c:pt idx="7">
                  <c:v>-4.0843682807550463</c:v>
                </c:pt>
                <c:pt idx="8">
                  <c:v>-4.1991059106217037</c:v>
                </c:pt>
                <c:pt idx="9">
                  <c:v>-4.1813805133146698</c:v>
                </c:pt>
                <c:pt idx="10">
                  <c:v>-4.4267552742796585</c:v>
                </c:pt>
                <c:pt idx="11">
                  <c:v>-4.6499603184146698</c:v>
                </c:pt>
                <c:pt idx="12">
                  <c:v>-4.9197290154860855</c:v>
                </c:pt>
                <c:pt idx="13">
                  <c:v>-5.2768340031568499</c:v>
                </c:pt>
                <c:pt idx="14">
                  <c:v>-5.6512690236822589</c:v>
                </c:pt>
                <c:pt idx="15">
                  <c:v>-5.7268435984767052</c:v>
                </c:pt>
                <c:pt idx="16">
                  <c:v>-5.4668344794247759</c:v>
                </c:pt>
                <c:pt idx="17">
                  <c:v>-5.6036959207926724</c:v>
                </c:pt>
                <c:pt idx="18">
                  <c:v>-5.4858202625437613</c:v>
                </c:pt>
                <c:pt idx="19">
                  <c:v>-5.2885461094782649</c:v>
                </c:pt>
                <c:pt idx="20">
                  <c:v>-5.1243291059868135</c:v>
                </c:pt>
                <c:pt idx="21">
                  <c:v>-5.0234640497237919</c:v>
                </c:pt>
                <c:pt idx="22">
                  <c:v>-4.8376170694728664</c:v>
                </c:pt>
                <c:pt idx="23">
                  <c:v>-4.5051480457243827</c:v>
                </c:pt>
                <c:pt idx="24">
                  <c:v>-4.2157897691161299</c:v>
                </c:pt>
                <c:pt idx="25">
                  <c:v>-3.7554083072692812</c:v>
                </c:pt>
                <c:pt idx="26">
                  <c:v>-3.1964118952198861</c:v>
                </c:pt>
                <c:pt idx="27">
                  <c:v>-2.9619008113196621</c:v>
                </c:pt>
                <c:pt idx="28">
                  <c:v>-2.8591040595573824</c:v>
                </c:pt>
                <c:pt idx="29">
                  <c:v>-2.3862129916040642</c:v>
                </c:pt>
                <c:pt idx="30">
                  <c:v>-2.1094539022525893</c:v>
                </c:pt>
                <c:pt idx="31">
                  <c:v>-1.6530117401980526</c:v>
                </c:pt>
                <c:pt idx="32">
                  <c:v>-1.1888858828694504</c:v>
                </c:pt>
                <c:pt idx="33">
                  <c:v>-1.1067547615047135</c:v>
                </c:pt>
                <c:pt idx="34">
                  <c:v>-0.67974493792937185</c:v>
                </c:pt>
                <c:pt idx="35">
                  <c:v>-0.59144415191904054</c:v>
                </c:pt>
                <c:pt idx="36">
                  <c:v>-0.3878170803980896</c:v>
                </c:pt>
                <c:pt idx="37">
                  <c:v>-0.27565394449243774</c:v>
                </c:pt>
                <c:pt idx="38">
                  <c:v>-0.41740707745934191</c:v>
                </c:pt>
                <c:pt idx="39">
                  <c:v>-0.30387531065230178</c:v>
                </c:pt>
                <c:pt idx="40">
                  <c:v>-0.55515034017540321</c:v>
                </c:pt>
                <c:pt idx="41">
                  <c:v>-0.62693782724190239</c:v>
                </c:pt>
                <c:pt idx="42">
                  <c:v>-0.26172812765111741</c:v>
                </c:pt>
                <c:pt idx="43">
                  <c:v>-0.35754851529117282</c:v>
                </c:pt>
                <c:pt idx="44">
                  <c:v>-0.79808474818741093</c:v>
                </c:pt>
                <c:pt idx="45">
                  <c:v>-0.45910309270521532</c:v>
                </c:pt>
                <c:pt idx="46">
                  <c:v>-0.68600877704431129</c:v>
                </c:pt>
                <c:pt idx="47">
                  <c:v>-0.6137513320244925</c:v>
                </c:pt>
                <c:pt idx="48">
                  <c:v>-0.6848093218328466</c:v>
                </c:pt>
                <c:pt idx="49">
                  <c:v>-0.67528251470120315</c:v>
                </c:pt>
                <c:pt idx="50">
                  <c:v>-0.61718418745970727</c:v>
                </c:pt>
                <c:pt idx="51">
                  <c:v>-0.54229192494618106</c:v>
                </c:pt>
                <c:pt idx="52">
                  <c:v>-0.10987585554377288</c:v>
                </c:pt>
                <c:pt idx="53">
                  <c:v>-0.1227214166540036</c:v>
                </c:pt>
                <c:pt idx="54">
                  <c:v>-0.75285941798176603</c:v>
                </c:pt>
                <c:pt idx="55">
                  <c:v>-0.99716686903318363</c:v>
                </c:pt>
                <c:pt idx="56">
                  <c:v>-0.82656624992955008</c:v>
                </c:pt>
                <c:pt idx="57">
                  <c:v>-1.0468762961995393</c:v>
                </c:pt>
                <c:pt idx="58">
                  <c:v>-1.0157881020771198</c:v>
                </c:pt>
                <c:pt idx="59">
                  <c:v>-1.1045667327681752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184904"/>
        <c:axId val="324185296"/>
      </c:lineChart>
      <c:dateAx>
        <c:axId val="324184904"/>
        <c:scaling>
          <c:orientation val="minMax"/>
          <c:min val="40909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mmm\-yy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4185296"/>
        <c:crosses val="autoZero"/>
        <c:auto val="1"/>
        <c:lblOffset val="100"/>
        <c:baseTimeUnit val="months"/>
        <c:majorUnit val="2"/>
        <c:majorTimeUnit val="months"/>
        <c:minorUnit val="12"/>
        <c:minorTimeUnit val="months"/>
      </c:dateAx>
      <c:valAx>
        <c:axId val="3241852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 Año anterior</a:t>
                </a:r>
              </a:p>
            </c:rich>
          </c:tx>
          <c:layout>
            <c:manualLayout>
              <c:xMode val="edge"/>
              <c:yMode val="edge"/>
              <c:x val="2.5843536573635102E-2"/>
              <c:y val="0.301187049504008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4184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934671778593121"/>
          <c:y val="4.2588275408172171E-2"/>
          <c:w val="0.54668109549133581"/>
          <c:h val="7.44052826729992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28267054853432E-2"/>
          <c:y val="0.144926682068933"/>
          <c:w val="0.8546028253821214"/>
          <c:h val="0.70552359847234669"/>
        </c:manualLayout>
      </c:layout>
      <c:areaChart>
        <c:grouping val="stacked"/>
        <c:varyColors val="0"/>
        <c:ser>
          <c:idx val="0"/>
          <c:order val="0"/>
          <c:tx>
            <c:strRef>
              <c:f>'Data 1'!$G$728</c:f>
              <c:strCache>
                <c:ptCount val="1"/>
                <c:pt idx="0">
                  <c:v>IRE-Industria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'Data 1'!$C$729:$C$752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1'!$G$729:$G$752</c:f>
              <c:numCache>
                <c:formatCode>#,##0</c:formatCode>
                <c:ptCount val="24"/>
                <c:pt idx="0">
                  <c:v>9388.5609999999997</c:v>
                </c:pt>
                <c:pt idx="1">
                  <c:v>9366.6020000000008</c:v>
                </c:pt>
                <c:pt idx="2">
                  <c:v>9327.0640000000003</c:v>
                </c:pt>
                <c:pt idx="3">
                  <c:v>9329.64</c:v>
                </c:pt>
                <c:pt idx="4">
                  <c:v>9392.9259999999995</c:v>
                </c:pt>
                <c:pt idx="5">
                  <c:v>9306.2369999999992</c:v>
                </c:pt>
                <c:pt idx="6">
                  <c:v>9803.4110000000001</c:v>
                </c:pt>
                <c:pt idx="7">
                  <c:v>10023.147000000001</c:v>
                </c:pt>
                <c:pt idx="8">
                  <c:v>9522.8559999999998</c:v>
                </c:pt>
                <c:pt idx="9">
                  <c:v>9261.6090000000004</c:v>
                </c:pt>
                <c:pt idx="10">
                  <c:v>8989.0750000000007</c:v>
                </c:pt>
                <c:pt idx="11">
                  <c:v>9015.9789999999994</c:v>
                </c:pt>
                <c:pt idx="12">
                  <c:v>8983.384</c:v>
                </c:pt>
                <c:pt idx="13">
                  <c:v>8984.9750000000004</c:v>
                </c:pt>
                <c:pt idx="14">
                  <c:v>8799.4</c:v>
                </c:pt>
                <c:pt idx="15">
                  <c:v>8872.0689999999995</c:v>
                </c:pt>
                <c:pt idx="16">
                  <c:v>8960.1280000000006</c:v>
                </c:pt>
                <c:pt idx="17">
                  <c:v>8881.2270000000008</c:v>
                </c:pt>
                <c:pt idx="18">
                  <c:v>8569.5300000000007</c:v>
                </c:pt>
                <c:pt idx="19">
                  <c:v>8565.1579999999994</c:v>
                </c:pt>
                <c:pt idx="20">
                  <c:v>8601.9639999999999</c:v>
                </c:pt>
                <c:pt idx="21">
                  <c:v>8658.4390000000003</c:v>
                </c:pt>
                <c:pt idx="22">
                  <c:v>8510.1370000000006</c:v>
                </c:pt>
                <c:pt idx="23">
                  <c:v>8547.1540000000005</c:v>
                </c:pt>
              </c:numCache>
            </c:numRef>
          </c:val>
        </c:ser>
        <c:ser>
          <c:idx val="1"/>
          <c:order val="1"/>
          <c:tx>
            <c:strRef>
              <c:f>'Data 1'!$F$728</c:f>
              <c:strCache>
                <c:ptCount val="1"/>
                <c:pt idx="0">
                  <c:v>IRE-Servicios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'Data 1'!$C$729:$C$752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1'!$F$729:$F$752</c:f>
              <c:numCache>
                <c:formatCode>#,##0</c:formatCode>
                <c:ptCount val="24"/>
                <c:pt idx="0">
                  <c:v>2826.5810000000001</c:v>
                </c:pt>
                <c:pt idx="1">
                  <c:v>2752.51</c:v>
                </c:pt>
                <c:pt idx="2">
                  <c:v>2683.0439999999999</c:v>
                </c:pt>
                <c:pt idx="3">
                  <c:v>2681.346</c:v>
                </c:pt>
                <c:pt idx="4">
                  <c:v>2731.8560000000002</c:v>
                </c:pt>
                <c:pt idx="5">
                  <c:v>2943.547</c:v>
                </c:pt>
                <c:pt idx="6">
                  <c:v>3433.5219999999999</c:v>
                </c:pt>
                <c:pt idx="7">
                  <c:v>4071.5390000000002</c:v>
                </c:pt>
                <c:pt idx="8">
                  <c:v>4431.8440000000001</c:v>
                </c:pt>
                <c:pt idx="9">
                  <c:v>4650.7690000000002</c:v>
                </c:pt>
                <c:pt idx="10">
                  <c:v>4619.6000000000004</c:v>
                </c:pt>
                <c:pt idx="11">
                  <c:v>4556.6390000000001</c:v>
                </c:pt>
                <c:pt idx="12">
                  <c:v>4490.3829999999998</c:v>
                </c:pt>
                <c:pt idx="13">
                  <c:v>4443.759</c:v>
                </c:pt>
                <c:pt idx="14">
                  <c:v>4368.79</c:v>
                </c:pt>
                <c:pt idx="15">
                  <c:v>4317.0889999999999</c:v>
                </c:pt>
                <c:pt idx="16">
                  <c:v>4283.5429999999997</c:v>
                </c:pt>
                <c:pt idx="17">
                  <c:v>4240.0609999999997</c:v>
                </c:pt>
                <c:pt idx="18">
                  <c:v>4244.4139999999998</c:v>
                </c:pt>
                <c:pt idx="19">
                  <c:v>4258.32</c:v>
                </c:pt>
                <c:pt idx="20">
                  <c:v>4078.9789999999998</c:v>
                </c:pt>
                <c:pt idx="21">
                  <c:v>3762.5720000000001</c:v>
                </c:pt>
                <c:pt idx="22">
                  <c:v>3151.1260000000002</c:v>
                </c:pt>
                <c:pt idx="23">
                  <c:v>2883.672</c:v>
                </c:pt>
              </c:numCache>
            </c:numRef>
          </c:val>
        </c:ser>
        <c:ser>
          <c:idx val="2"/>
          <c:order val="2"/>
          <c:tx>
            <c:strRef>
              <c:f>'Data 1'!$E$728</c:f>
              <c:strCache>
                <c:ptCount val="1"/>
                <c:pt idx="0">
                  <c:v>Baja tensión p&lt;=10kW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'Data 1'!$C$729:$C$752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1'!$E$729:$E$752</c:f>
              <c:numCache>
                <c:formatCode>#,##0</c:formatCode>
                <c:ptCount val="24"/>
                <c:pt idx="0">
                  <c:v>7535.5739999999996</c:v>
                </c:pt>
                <c:pt idx="1">
                  <c:v>6046.7039999999997</c:v>
                </c:pt>
                <c:pt idx="2">
                  <c:v>5274.5130000000008</c:v>
                </c:pt>
                <c:pt idx="3">
                  <c:v>4922.5330000000004</c:v>
                </c:pt>
                <c:pt idx="4">
                  <c:v>4812.63</c:v>
                </c:pt>
                <c:pt idx="5">
                  <c:v>5002.9620000000004</c:v>
                </c:pt>
                <c:pt idx="6">
                  <c:v>5765.4569999999994</c:v>
                </c:pt>
                <c:pt idx="7">
                  <c:v>7619.1850000000004</c:v>
                </c:pt>
                <c:pt idx="8">
                  <c:v>8548.8429999999989</c:v>
                </c:pt>
                <c:pt idx="9">
                  <c:v>8906.0190000000002</c:v>
                </c:pt>
                <c:pt idx="10">
                  <c:v>9424.3370000000014</c:v>
                </c:pt>
                <c:pt idx="11">
                  <c:v>9334.0499999999993</c:v>
                </c:pt>
                <c:pt idx="12">
                  <c:v>9213.8940000000002</c:v>
                </c:pt>
                <c:pt idx="13">
                  <c:v>9569.746000000001</c:v>
                </c:pt>
                <c:pt idx="14">
                  <c:v>9443.3070000000007</c:v>
                </c:pt>
                <c:pt idx="15">
                  <c:v>9011.9750000000004</c:v>
                </c:pt>
                <c:pt idx="16">
                  <c:v>8827.0440000000017</c:v>
                </c:pt>
                <c:pt idx="17">
                  <c:v>9123.3170000000009</c:v>
                </c:pt>
                <c:pt idx="18">
                  <c:v>9956.476999999999</c:v>
                </c:pt>
                <c:pt idx="19">
                  <c:v>11700.208000000001</c:v>
                </c:pt>
                <c:pt idx="20">
                  <c:v>12658.471</c:v>
                </c:pt>
                <c:pt idx="21">
                  <c:v>12675.942999999999</c:v>
                </c:pt>
                <c:pt idx="22">
                  <c:v>11724.620999999999</c:v>
                </c:pt>
                <c:pt idx="23">
                  <c:v>9811.6110000000008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500624"/>
        <c:axId val="324501016"/>
      </c:areaChart>
      <c:lineChart>
        <c:grouping val="standard"/>
        <c:varyColors val="0"/>
        <c:ser>
          <c:idx val="3"/>
          <c:order val="3"/>
          <c:tx>
            <c:strRef>
              <c:f>'Data 1'!$D$755</c:f>
              <c:strCache>
                <c:ptCount val="1"/>
                <c:pt idx="0">
                  <c:v>Demanda total bc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'Data 1'!$D$729:$D$752</c:f>
              <c:numCache>
                <c:formatCode>#,##0;\(#,##0\)</c:formatCode>
                <c:ptCount val="24"/>
                <c:pt idx="0">
                  <c:v>28342.462</c:v>
                </c:pt>
                <c:pt idx="1">
                  <c:v>26177.601999999999</c:v>
                </c:pt>
                <c:pt idx="2">
                  <c:v>24903.855</c:v>
                </c:pt>
                <c:pt idx="3">
                  <c:v>24439.464</c:v>
                </c:pt>
                <c:pt idx="4">
                  <c:v>24402.631000000001</c:v>
                </c:pt>
                <c:pt idx="5">
                  <c:v>24992.833999999999</c:v>
                </c:pt>
                <c:pt idx="6">
                  <c:v>27760.645</c:v>
                </c:pt>
                <c:pt idx="7">
                  <c:v>32626.494999999999</c:v>
                </c:pt>
                <c:pt idx="8">
                  <c:v>35242.245999999999</c:v>
                </c:pt>
                <c:pt idx="9">
                  <c:v>36473.444000000003</c:v>
                </c:pt>
                <c:pt idx="10">
                  <c:v>36931.182000000001</c:v>
                </c:pt>
                <c:pt idx="11">
                  <c:v>36602.754999999997</c:v>
                </c:pt>
                <c:pt idx="12">
                  <c:v>36127.067000000003</c:v>
                </c:pt>
                <c:pt idx="13">
                  <c:v>36021.019999999997</c:v>
                </c:pt>
                <c:pt idx="14">
                  <c:v>34712.688000000002</c:v>
                </c:pt>
                <c:pt idx="15">
                  <c:v>34159.870000000003</c:v>
                </c:pt>
                <c:pt idx="16">
                  <c:v>34082.271000000001</c:v>
                </c:pt>
                <c:pt idx="17">
                  <c:v>34169.752</c:v>
                </c:pt>
                <c:pt idx="18">
                  <c:v>34881.701000000001</c:v>
                </c:pt>
                <c:pt idx="19">
                  <c:v>37706.813999999998</c:v>
                </c:pt>
                <c:pt idx="20">
                  <c:v>38238.953000000001</c:v>
                </c:pt>
                <c:pt idx="21">
                  <c:v>37180.883999999998</c:v>
                </c:pt>
                <c:pt idx="22">
                  <c:v>34356.839</c:v>
                </c:pt>
                <c:pt idx="23">
                  <c:v>31026.507000000001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500624"/>
        <c:axId val="324501016"/>
      </c:lineChart>
      <c:catAx>
        <c:axId val="324500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4501016"/>
        <c:crosses val="autoZero"/>
        <c:auto val="1"/>
        <c:lblAlgn val="ctr"/>
        <c:lblOffset val="100"/>
        <c:noMultiLvlLbl val="0"/>
      </c:catAx>
      <c:valAx>
        <c:axId val="3245010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450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878553783718212"/>
          <c:y val="3.9227843525547333E-2"/>
          <c:w val="0.74969769403824538"/>
          <c:h val="6.49200529445225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0676902064359"/>
          <c:y val="0.15515515515515516"/>
          <c:w val="0.85575439433707146"/>
          <c:h val="0.68317175443159706"/>
        </c:manualLayout>
      </c:layout>
      <c:areaChart>
        <c:grouping val="stacked"/>
        <c:varyColors val="0"/>
        <c:ser>
          <c:idx val="0"/>
          <c:order val="0"/>
          <c:tx>
            <c:strRef>
              <c:f>'Data 1'!$G$728</c:f>
              <c:strCache>
                <c:ptCount val="1"/>
                <c:pt idx="0">
                  <c:v>IRE-Industria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'Data 1'!$C$729:$C$752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1'!$G$756:$G$779</c:f>
              <c:numCache>
                <c:formatCode>#,##0</c:formatCode>
                <c:ptCount val="24"/>
                <c:pt idx="0">
                  <c:v>8977.1869999999999</c:v>
                </c:pt>
                <c:pt idx="1">
                  <c:v>8986.8379999999997</c:v>
                </c:pt>
                <c:pt idx="2">
                  <c:v>8851.5480000000007</c:v>
                </c:pt>
                <c:pt idx="3">
                  <c:v>8848.0820000000003</c:v>
                </c:pt>
                <c:pt idx="4">
                  <c:v>8901.7649999999994</c:v>
                </c:pt>
                <c:pt idx="5">
                  <c:v>8982.1560000000009</c:v>
                </c:pt>
                <c:pt idx="6">
                  <c:v>9357.0390000000007</c:v>
                </c:pt>
                <c:pt idx="7">
                  <c:v>9503.36</c:v>
                </c:pt>
                <c:pt idx="8">
                  <c:v>9188.8940000000002</c:v>
                </c:pt>
                <c:pt idx="9">
                  <c:v>8946.7919999999995</c:v>
                </c:pt>
                <c:pt idx="10">
                  <c:v>8969.6209999999992</c:v>
                </c:pt>
                <c:pt idx="11">
                  <c:v>9049.7990000000009</c:v>
                </c:pt>
                <c:pt idx="12">
                  <c:v>9081.9140000000007</c:v>
                </c:pt>
                <c:pt idx="13">
                  <c:v>9000.8070000000007</c:v>
                </c:pt>
                <c:pt idx="14">
                  <c:v>8920.0120000000006</c:v>
                </c:pt>
                <c:pt idx="15">
                  <c:v>9006.0609999999997</c:v>
                </c:pt>
                <c:pt idx="16">
                  <c:v>9052.7170000000006</c:v>
                </c:pt>
                <c:pt idx="17">
                  <c:v>9007.0769999999993</c:v>
                </c:pt>
                <c:pt idx="18">
                  <c:v>8901.0619999999999</c:v>
                </c:pt>
                <c:pt idx="19">
                  <c:v>8954.7289999999994</c:v>
                </c:pt>
                <c:pt idx="20">
                  <c:v>8869.7800000000007</c:v>
                </c:pt>
                <c:pt idx="21">
                  <c:v>8879.1419999999998</c:v>
                </c:pt>
                <c:pt idx="22">
                  <c:v>8772.4210000000003</c:v>
                </c:pt>
                <c:pt idx="23">
                  <c:v>8886.35</c:v>
                </c:pt>
              </c:numCache>
            </c:numRef>
          </c:val>
        </c:ser>
        <c:ser>
          <c:idx val="1"/>
          <c:order val="1"/>
          <c:tx>
            <c:strRef>
              <c:f>'Data 1'!$F$728</c:f>
              <c:strCache>
                <c:ptCount val="1"/>
                <c:pt idx="0">
                  <c:v>IRE-Servicios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'Data 1'!$C$729:$C$752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1'!$F$756:$F$779</c:f>
              <c:numCache>
                <c:formatCode>#,##0</c:formatCode>
                <c:ptCount val="24"/>
                <c:pt idx="0">
                  <c:v>2601.6491481100002</c:v>
                </c:pt>
                <c:pt idx="1">
                  <c:v>2464.8535142599999</c:v>
                </c:pt>
                <c:pt idx="2">
                  <c:v>2373.4949298000001</c:v>
                </c:pt>
                <c:pt idx="3">
                  <c:v>2338.6081212700001</c:v>
                </c:pt>
                <c:pt idx="4">
                  <c:v>2378.3848535900001</c:v>
                </c:pt>
                <c:pt idx="5">
                  <c:v>2555.4305574</c:v>
                </c:pt>
                <c:pt idx="6">
                  <c:v>3032.1665456400001</c:v>
                </c:pt>
                <c:pt idx="7">
                  <c:v>3612.5085564199999</c:v>
                </c:pt>
                <c:pt idx="8">
                  <c:v>4013.3041966699998</c:v>
                </c:pt>
                <c:pt idx="9">
                  <c:v>4362.6815880699996</c:v>
                </c:pt>
                <c:pt idx="10">
                  <c:v>4561.8849738600002</c:v>
                </c:pt>
                <c:pt idx="11">
                  <c:v>4726.5898382100004</c:v>
                </c:pt>
                <c:pt idx="12">
                  <c:v>4855.3193708999997</c:v>
                </c:pt>
                <c:pt idx="13">
                  <c:v>4912.0709999999999</c:v>
                </c:pt>
                <c:pt idx="14">
                  <c:v>4899.1503512899999</c:v>
                </c:pt>
                <c:pt idx="15">
                  <c:v>4876.8118161800003</c:v>
                </c:pt>
                <c:pt idx="16">
                  <c:v>4860.2814348299999</c:v>
                </c:pt>
                <c:pt idx="17">
                  <c:v>4801.7413001799996</c:v>
                </c:pt>
                <c:pt idx="18">
                  <c:v>4756.2282592800002</c:v>
                </c:pt>
                <c:pt idx="19">
                  <c:v>4614.5974170500003</c:v>
                </c:pt>
                <c:pt idx="20">
                  <c:v>4328.0622592600002</c:v>
                </c:pt>
                <c:pt idx="21">
                  <c:v>3901.8115949500002</c:v>
                </c:pt>
                <c:pt idx="22">
                  <c:v>3164.2010961699998</c:v>
                </c:pt>
                <c:pt idx="23">
                  <c:v>2822.5377540200002</c:v>
                </c:pt>
              </c:numCache>
            </c:numRef>
          </c:val>
        </c:ser>
        <c:ser>
          <c:idx val="2"/>
          <c:order val="2"/>
          <c:tx>
            <c:strRef>
              <c:f>'Data 1'!$E$755</c:f>
              <c:strCache>
                <c:ptCount val="1"/>
                <c:pt idx="0">
                  <c:v>Baja tensión p&lt;=10kW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'Data 1'!$C$729:$C$752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1'!$E$756:$E$779</c:f>
              <c:numCache>
                <c:formatCode>#,##0</c:formatCode>
                <c:ptCount val="24"/>
                <c:pt idx="0">
                  <c:v>7263.6419999999998</c:v>
                </c:pt>
                <c:pt idx="1">
                  <c:v>6062.8869999999997</c:v>
                </c:pt>
                <c:pt idx="2">
                  <c:v>5380.8990000000003</c:v>
                </c:pt>
                <c:pt idx="3">
                  <c:v>5019.3869999999997</c:v>
                </c:pt>
                <c:pt idx="4">
                  <c:v>4807.518</c:v>
                </c:pt>
                <c:pt idx="5">
                  <c:v>4727.3530000000001</c:v>
                </c:pt>
                <c:pt idx="6">
                  <c:v>4950.348</c:v>
                </c:pt>
                <c:pt idx="7">
                  <c:v>5576.6530000000002</c:v>
                </c:pt>
                <c:pt idx="8">
                  <c:v>6077.6559999999999</c:v>
                </c:pt>
                <c:pt idx="9">
                  <c:v>6840.5879999999997</c:v>
                </c:pt>
                <c:pt idx="10">
                  <c:v>7529.8339999999998</c:v>
                </c:pt>
                <c:pt idx="11">
                  <c:v>7945.7510000000002</c:v>
                </c:pt>
                <c:pt idx="12">
                  <c:v>8543.6489999999994</c:v>
                </c:pt>
                <c:pt idx="13">
                  <c:v>9418.18</c:v>
                </c:pt>
                <c:pt idx="14">
                  <c:v>9731.7369999999992</c:v>
                </c:pt>
                <c:pt idx="15">
                  <c:v>9491.5730000000003</c:v>
                </c:pt>
                <c:pt idx="16">
                  <c:v>9383.7759999999998</c:v>
                </c:pt>
                <c:pt idx="17">
                  <c:v>9480.8539999999994</c:v>
                </c:pt>
                <c:pt idx="18">
                  <c:v>9377.8960000000006</c:v>
                </c:pt>
                <c:pt idx="19">
                  <c:v>9132.5769999999993</c:v>
                </c:pt>
                <c:pt idx="20">
                  <c:v>9593.3359999999993</c:v>
                </c:pt>
                <c:pt idx="21">
                  <c:v>10769.896000000001</c:v>
                </c:pt>
                <c:pt idx="22">
                  <c:v>10184.415000000001</c:v>
                </c:pt>
                <c:pt idx="23">
                  <c:v>8786.7749999999996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185688"/>
        <c:axId val="323782464"/>
      </c:areaChart>
      <c:lineChart>
        <c:grouping val="standard"/>
        <c:varyColors val="0"/>
        <c:ser>
          <c:idx val="3"/>
          <c:order val="3"/>
          <c:tx>
            <c:strRef>
              <c:f>'Data 1'!$D$728</c:f>
              <c:strCache>
                <c:ptCount val="1"/>
                <c:pt idx="0">
                  <c:v>Demanda total bc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'Data 1'!$D$756:$D$779</c:f>
              <c:numCache>
                <c:formatCode>#,##0;\(#,##0\)</c:formatCode>
                <c:ptCount val="24"/>
                <c:pt idx="0">
                  <c:v>30272.834999999999</c:v>
                </c:pt>
                <c:pt idx="1">
                  <c:v>28184.644</c:v>
                </c:pt>
                <c:pt idx="2">
                  <c:v>26674.001</c:v>
                </c:pt>
                <c:pt idx="3">
                  <c:v>25966.913</c:v>
                </c:pt>
                <c:pt idx="4">
                  <c:v>25634.508000000002</c:v>
                </c:pt>
                <c:pt idx="5">
                  <c:v>25767.664000000001</c:v>
                </c:pt>
                <c:pt idx="6">
                  <c:v>27545.268</c:v>
                </c:pt>
                <c:pt idx="7">
                  <c:v>30011.603999999999</c:v>
                </c:pt>
                <c:pt idx="8">
                  <c:v>31958.379000000001</c:v>
                </c:pt>
                <c:pt idx="9">
                  <c:v>34314.942000000003</c:v>
                </c:pt>
                <c:pt idx="10">
                  <c:v>36048.141000000003</c:v>
                </c:pt>
                <c:pt idx="11">
                  <c:v>37514.11</c:v>
                </c:pt>
                <c:pt idx="12">
                  <c:v>39048.542999999998</c:v>
                </c:pt>
                <c:pt idx="13">
                  <c:v>40143.993999999999</c:v>
                </c:pt>
                <c:pt idx="14">
                  <c:v>39824.531000000003</c:v>
                </c:pt>
                <c:pt idx="15">
                  <c:v>39657.337</c:v>
                </c:pt>
                <c:pt idx="16">
                  <c:v>39724.39</c:v>
                </c:pt>
                <c:pt idx="17">
                  <c:v>39509.758999999998</c:v>
                </c:pt>
                <c:pt idx="18">
                  <c:v>38705.442000000003</c:v>
                </c:pt>
                <c:pt idx="19">
                  <c:v>37626.425999999999</c:v>
                </c:pt>
                <c:pt idx="20">
                  <c:v>37189</c:v>
                </c:pt>
                <c:pt idx="21">
                  <c:v>38117.504000000001</c:v>
                </c:pt>
                <c:pt idx="22">
                  <c:v>35532.201000000001</c:v>
                </c:pt>
                <c:pt idx="23">
                  <c:v>32869.332999999999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185688"/>
        <c:axId val="323782464"/>
      </c:lineChart>
      <c:catAx>
        <c:axId val="324185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3782464"/>
        <c:crosses val="autoZero"/>
        <c:auto val="1"/>
        <c:lblAlgn val="ctr"/>
        <c:lblOffset val="100"/>
        <c:noMultiLvlLbl val="0"/>
      </c:catAx>
      <c:valAx>
        <c:axId val="3237824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4185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79640490042604"/>
          <c:y val="5.0265380882386676E-2"/>
          <c:w val="0.69800900671115174"/>
          <c:h val="6.00367724793592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1962909461344E-2"/>
          <c:y val="0.16666666666666666"/>
          <c:w val="0.88053929632072769"/>
          <c:h val="0.67117553487632231"/>
        </c:manualLayout>
      </c:layout>
      <c:lineChart>
        <c:grouping val="standard"/>
        <c:varyColors val="0"/>
        <c:ser>
          <c:idx val="0"/>
          <c:order val="0"/>
          <c:tx>
            <c:v>PIB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1'!$C$21:$C$30</c:f>
              <c:numCache>
                <c:formatCode>0_)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1'!$E$21:$E$30</c:f>
              <c:numCache>
                <c:formatCode>0.0\ </c:formatCode>
                <c:ptCount val="10"/>
                <c:pt idx="0">
                  <c:v>3.7689464212370627</c:v>
                </c:pt>
                <c:pt idx="1">
                  <c:v>1.1159254149908371</c:v>
                </c:pt>
                <c:pt idx="2">
                  <c:v>-3.5737994834291631</c:v>
                </c:pt>
                <c:pt idx="3">
                  <c:v>1.3808647364221827E-2</c:v>
                </c:pt>
                <c:pt idx="4">
                  <c:v>-1.0000594325675571</c:v>
                </c:pt>
                <c:pt idx="5">
                  <c:v>-2.9298243744974473</c:v>
                </c:pt>
                <c:pt idx="6">
                  <c:v>-1.7058777138526438</c:v>
                </c:pt>
                <c:pt idx="7">
                  <c:v>1.3789519458208499</c:v>
                </c:pt>
                <c:pt idx="8">
                  <c:v>3.2047443407825282</c:v>
                </c:pt>
                <c:pt idx="9">
                  <c:v>3.2058735114119719</c:v>
                </c:pt>
              </c:numCache>
            </c:numRef>
          </c:val>
          <c:smooth val="0"/>
        </c:ser>
        <c:ser>
          <c:idx val="1"/>
          <c:order val="1"/>
          <c:tx>
            <c:v>Demanda corregida peninsular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1'!$C$21:$C$30</c:f>
              <c:numCache>
                <c:formatCode>0_)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1'!$F$21:$F$30</c:f>
              <c:numCache>
                <c:formatCode>0.0\ </c:formatCode>
                <c:ptCount val="10"/>
                <c:pt idx="0">
                  <c:v>4.2609999999999992</c:v>
                </c:pt>
                <c:pt idx="1">
                  <c:v>0.71299999999999986</c:v>
                </c:pt>
                <c:pt idx="2">
                  <c:v>-4.6879999999999997</c:v>
                </c:pt>
                <c:pt idx="3">
                  <c:v>2.6849936290860077</c:v>
                </c:pt>
                <c:pt idx="4">
                  <c:v>-0.98768303124073809</c:v>
                </c:pt>
                <c:pt idx="5">
                  <c:v>-1.8144798368772919</c:v>
                </c:pt>
                <c:pt idx="6">
                  <c:v>-2.1611116850403067</c:v>
                </c:pt>
                <c:pt idx="7">
                  <c:v>-0.14704259048947677</c:v>
                </c:pt>
                <c:pt idx="8">
                  <c:v>1.7367886721775916</c:v>
                </c:pt>
                <c:pt idx="9">
                  <c:v>-5.2472525638358469E-2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203528"/>
        <c:axId val="320203920"/>
      </c:lineChart>
      <c:catAx>
        <c:axId val="320203528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0203920"/>
        <c:crosses val="autoZero"/>
        <c:auto val="1"/>
        <c:lblAlgn val="ctr"/>
        <c:lblOffset val="100"/>
        <c:noMultiLvlLbl val="0"/>
      </c:catAx>
      <c:valAx>
        <c:axId val="3202039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 año anterior</a:t>
                </a:r>
              </a:p>
            </c:rich>
          </c:tx>
          <c:layout>
            <c:manualLayout>
              <c:xMode val="edge"/>
              <c:yMode val="edge"/>
              <c:x val="2.2976316719688937E-2"/>
              <c:y val="0.355676051857154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02035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288917093210642"/>
          <c:y val="4.1183886105146013E-2"/>
          <c:w val="0.41598906711422479"/>
          <c:h val="7.4977730056470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11227640662566E-2"/>
          <c:y val="9.9576798605924818E-2"/>
          <c:w val="0.89467056507642428"/>
          <c:h val="0.760028540121805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2'!$B$108:$B$112</c:f>
              <c:numCache>
                <c:formatCode>0_)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'Data 2'!$M$108:$M$112</c:f>
              <c:numCache>
                <c:formatCode>0.0</c:formatCode>
                <c:ptCount val="5"/>
                <c:pt idx="0">
                  <c:v>0.75282757861263594</c:v>
                </c:pt>
                <c:pt idx="1">
                  <c:v>-2.8770907853617023</c:v>
                </c:pt>
                <c:pt idx="2">
                  <c:v>-0.82488089175182244</c:v>
                </c:pt>
                <c:pt idx="3">
                  <c:v>2.0373328738364727</c:v>
                </c:pt>
                <c:pt idx="4">
                  <c:v>0.96783567335840814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501408"/>
        <c:axId val="324498272"/>
      </c:lineChart>
      <c:catAx>
        <c:axId val="324501408"/>
        <c:scaling>
          <c:orientation val="minMax"/>
        </c:scaling>
        <c:delete val="0"/>
        <c:axPos val="b"/>
        <c:numFmt formatCode="0_)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4498272"/>
        <c:crosses val="autoZero"/>
        <c:auto val="1"/>
        <c:lblAlgn val="ctr"/>
        <c:lblOffset val="100"/>
        <c:noMultiLvlLbl val="0"/>
      </c:catAx>
      <c:valAx>
        <c:axId val="3244982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450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49457577282797E-2"/>
          <c:y val="9.7276285183216113E-2"/>
          <c:w val="0.88213545851514941"/>
          <c:h val="0.68660383415922999"/>
        </c:manualLayout>
      </c:layout>
      <c:lineChart>
        <c:grouping val="standard"/>
        <c:varyColors val="0"/>
        <c:ser>
          <c:idx val="0"/>
          <c:order val="0"/>
          <c:tx>
            <c:strRef>
              <c:f>'C23'!$F$7</c:f>
              <c:strCache>
                <c:ptCount val="1"/>
                <c:pt idx="0">
                  <c:v>2012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'Data 1'!$J$209:$J$220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'C23'!$F$9:$F$20</c:f>
              <c:numCache>
                <c:formatCode>#,##0</c:formatCode>
                <c:ptCount val="12"/>
                <c:pt idx="0">
                  <c:v>1255.4098140000001</c:v>
                </c:pt>
                <c:pt idx="1">
                  <c:v>1250.7502359999999</c:v>
                </c:pt>
                <c:pt idx="2">
                  <c:v>1214.0757619999999</c:v>
                </c:pt>
                <c:pt idx="3">
                  <c:v>1124.0322960000001</c:v>
                </c:pt>
                <c:pt idx="4">
                  <c:v>1202.8998630000001</c:v>
                </c:pt>
                <c:pt idx="5">
                  <c:v>1295.9048190000003</c:v>
                </c:pt>
                <c:pt idx="6">
                  <c:v>1418.7806399999999</c:v>
                </c:pt>
                <c:pt idx="7">
                  <c:v>1510.7177180000001</c:v>
                </c:pt>
                <c:pt idx="8">
                  <c:v>1311.560555</c:v>
                </c:pt>
                <c:pt idx="9">
                  <c:v>1249.9891750000002</c:v>
                </c:pt>
                <c:pt idx="10">
                  <c:v>1124.2894130000002</c:v>
                </c:pt>
                <c:pt idx="11">
                  <c:v>1186.169686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'C23'!$I$7</c:f>
              <c:strCache>
                <c:ptCount val="1"/>
                <c:pt idx="0">
                  <c:v>2013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'Data 1'!$J$209:$J$220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'C23'!$I$9:$I$20</c:f>
              <c:numCache>
                <c:formatCode>#,##0</c:formatCode>
                <c:ptCount val="12"/>
                <c:pt idx="0">
                  <c:v>1213.7525599999999</c:v>
                </c:pt>
                <c:pt idx="1">
                  <c:v>1116.7930789999996</c:v>
                </c:pt>
                <c:pt idx="2">
                  <c:v>1170.5501529999999</c:v>
                </c:pt>
                <c:pt idx="3">
                  <c:v>1125.47027</c:v>
                </c:pt>
                <c:pt idx="4">
                  <c:v>1179.759331</c:v>
                </c:pt>
                <c:pt idx="5">
                  <c:v>1198.1674130000001</c:v>
                </c:pt>
                <c:pt idx="6">
                  <c:v>1407.7338440000001</c:v>
                </c:pt>
                <c:pt idx="7">
                  <c:v>1441.9236559999999</c:v>
                </c:pt>
                <c:pt idx="8">
                  <c:v>1271.9161940000001</c:v>
                </c:pt>
                <c:pt idx="9">
                  <c:v>1245.8583850000002</c:v>
                </c:pt>
                <c:pt idx="10">
                  <c:v>1139.916379</c:v>
                </c:pt>
                <c:pt idx="11">
                  <c:v>1197.0153979999998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'C23'!$L$7</c:f>
              <c:strCache>
                <c:ptCount val="1"/>
                <c:pt idx="0">
                  <c:v>2014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'C23'!$L$9:$L$20</c:f>
              <c:numCache>
                <c:formatCode>#,##0</c:formatCode>
                <c:ptCount val="12"/>
                <c:pt idx="0">
                  <c:v>1186.3572450000001</c:v>
                </c:pt>
                <c:pt idx="1">
                  <c:v>1076.7889480000001</c:v>
                </c:pt>
                <c:pt idx="2">
                  <c:v>1157.7146369999998</c:v>
                </c:pt>
                <c:pt idx="3">
                  <c:v>1096.872799</c:v>
                </c:pt>
                <c:pt idx="4">
                  <c:v>1169.1767109999998</c:v>
                </c:pt>
                <c:pt idx="5">
                  <c:v>1232.0452349999998</c:v>
                </c:pt>
                <c:pt idx="6">
                  <c:v>1370.1373530000001</c:v>
                </c:pt>
                <c:pt idx="7">
                  <c:v>1415.0301549999999</c:v>
                </c:pt>
                <c:pt idx="8">
                  <c:v>1356.9033850000001</c:v>
                </c:pt>
                <c:pt idx="9">
                  <c:v>1253.7670639999999</c:v>
                </c:pt>
                <c:pt idx="10">
                  <c:v>1097.3159509999998</c:v>
                </c:pt>
                <c:pt idx="11">
                  <c:v>1175.4166310000001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'C23'!$O$7</c:f>
              <c:strCache>
                <c:ptCount val="1"/>
                <c:pt idx="0">
                  <c:v>2015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'C23'!$O$9:$O$20</c:f>
              <c:numCache>
                <c:formatCode>#,##0</c:formatCode>
                <c:ptCount val="12"/>
                <c:pt idx="0">
                  <c:v>1219.4247790000002</c:v>
                </c:pt>
                <c:pt idx="1">
                  <c:v>1127.5351740000001</c:v>
                </c:pt>
                <c:pt idx="2">
                  <c:v>1186.436518</c:v>
                </c:pt>
                <c:pt idx="3">
                  <c:v>1103.2570800000001</c:v>
                </c:pt>
                <c:pt idx="4">
                  <c:v>1187.8421000000001</c:v>
                </c:pt>
                <c:pt idx="5">
                  <c:v>1242.9298869999998</c:v>
                </c:pt>
                <c:pt idx="6">
                  <c:v>1504.320534</c:v>
                </c:pt>
                <c:pt idx="7">
                  <c:v>1464.1067549999998</c:v>
                </c:pt>
                <c:pt idx="8">
                  <c:v>1308.1347969999999</c:v>
                </c:pt>
                <c:pt idx="9">
                  <c:v>1242.6219289999999</c:v>
                </c:pt>
                <c:pt idx="10">
                  <c:v>1119.9937069999999</c:v>
                </c:pt>
                <c:pt idx="11">
                  <c:v>1178.1193189999999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'C23'!$R$7</c:f>
              <c:strCache>
                <c:ptCount val="1"/>
                <c:pt idx="0">
                  <c:v>2016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'C23'!$R$9:$R$20</c:f>
              <c:numCache>
                <c:formatCode>#,##0</c:formatCode>
                <c:ptCount val="12"/>
                <c:pt idx="0">
                  <c:v>1173.462182</c:v>
                </c:pt>
                <c:pt idx="1">
                  <c:v>1118.5361909999999</c:v>
                </c:pt>
                <c:pt idx="2">
                  <c:v>1202.845452</c:v>
                </c:pt>
                <c:pt idx="3">
                  <c:v>1139.0929620000002</c:v>
                </c:pt>
                <c:pt idx="4">
                  <c:v>1207.4555339999999</c:v>
                </c:pt>
                <c:pt idx="5">
                  <c:v>1277.5540060000001</c:v>
                </c:pt>
                <c:pt idx="6">
                  <c:v>1445.1977549999999</c:v>
                </c:pt>
                <c:pt idx="7">
                  <c:v>1484.8010120000001</c:v>
                </c:pt>
                <c:pt idx="8">
                  <c:v>1357.7768059999999</c:v>
                </c:pt>
                <c:pt idx="9">
                  <c:v>1278.0381290000003</c:v>
                </c:pt>
                <c:pt idx="10">
                  <c:v>1143.3085739999997</c:v>
                </c:pt>
                <c:pt idx="11">
                  <c:v>1200.7136309999999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499056"/>
        <c:axId val="324499448"/>
      </c:lineChart>
      <c:catAx>
        <c:axId val="32449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4499448"/>
        <c:crosses val="autoZero"/>
        <c:auto val="1"/>
        <c:lblAlgn val="ctr"/>
        <c:lblOffset val="100"/>
        <c:noMultiLvlLbl val="0"/>
      </c:catAx>
      <c:valAx>
        <c:axId val="324499448"/>
        <c:scaling>
          <c:orientation val="minMax"/>
          <c:min val="1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449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30756583024184E-2"/>
          <c:y val="0.1606425702811245"/>
          <c:w val="0.87747312671960076"/>
          <c:h val="0.70829696739714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2'!$I$8</c:f>
              <c:strCache>
                <c:ptCount val="1"/>
                <c:pt idx="0">
                  <c:v>Canarias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2'!$A$69:$A$80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2'!$I$81:$I$92</c:f>
              <c:numCache>
                <c:formatCode>0.0%</c:formatCode>
                <c:ptCount val="12"/>
                <c:pt idx="0">
                  <c:v>-4.7301918772516549E-3</c:v>
                </c:pt>
                <c:pt idx="1">
                  <c:v>2.9366003488729531E-2</c:v>
                </c:pt>
                <c:pt idx="2">
                  <c:v>8.921357283990794E-3</c:v>
                </c:pt>
                <c:pt idx="3">
                  <c:v>2.5390402213676833E-2</c:v>
                </c:pt>
                <c:pt idx="4">
                  <c:v>-2.7022238425922218E-3</c:v>
                </c:pt>
                <c:pt idx="5">
                  <c:v>3.4061168060453229E-2</c:v>
                </c:pt>
                <c:pt idx="6">
                  <c:v>-3.9868288337273627E-3</c:v>
                </c:pt>
                <c:pt idx="7">
                  <c:v>3.3899685177964489E-2</c:v>
                </c:pt>
                <c:pt idx="8">
                  <c:v>2.2198759918574673E-3</c:v>
                </c:pt>
                <c:pt idx="9">
                  <c:v>6.0052472616722863E-3</c:v>
                </c:pt>
                <c:pt idx="10">
                  <c:v>1.0241544629348898E-2</c:v>
                </c:pt>
                <c:pt idx="11">
                  <c:v>1.4522314129483682E-2</c:v>
                </c:pt>
              </c:numCache>
            </c:numRef>
          </c:val>
        </c:ser>
        <c:ser>
          <c:idx val="1"/>
          <c:order val="1"/>
          <c:tx>
            <c:strRef>
              <c:f>'Data 2'!$J$8</c:f>
              <c:strCache>
                <c:ptCount val="1"/>
                <c:pt idx="0">
                  <c:v>Baleares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'Data 2'!$A$69:$A$80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2'!$J$81:$J$92</c:f>
              <c:numCache>
                <c:formatCode>0.0%</c:formatCode>
                <c:ptCount val="12"/>
                <c:pt idx="0">
                  <c:v>-8.7264995465370809E-2</c:v>
                </c:pt>
                <c:pt idx="1">
                  <c:v>-6.5679131516994671E-2</c:v>
                </c:pt>
                <c:pt idx="2">
                  <c:v>2.4404724752172147E-2</c:v>
                </c:pt>
                <c:pt idx="3">
                  <c:v>4.2580922841070512E-2</c:v>
                </c:pt>
                <c:pt idx="4">
                  <c:v>4.855000324065939E-2</c:v>
                </c:pt>
                <c:pt idx="5">
                  <c:v>2.1199838037301522E-2</c:v>
                </c:pt>
                <c:pt idx="6">
                  <c:v>-7.5173085074878188E-2</c:v>
                </c:pt>
                <c:pt idx="7">
                  <c:v>-7.9356251453244209E-3</c:v>
                </c:pt>
                <c:pt idx="8">
                  <c:v>8.6559954923704607E-2</c:v>
                </c:pt>
                <c:pt idx="9">
                  <c:v>6.630791764413968E-2</c:v>
                </c:pt>
                <c:pt idx="10">
                  <c:v>3.9180063077449034E-2</c:v>
                </c:pt>
                <c:pt idx="11">
                  <c:v>2.6501278758757296E-2</c:v>
                </c:pt>
              </c:numCache>
            </c:numRef>
          </c:val>
        </c:ser>
        <c:ser>
          <c:idx val="2"/>
          <c:order val="2"/>
          <c:tx>
            <c:strRef>
              <c:f>'Data 2'!$K$8</c:f>
              <c:strCache>
                <c:ptCount val="1"/>
                <c:pt idx="0">
                  <c:v>Ceuta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 2'!$A$69:$A$80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2'!$K$81:$K$92</c:f>
              <c:numCache>
                <c:formatCode>0.0%</c:formatCode>
                <c:ptCount val="12"/>
                <c:pt idx="0">
                  <c:v>-9.1439891198369927E-2</c:v>
                </c:pt>
                <c:pt idx="1">
                  <c:v>4.588537936665027E-2</c:v>
                </c:pt>
                <c:pt idx="2">
                  <c:v>7.6619168000293669E-3</c:v>
                </c:pt>
                <c:pt idx="3">
                  <c:v>9.0232046842617653E-2</c:v>
                </c:pt>
                <c:pt idx="4">
                  <c:v>-3.4889491522234195E-3</c:v>
                </c:pt>
                <c:pt idx="5">
                  <c:v>3.5658478839892815E-3</c:v>
                </c:pt>
                <c:pt idx="6">
                  <c:v>-4.502203080135736E-2</c:v>
                </c:pt>
                <c:pt idx="7">
                  <c:v>3.091162212901688E-2</c:v>
                </c:pt>
                <c:pt idx="8">
                  <c:v>9.7715991735512153E-2</c:v>
                </c:pt>
                <c:pt idx="9">
                  <c:v>5.305772967742528E-2</c:v>
                </c:pt>
                <c:pt idx="10">
                  <c:v>8.4299688520468763E-2</c:v>
                </c:pt>
                <c:pt idx="11">
                  <c:v>6.8689230756987962E-2</c:v>
                </c:pt>
              </c:numCache>
            </c:numRef>
          </c:val>
        </c:ser>
        <c:ser>
          <c:idx val="3"/>
          <c:order val="3"/>
          <c:tx>
            <c:strRef>
              <c:f>'Data 2'!$L$8</c:f>
              <c:strCache>
                <c:ptCount val="1"/>
                <c:pt idx="0">
                  <c:v>Melilla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'Data 2'!$A$69:$A$80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2'!$L$81:$L$92</c:f>
              <c:numCache>
                <c:formatCode>0.0%</c:formatCode>
                <c:ptCount val="12"/>
                <c:pt idx="0">
                  <c:v>-7.5907361704894316E-2</c:v>
                </c:pt>
                <c:pt idx="1">
                  <c:v>-4.5108276512354939E-2</c:v>
                </c:pt>
                <c:pt idx="2">
                  <c:v>-4.7559113079385984E-2</c:v>
                </c:pt>
                <c:pt idx="3">
                  <c:v>2.5297082078825195E-2</c:v>
                </c:pt>
                <c:pt idx="4">
                  <c:v>-1.6450542372192789E-2</c:v>
                </c:pt>
                <c:pt idx="5">
                  <c:v>6.7725521632950869E-3</c:v>
                </c:pt>
                <c:pt idx="6">
                  <c:v>-0.13386429658320664</c:v>
                </c:pt>
                <c:pt idx="7">
                  <c:v>-3.2740615964063635E-2</c:v>
                </c:pt>
                <c:pt idx="8">
                  <c:v>5.3538064096042115E-2</c:v>
                </c:pt>
                <c:pt idx="9">
                  <c:v>1.2356894556546427E-2</c:v>
                </c:pt>
                <c:pt idx="10">
                  <c:v>5.5803263376161816E-3</c:v>
                </c:pt>
                <c:pt idx="11">
                  <c:v>-4.6098984006389676E-3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3782856"/>
        <c:axId val="323783248"/>
      </c:barChart>
      <c:catAx>
        <c:axId val="323782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3783248"/>
        <c:crosses val="autoZero"/>
        <c:auto val="1"/>
        <c:lblAlgn val="ctr"/>
        <c:lblOffset val="100"/>
        <c:noMultiLvlLbl val="0"/>
      </c:catAx>
      <c:valAx>
        <c:axId val="3237832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378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15684962254849"/>
          <c:y val="4.6959886791259529E-2"/>
          <c:w val="0.5119372998102415"/>
          <c:h val="7.45260569838408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43794323686085E-2"/>
          <c:y val="0.16448594903015692"/>
          <c:w val="0.88213545851514941"/>
          <c:h val="0.68660383415922999"/>
        </c:manualLayout>
      </c:layout>
      <c:lineChart>
        <c:grouping val="standard"/>
        <c:varyColors val="0"/>
        <c:ser>
          <c:idx val="0"/>
          <c:order val="0"/>
          <c:tx>
            <c:v>% Mes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'Data 1'!$C$221:$C$232</c:f>
              <c:strCache>
                <c:ptCount val="12"/>
                <c:pt idx="0">
                  <c:v>Enero-2016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1'!$G$221:$G$232</c:f>
              <c:numCache>
                <c:formatCode>#,##0.00</c:formatCode>
                <c:ptCount val="12"/>
                <c:pt idx="0">
                  <c:v>-3.5660541938277168</c:v>
                </c:pt>
                <c:pt idx="1">
                  <c:v>-1.2543703156213559</c:v>
                </c:pt>
                <c:pt idx="2">
                  <c:v>1.9536659538062606</c:v>
                </c:pt>
                <c:pt idx="3">
                  <c:v>2.3783420313401082</c:v>
                </c:pt>
                <c:pt idx="4">
                  <c:v>4.1902118558156953E-2</c:v>
                </c:pt>
                <c:pt idx="5">
                  <c:v>-0.20531406934468643</c:v>
                </c:pt>
                <c:pt idx="6">
                  <c:v>-3.0017400477750371</c:v>
                </c:pt>
                <c:pt idx="7">
                  <c:v>0.21813118883939886</c:v>
                </c:pt>
                <c:pt idx="8">
                  <c:v>3.7484934820388283</c:v>
                </c:pt>
                <c:pt idx="9">
                  <c:v>0.9357270925947514</c:v>
                </c:pt>
                <c:pt idx="10">
                  <c:v>0.95994151598386424</c:v>
                </c:pt>
                <c:pt idx="11">
                  <c:v>-2.157241359025619</c:v>
                </c:pt>
              </c:numCache>
            </c:numRef>
          </c:val>
          <c:smooth val="0"/>
        </c:ser>
        <c:ser>
          <c:idx val="1"/>
          <c:order val="1"/>
          <c:tx>
            <c:v>% Año Móvil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'Data 1'!$C$221:$C$232</c:f>
              <c:strCache>
                <c:ptCount val="12"/>
                <c:pt idx="0">
                  <c:v>Enero-2016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1'!$H$221:$H$232</c:f>
              <c:numCache>
                <c:formatCode>#,##0.00</c:formatCode>
                <c:ptCount val="12"/>
                <c:pt idx="0">
                  <c:v>1.281618842345722</c:v>
                </c:pt>
                <c:pt idx="1">
                  <c:v>1.081669714113187</c:v>
                </c:pt>
                <c:pt idx="2">
                  <c:v>1.2535088247925374</c:v>
                </c:pt>
                <c:pt idx="3">
                  <c:v>1.4533396434056378</c:v>
                </c:pt>
                <c:pt idx="4">
                  <c:v>1.3764187912194137</c:v>
                </c:pt>
                <c:pt idx="5">
                  <c:v>1.238986012406329</c:v>
                </c:pt>
                <c:pt idx="6">
                  <c:v>0.26850091984573776</c:v>
                </c:pt>
                <c:pt idx="7">
                  <c:v>1.9239841134943703E-2</c:v>
                </c:pt>
                <c:pt idx="8">
                  <c:v>0.48249794438166571</c:v>
                </c:pt>
                <c:pt idx="9">
                  <c:v>0.34611669240525167</c:v>
                </c:pt>
                <c:pt idx="10">
                  <c:v>0.3324829202731916</c:v>
                </c:pt>
                <c:pt idx="11">
                  <c:v>-5.2472525638358469E-2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204704"/>
        <c:axId val="320205096"/>
      </c:lineChart>
      <c:catAx>
        <c:axId val="32020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0205096"/>
        <c:crosses val="autoZero"/>
        <c:auto val="1"/>
        <c:lblAlgn val="ctr"/>
        <c:lblOffset val="100"/>
        <c:noMultiLvlLbl val="0"/>
      </c:catAx>
      <c:valAx>
        <c:axId val="3202050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020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99481893194059"/>
          <c:y val="5.3582151528019914E-2"/>
          <c:w val="0.35824192336378807"/>
          <c:h val="8.41127217381270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76848176794252E-2"/>
          <c:y val="7.5098959167642906E-2"/>
          <c:w val="0.93482159630959005"/>
          <c:h val="0.74703701487813212"/>
        </c:manualLayout>
      </c:layout>
      <c:lineChart>
        <c:grouping val="standard"/>
        <c:varyColors val="0"/>
        <c:ser>
          <c:idx val="0"/>
          <c:order val="0"/>
          <c:tx>
            <c:strRef>
              <c:f>'Data 1'!$G$9</c:f>
              <c:strCache>
                <c:ptCount val="1"/>
                <c:pt idx="0">
                  <c:v>D Demanda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'Data 1'!$C$21:$C$30</c:f>
              <c:numCache>
                <c:formatCode>0_)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1'!$G$21:$G$30</c:f>
              <c:numCache>
                <c:formatCode>0.0\ </c:formatCode>
                <c:ptCount val="10"/>
                <c:pt idx="0">
                  <c:v>2.9236776407363552</c:v>
                </c:pt>
                <c:pt idx="1">
                  <c:v>1.055392094373131</c:v>
                </c:pt>
                <c:pt idx="2">
                  <c:v>-4.7305579427717737</c:v>
                </c:pt>
                <c:pt idx="3">
                  <c:v>3.113747511510212</c:v>
                </c:pt>
                <c:pt idx="4">
                  <c:v>-1.8921438939156321</c:v>
                </c:pt>
                <c:pt idx="5">
                  <c:v>-1.401885516296264</c:v>
                </c:pt>
                <c:pt idx="6">
                  <c:v>-2.2402750402234606</c:v>
                </c:pt>
                <c:pt idx="7">
                  <c:v>-1.1464872953274474</c:v>
                </c:pt>
                <c:pt idx="8">
                  <c:v>1.9932680166065753</c:v>
                </c:pt>
                <c:pt idx="9">
                  <c:v>0.63669560133436942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206272"/>
        <c:axId val="320205880"/>
      </c:lineChart>
      <c:catAx>
        <c:axId val="320206272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02058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20205880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\ 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0206272"/>
        <c:crossesAt val="1"/>
        <c:crossBetween val="between"/>
        <c:majorUnit val="1"/>
        <c:minorUnit val="1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orientation="landscape" horizontalDpi="-4" vertic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35505312464921E-2"/>
          <c:y val="0.12779973649538867"/>
          <c:w val="0.9019629431940851"/>
          <c:h val="0.69433589576006571"/>
        </c:manualLayout>
      </c:layout>
      <c:lineChart>
        <c:grouping val="standard"/>
        <c:varyColors val="0"/>
        <c:ser>
          <c:idx val="0"/>
          <c:order val="0"/>
          <c:tx>
            <c:strRef>
              <c:f>'Data 1'!$G$9</c:f>
              <c:strCache>
                <c:ptCount val="1"/>
                <c:pt idx="0">
                  <c:v>D Demanda</c:v>
                </c:pt>
              </c:strCache>
            </c:strRef>
          </c:tx>
          <c:spPr>
            <a:ln w="38100">
              <a:solidFill>
                <a:srgbClr val="624FAC"/>
              </a:solidFill>
              <a:prstDash val="sysDot"/>
            </a:ln>
          </c:spPr>
          <c:marker>
            <c:symbol val="none"/>
          </c:marker>
          <c:cat>
            <c:numRef>
              <c:f>'Data 1'!$C$13:$C$25</c:f>
              <c:numCache>
                <c:formatCode>0_)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'Data 1'!$G$13:$G$25</c:f>
              <c:numCache>
                <c:formatCode>0.0\ </c:formatCode>
                <c:ptCount val="13"/>
                <c:pt idx="0">
                  <c:v>6.5128037745586509</c:v>
                </c:pt>
                <c:pt idx="1">
                  <c:v>5.7778390826903836</c:v>
                </c:pt>
                <c:pt idx="2">
                  <c:v>5.4550660094472514</c:v>
                </c:pt>
                <c:pt idx="3">
                  <c:v>2.8560994044748433</c:v>
                </c:pt>
                <c:pt idx="4">
                  <c:v>6.7769126304239924</c:v>
                </c:pt>
                <c:pt idx="5">
                  <c:v>4.5517886770252591</c:v>
                </c:pt>
                <c:pt idx="6">
                  <c:v>4.2596724000887987</c:v>
                </c:pt>
                <c:pt idx="7">
                  <c:v>3.5711545233582997</c:v>
                </c:pt>
                <c:pt idx="8">
                  <c:v>2.9236776407363552</c:v>
                </c:pt>
                <c:pt idx="9">
                  <c:v>1.055392094373131</c:v>
                </c:pt>
                <c:pt idx="10">
                  <c:v>-4.7305579427717737</c:v>
                </c:pt>
                <c:pt idx="11">
                  <c:v>3.113747511510212</c:v>
                </c:pt>
                <c:pt idx="12">
                  <c:v>-1.8921438939156321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1'!$E$9</c:f>
              <c:strCache>
                <c:ptCount val="1"/>
                <c:pt idx="0">
                  <c:v>PIB % (*)</c:v>
                </c:pt>
              </c:strCache>
            </c:strRef>
          </c:tx>
          <c:marker>
            <c:symbol val="none"/>
          </c:marker>
          <c:cat>
            <c:numRef>
              <c:f>'Data 1'!$C$13:$C$25</c:f>
              <c:numCache>
                <c:formatCode>0_)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'Data 1'!$E$13:$E$25</c:f>
              <c:numCache>
                <c:formatCode>0.0\ </c:formatCode>
                <c:ptCount val="13"/>
                <c:pt idx="0">
                  <c:v>4.4848585486298775</c:v>
                </c:pt>
                <c:pt idx="1">
                  <c:v>5.2891054590487263</c:v>
                </c:pt>
                <c:pt idx="2">
                  <c:v>4.0010831721470019</c:v>
                </c:pt>
                <c:pt idx="3">
                  <c:v>2.8797989501492482</c:v>
                </c:pt>
                <c:pt idx="4">
                  <c:v>3.1875593897140009</c:v>
                </c:pt>
                <c:pt idx="5">
                  <c:v>3.1667562777545344</c:v>
                </c:pt>
                <c:pt idx="6">
                  <c:v>3.7230387035360524</c:v>
                </c:pt>
                <c:pt idx="7">
                  <c:v>4.1741262844333438</c:v>
                </c:pt>
                <c:pt idx="8">
                  <c:v>3.7689464212370627</c:v>
                </c:pt>
                <c:pt idx="9">
                  <c:v>1.1159254149908371</c:v>
                </c:pt>
                <c:pt idx="10">
                  <c:v>-3.5737994834291631</c:v>
                </c:pt>
                <c:pt idx="11">
                  <c:v>1.3808647364221827E-2</c:v>
                </c:pt>
                <c:pt idx="12">
                  <c:v>-1.0000594325675571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1'!$F$9</c:f>
              <c:strCache>
                <c:ptCount val="1"/>
                <c:pt idx="0">
                  <c:v> D Corregida</c:v>
                </c:pt>
              </c:strCache>
            </c:strRef>
          </c:tx>
          <c:marker>
            <c:symbol val="none"/>
          </c:marker>
          <c:cat>
            <c:numRef>
              <c:f>'Data 1'!$C$13:$C$25</c:f>
              <c:numCache>
                <c:formatCode>0_)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'Data 1'!$F$13:$F$25</c:f>
              <c:numCache>
                <c:formatCode>0.0\ </c:formatCode>
                <c:ptCount val="13"/>
                <c:pt idx="0">
                  <c:v>5.3529999999999998</c:v>
                </c:pt>
                <c:pt idx="1">
                  <c:v>6.3389999999999995</c:v>
                </c:pt>
                <c:pt idx="2">
                  <c:v>5.2839999999999998</c:v>
                </c:pt>
                <c:pt idx="3">
                  <c:v>4.0030000000000001</c:v>
                </c:pt>
                <c:pt idx="4">
                  <c:v>5.4550000000000001</c:v>
                </c:pt>
                <c:pt idx="5">
                  <c:v>4.2240000000000002</c:v>
                </c:pt>
                <c:pt idx="6">
                  <c:v>3.1310000000000002</c:v>
                </c:pt>
                <c:pt idx="7">
                  <c:v>4.617</c:v>
                </c:pt>
                <c:pt idx="8">
                  <c:v>4.2609999999999992</c:v>
                </c:pt>
                <c:pt idx="9">
                  <c:v>0.71299999999999986</c:v>
                </c:pt>
                <c:pt idx="10">
                  <c:v>-4.6879999999999997</c:v>
                </c:pt>
                <c:pt idx="11">
                  <c:v>2.6849936290860077</c:v>
                </c:pt>
                <c:pt idx="12">
                  <c:v>-0.98768303124073809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138816"/>
        <c:axId val="322139208"/>
      </c:lineChart>
      <c:catAx>
        <c:axId val="322138816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21392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22139208"/>
        <c:scaling>
          <c:orientation val="minMax"/>
          <c:max val="8"/>
        </c:scaling>
        <c:delete val="0"/>
        <c:axPos val="l"/>
        <c:majorGridlines>
          <c:spPr>
            <a:ln w="12700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\ 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2138816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255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22" r="0.75000000000000022" t="1" header="0.511811024" footer="0.511811024"/>
    <c:pageSetup orientation="landscape" horizontalDpi="-4" vertic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03610036033629E-2"/>
          <c:y val="0.19801980198019803"/>
          <c:w val="0.88030870479113843"/>
          <c:h val="0.65742574257425745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'Data 1'!$B$35:$B$46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1'!$F$35:$F$46</c:f>
              <c:numCache>
                <c:formatCode>0.0\ \ \ \ _)</c:formatCode>
                <c:ptCount val="12"/>
                <c:pt idx="0">
                  <c:v>-4.8479848311462348E-3</c:v>
                </c:pt>
                <c:pt idx="1">
                  <c:v>3.7231561202590524</c:v>
                </c:pt>
                <c:pt idx="2">
                  <c:v>-1.4959253385032456</c:v>
                </c:pt>
                <c:pt idx="3">
                  <c:v>2.1939293416078698</c:v>
                </c:pt>
                <c:pt idx="4">
                  <c:v>0.8062027077059164</c:v>
                </c:pt>
                <c:pt idx="5">
                  <c:v>0.31299700487285032</c:v>
                </c:pt>
                <c:pt idx="6">
                  <c:v>-1.2581018940258204</c:v>
                </c:pt>
                <c:pt idx="7">
                  <c:v>1.7240847267967263</c:v>
                </c:pt>
                <c:pt idx="8">
                  <c:v>0.3765083129227742</c:v>
                </c:pt>
                <c:pt idx="9">
                  <c:v>-0.84424083719649712</c:v>
                </c:pt>
                <c:pt idx="10">
                  <c:v>0.38708563986293854</c:v>
                </c:pt>
                <c:pt idx="11">
                  <c:v>1.7390899431882323</c:v>
                </c:pt>
              </c:numCache>
            </c:numRef>
          </c:val>
        </c:ser>
        <c:ser>
          <c:idx val="2"/>
          <c:order val="2"/>
          <c:tx>
            <c:v>Temperatura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1'!$B$35:$B$46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1'!$E$35:$E$46</c:f>
              <c:numCache>
                <c:formatCode>0.0\ \ \ \ _)</c:formatCode>
                <c:ptCount val="12"/>
                <c:pt idx="0">
                  <c:v>-1.8242885437072083</c:v>
                </c:pt>
                <c:pt idx="1">
                  <c:v>-3.2525817534339585</c:v>
                </c:pt>
                <c:pt idx="2">
                  <c:v>0.92539483572218195</c:v>
                </c:pt>
                <c:pt idx="3">
                  <c:v>1.1293384790574068</c:v>
                </c:pt>
                <c:pt idx="4">
                  <c:v>-1.3525896608346022</c:v>
                </c:pt>
                <c:pt idx="5">
                  <c:v>-0.7459457423171556</c:v>
                </c:pt>
                <c:pt idx="6">
                  <c:v>-1.0084523070079676</c:v>
                </c:pt>
                <c:pt idx="7">
                  <c:v>0.77609415321857611</c:v>
                </c:pt>
                <c:pt idx="8">
                  <c:v>2.1674605486097898</c:v>
                </c:pt>
                <c:pt idx="9">
                  <c:v>0.3951967290290348</c:v>
                </c:pt>
                <c:pt idx="10">
                  <c:v>2.4063048677112286</c:v>
                </c:pt>
                <c:pt idx="11">
                  <c:v>2.4608123300084106</c:v>
                </c:pt>
              </c:numCache>
            </c:numRef>
          </c:val>
        </c:ser>
        <c:ser>
          <c:idx val="3"/>
          <c:order val="3"/>
          <c:tx>
            <c:v>Actividad económica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1'!$B$35:$B$46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1'!$G$35:$G$46</c:f>
              <c:numCache>
                <c:formatCode>0.0\ \ \ \ _)</c:formatCode>
                <c:ptCount val="12"/>
                <c:pt idx="0">
                  <c:v>-3.5660541938277168</c:v>
                </c:pt>
                <c:pt idx="1">
                  <c:v>-1.2543703156213559</c:v>
                </c:pt>
                <c:pt idx="2">
                  <c:v>1.9536659538062606</c:v>
                </c:pt>
                <c:pt idx="3">
                  <c:v>2.3783420313401082</c:v>
                </c:pt>
                <c:pt idx="4">
                  <c:v>4.1902118558156953E-2</c:v>
                </c:pt>
                <c:pt idx="5">
                  <c:v>-0.20531406934468643</c:v>
                </c:pt>
                <c:pt idx="6">
                  <c:v>-3.0017400477750371</c:v>
                </c:pt>
                <c:pt idx="7">
                  <c:v>0.21813118883939886</c:v>
                </c:pt>
                <c:pt idx="8">
                  <c:v>3.7484934820388283</c:v>
                </c:pt>
                <c:pt idx="9">
                  <c:v>0.9357270925947514</c:v>
                </c:pt>
                <c:pt idx="10">
                  <c:v>0.95994151598386424</c:v>
                </c:pt>
                <c:pt idx="11">
                  <c:v>-2.157241359025619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141560"/>
        <c:axId val="322141168"/>
      </c:barChart>
      <c:lineChart>
        <c:grouping val="standard"/>
        <c:varyColors val="0"/>
        <c:ser>
          <c:idx val="0"/>
          <c:order val="0"/>
          <c:tx>
            <c:v>Incremento de demanda</c:v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'Data 1'!$B$35:$B$46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1'!$D$35:$D$46</c:f>
              <c:numCache>
                <c:formatCode>0.0\ \ \ \ _)</c:formatCode>
                <c:ptCount val="12"/>
                <c:pt idx="0">
                  <c:v>-5.3952140941137312</c:v>
                </c:pt>
                <c:pt idx="1">
                  <c:v>-0.78379594879626202</c:v>
                </c:pt>
                <c:pt idx="2">
                  <c:v>1.383135451025197</c:v>
                </c:pt>
                <c:pt idx="3">
                  <c:v>5.7016092743980895</c:v>
                </c:pt>
                <c:pt idx="4">
                  <c:v>-0.50448282555382029</c:v>
                </c:pt>
                <c:pt idx="5">
                  <c:v>-0.63831238256667477</c:v>
                </c:pt>
                <c:pt idx="6">
                  <c:v>-5.2682970866829493</c:v>
                </c:pt>
                <c:pt idx="7">
                  <c:v>2.7183094516695983</c:v>
                </c:pt>
                <c:pt idx="8">
                  <c:v>6.2924545603792792</c:v>
                </c:pt>
                <c:pt idx="9">
                  <c:v>0.48668441886052793</c:v>
                </c:pt>
                <c:pt idx="10">
                  <c:v>3.7533320235580314</c:v>
                </c:pt>
                <c:pt idx="11">
                  <c:v>2.0426609141710239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141560"/>
        <c:axId val="322141168"/>
      </c:lineChart>
      <c:catAx>
        <c:axId val="322141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22141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214116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22141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77111449088424"/>
          <c:y val="2.772275995144876E-2"/>
          <c:w val="0.82007354215197426"/>
          <c:h val="0.1504951604369611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50666744599655E-2"/>
          <c:y val="0.10354926749694138"/>
          <c:w val="0.8633289078525842"/>
          <c:h val="0.75846744256569509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1'!$D$111:$D$112</c:f>
              <c:strCache>
                <c:ptCount val="2"/>
                <c:pt idx="0">
                  <c:v>Demanda (b.c.) GWh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'Data 1'!$B$173:$B$232</c:f>
              <c:numCache>
                <c:formatCode>0_)</c:formatCode>
                <c:ptCount val="60"/>
                <c:pt idx="6">
                  <c:v>2012</c:v>
                </c:pt>
                <c:pt idx="18">
                  <c:v>2013</c:v>
                </c:pt>
                <c:pt idx="30">
                  <c:v>2014</c:v>
                </c:pt>
                <c:pt idx="42">
                  <c:v>2015</c:v>
                </c:pt>
                <c:pt idx="54">
                  <c:v>2016</c:v>
                </c:pt>
              </c:numCache>
            </c:numRef>
          </c:cat>
          <c:val>
            <c:numRef>
              <c:f>'Data 1'!$D$173:$D$232</c:f>
              <c:numCache>
                <c:formatCode>#,##0</c:formatCode>
                <c:ptCount val="60"/>
                <c:pt idx="0">
                  <c:v>23090.426943000002</c:v>
                </c:pt>
                <c:pt idx="1">
                  <c:v>22947.785240000001</c:v>
                </c:pt>
                <c:pt idx="2">
                  <c:v>21327.506309</c:v>
                </c:pt>
                <c:pt idx="3">
                  <c:v>19477.465007000003</c:v>
                </c:pt>
                <c:pt idx="4">
                  <c:v>20190.931373000007</c:v>
                </c:pt>
                <c:pt idx="5">
                  <c:v>20752.162159</c:v>
                </c:pt>
                <c:pt idx="6">
                  <c:v>21670.967820000002</c:v>
                </c:pt>
                <c:pt idx="7">
                  <c:v>21447.849914999999</c:v>
                </c:pt>
                <c:pt idx="8">
                  <c:v>19794.145318999999</c:v>
                </c:pt>
                <c:pt idx="9">
                  <c:v>19716.804320999996</c:v>
                </c:pt>
                <c:pt idx="10">
                  <c:v>20270.138454999997</c:v>
                </c:pt>
                <c:pt idx="11">
                  <c:v>21328.039439000011</c:v>
                </c:pt>
                <c:pt idx="12">
                  <c:v>22553.187900000001</c:v>
                </c:pt>
                <c:pt idx="13">
                  <c:v>20549.267124999998</c:v>
                </c:pt>
                <c:pt idx="14">
                  <c:v>21218.142804999999</c:v>
                </c:pt>
                <c:pt idx="15">
                  <c:v>19498.434924000005</c:v>
                </c:pt>
                <c:pt idx="16">
                  <c:v>19447.040545999997</c:v>
                </c:pt>
                <c:pt idx="17">
                  <c:v>19143.780576000001</c:v>
                </c:pt>
                <c:pt idx="18">
                  <c:v>21637.578680000002</c:v>
                </c:pt>
                <c:pt idx="19">
                  <c:v>20607.948791000003</c:v>
                </c:pt>
                <c:pt idx="20">
                  <c:v>19706.244317000004</c:v>
                </c:pt>
                <c:pt idx="21">
                  <c:v>19780.493700999992</c:v>
                </c:pt>
                <c:pt idx="22">
                  <c:v>20480.664446000002</c:v>
                </c:pt>
                <c:pt idx="23">
                  <c:v>21745.626768999999</c:v>
                </c:pt>
                <c:pt idx="24">
                  <c:v>22053.512252999997</c:v>
                </c:pt>
                <c:pt idx="25">
                  <c:v>20371.954502999994</c:v>
                </c:pt>
                <c:pt idx="26">
                  <c:v>20919.84879</c:v>
                </c:pt>
                <c:pt idx="27">
                  <c:v>18766.030208</c:v>
                </c:pt>
                <c:pt idx="28">
                  <c:v>19478.485279000004</c:v>
                </c:pt>
                <c:pt idx="29">
                  <c:v>19600.189424999997</c:v>
                </c:pt>
                <c:pt idx="30">
                  <c:v>21122.58655</c:v>
                </c:pt>
                <c:pt idx="31">
                  <c:v>20174.167919000003</c:v>
                </c:pt>
                <c:pt idx="32">
                  <c:v>20261.893050000002</c:v>
                </c:pt>
                <c:pt idx="33">
                  <c:v>19686.428999999993</c:v>
                </c:pt>
                <c:pt idx="34">
                  <c:v>19785.315299000002</c:v>
                </c:pt>
                <c:pt idx="35">
                  <c:v>21323.415776999998</c:v>
                </c:pt>
                <c:pt idx="36">
                  <c:v>22694.104267999999</c:v>
                </c:pt>
                <c:pt idx="37">
                  <c:v>21013.002077000001</c:v>
                </c:pt>
                <c:pt idx="38">
                  <c:v>21183.677259000004</c:v>
                </c:pt>
                <c:pt idx="39">
                  <c:v>18851.251554999999</c:v>
                </c:pt>
                <c:pt idx="40">
                  <c:v>19832.434907999999</c:v>
                </c:pt>
                <c:pt idx="41">
                  <c:v>20377.176842000001</c:v>
                </c:pt>
                <c:pt idx="42">
                  <c:v>23469.964519000001</c:v>
                </c:pt>
                <c:pt idx="43">
                  <c:v>20880.247671999998</c:v>
                </c:pt>
                <c:pt idx="44">
                  <c:v>19591.352026000004</c:v>
                </c:pt>
                <c:pt idx="45">
                  <c:v>19727.777237000006</c:v>
                </c:pt>
                <c:pt idx="46">
                  <c:v>19879.89770999999</c:v>
                </c:pt>
                <c:pt idx="47">
                  <c:v>20897.423210999998</c:v>
                </c:pt>
                <c:pt idx="48">
                  <c:v>21469.708755999996</c:v>
                </c:pt>
                <c:pt idx="49">
                  <c:v>20848.303017999999</c:v>
                </c:pt>
                <c:pt idx="50">
                  <c:v>21476.676208999994</c:v>
                </c:pt>
                <c:pt idx="51">
                  <c:v>19926.076261999995</c:v>
                </c:pt>
                <c:pt idx="52">
                  <c:v>19732.383679999999</c:v>
                </c:pt>
                <c:pt idx="53">
                  <c:v>20247.106799000005</c:v>
                </c:pt>
                <c:pt idx="54">
                  <c:v>22233.497062000002</c:v>
                </c:pt>
                <c:pt idx="55">
                  <c:v>21447.837417999999</c:v>
                </c:pt>
                <c:pt idx="56">
                  <c:v>20824.128949999998</c:v>
                </c:pt>
                <c:pt idx="57">
                  <c:v>19823.789255</c:v>
                </c:pt>
                <c:pt idx="58">
                  <c:v>20626.056277</c:v>
                </c:pt>
                <c:pt idx="59">
                  <c:v>21324.286706999999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139992"/>
        <c:axId val="322894544"/>
      </c:lineChart>
      <c:catAx>
        <c:axId val="322139992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0_)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322894544"/>
        <c:crossesAt val="0"/>
        <c:auto val="0"/>
        <c:lblAlgn val="ctr"/>
        <c:lblOffset val="100"/>
        <c:tickLblSkip val="6"/>
        <c:tickMarkSkip val="12"/>
        <c:noMultiLvlLbl val="0"/>
      </c:catAx>
      <c:valAx>
        <c:axId val="322894544"/>
        <c:scaling>
          <c:orientation val="minMax"/>
          <c:max val="25000"/>
          <c:min val="18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213999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831941497126278E-2"/>
          <c:y val="0.13499486308160322"/>
          <c:w val="0.86255803553921051"/>
          <c:h val="0.745029781044219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1'!$D$271</c:f>
              <c:strCache>
                <c:ptCount val="1"/>
                <c:pt idx="0">
                  <c:v>Media histórica</c:v>
                </c:pt>
              </c:strCache>
            </c:strRef>
          </c:tx>
          <c:invertIfNegative val="0"/>
          <c:cat>
            <c:strRef>
              <c:f>'Data 1'!$G$272:$G$283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1'!$D$272:$D$283</c:f>
              <c:numCache>
                <c:formatCode>0</c:formatCode>
                <c:ptCount val="12"/>
                <c:pt idx="0">
                  <c:v>12.877514890019883</c:v>
                </c:pt>
                <c:pt idx="1">
                  <c:v>14.355650659014159</c:v>
                </c:pt>
                <c:pt idx="2">
                  <c:v>17.136474874229535</c:v>
                </c:pt>
                <c:pt idx="3">
                  <c:v>18.776955358301102</c:v>
                </c:pt>
                <c:pt idx="4">
                  <c:v>22.438174257584919</c:v>
                </c:pt>
                <c:pt idx="5">
                  <c:v>26.530971734961053</c:v>
                </c:pt>
                <c:pt idx="6">
                  <c:v>29.395563963018382</c:v>
                </c:pt>
                <c:pt idx="7">
                  <c:v>29.652448502371183</c:v>
                </c:pt>
                <c:pt idx="8">
                  <c:v>26.024946151033365</c:v>
                </c:pt>
                <c:pt idx="9">
                  <c:v>21.517330734546459</c:v>
                </c:pt>
                <c:pt idx="10">
                  <c:v>16.293727898650616</c:v>
                </c:pt>
                <c:pt idx="11">
                  <c:v>13.257859682102914</c:v>
                </c:pt>
              </c:numCache>
            </c:numRef>
          </c:val>
        </c:ser>
        <c:ser>
          <c:idx val="1"/>
          <c:order val="1"/>
          <c:tx>
            <c:strRef>
              <c:f>'Data 1'!$E$271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'Data 1'!$G$272:$G$283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1'!$E$272:$E$283</c:f>
              <c:numCache>
                <c:formatCode>0</c:formatCode>
                <c:ptCount val="12"/>
                <c:pt idx="0">
                  <c:v>13.534217635328446</c:v>
                </c:pt>
                <c:pt idx="1">
                  <c:v>12.778046358819042</c:v>
                </c:pt>
                <c:pt idx="2">
                  <c:v>17.231043213408416</c:v>
                </c:pt>
                <c:pt idx="3">
                  <c:v>20.330841275756562</c:v>
                </c:pt>
                <c:pt idx="4">
                  <c:v>24.970535736301944</c:v>
                </c:pt>
                <c:pt idx="5">
                  <c:v>28.343347829996461</c:v>
                </c:pt>
                <c:pt idx="6">
                  <c:v>31.871375305603518</c:v>
                </c:pt>
                <c:pt idx="7">
                  <c:v>29.857497906068634</c:v>
                </c:pt>
                <c:pt idx="8">
                  <c:v>25.404331641800802</c:v>
                </c:pt>
                <c:pt idx="9">
                  <c:v>21.554946007628594</c:v>
                </c:pt>
                <c:pt idx="10">
                  <c:v>18.559183554201809</c:v>
                </c:pt>
                <c:pt idx="11">
                  <c:v>16.321786117476545</c:v>
                </c:pt>
              </c:numCache>
            </c:numRef>
          </c:val>
        </c:ser>
        <c:ser>
          <c:idx val="2"/>
          <c:order val="2"/>
          <c:tx>
            <c:strRef>
              <c:f>'Data 1'!$F$271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'Data 1'!$G$272:$G$283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1'!$F$272:$F$283</c:f>
              <c:numCache>
                <c:formatCode>0</c:formatCode>
                <c:ptCount val="12"/>
                <c:pt idx="0">
                  <c:v>14.831502385918506</c:v>
                </c:pt>
                <c:pt idx="1">
                  <c:v>14.901703340420314</c:v>
                </c:pt>
                <c:pt idx="2">
                  <c:v>16.059000643415018</c:v>
                </c:pt>
                <c:pt idx="3">
                  <c:v>18.435988343465457</c:v>
                </c:pt>
                <c:pt idx="4">
                  <c:v>21.9209486160862</c:v>
                </c:pt>
                <c:pt idx="5">
                  <c:v>27.330094006501188</c:v>
                </c:pt>
                <c:pt idx="6">
                  <c:v>30.693048629852949</c:v>
                </c:pt>
                <c:pt idx="7">
                  <c:v>30.82790476807342</c:v>
                </c:pt>
                <c:pt idx="8">
                  <c:v>27.936591218979778</c:v>
                </c:pt>
                <c:pt idx="9">
                  <c:v>22.578125414819464</c:v>
                </c:pt>
                <c:pt idx="10">
                  <c:v>16.347078450967224</c:v>
                </c:pt>
                <c:pt idx="11">
                  <c:v>14.546003464348933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895328"/>
        <c:axId val="322895720"/>
      </c:barChart>
      <c:catAx>
        <c:axId val="322895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crossAx val="322895720"/>
        <c:crosses val="autoZero"/>
        <c:auto val="1"/>
        <c:lblAlgn val="ctr"/>
        <c:lblOffset val="100"/>
        <c:noMultiLvlLbl val="0"/>
      </c:catAx>
      <c:valAx>
        <c:axId val="32289572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ºC</a:t>
                </a:r>
              </a:p>
            </c:rich>
          </c:tx>
          <c:layout>
            <c:manualLayout>
              <c:xMode val="edge"/>
              <c:yMode val="edge"/>
              <c:x val="2.7669689271568196E-2"/>
              <c:y val="0.40965135593795465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>
            <a:noFill/>
          </a:ln>
        </c:spPr>
        <c:crossAx val="322895328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3531625964626372"/>
          <c:y val="2.4685008579246524E-2"/>
          <c:w val="0.27811060685946842"/>
          <c:h val="7.707994091623982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72043602762756E-2"/>
          <c:y val="0.12978585334198572"/>
          <c:w val="0.89443400596013178"/>
          <c:h val="0.67832218571640257"/>
        </c:manualLayout>
      </c:layout>
      <c:areaChart>
        <c:grouping val="standard"/>
        <c:varyColors val="0"/>
        <c:ser>
          <c:idx val="1"/>
          <c:order val="1"/>
          <c:tx>
            <c:v>Superior a la media</c:v>
          </c:tx>
          <c:spPr>
            <a:ln w="25400">
              <a:noFill/>
            </a:ln>
          </c:spPr>
          <c:cat>
            <c:strLit>
              <c:ptCount val="365"/>
              <c:pt idx="14">
                <c:v>ene-16</c:v>
              </c:pt>
              <c:pt idx="45">
                <c:v>feb-16</c:v>
              </c:pt>
              <c:pt idx="73">
                <c:v>mar-16</c:v>
              </c:pt>
              <c:pt idx="104">
                <c:v>abr-16</c:v>
              </c:pt>
              <c:pt idx="134">
                <c:v>may-16</c:v>
              </c:pt>
              <c:pt idx="165">
                <c:v>jun-16</c:v>
              </c:pt>
              <c:pt idx="195">
                <c:v>jul-16</c:v>
              </c:pt>
              <c:pt idx="226">
                <c:v>ago-16</c:v>
              </c:pt>
              <c:pt idx="257">
                <c:v>sep-16</c:v>
              </c:pt>
              <c:pt idx="287">
                <c:v>oct-16</c:v>
              </c:pt>
              <c:pt idx="318">
                <c:v>nov-16</c:v>
              </c:pt>
              <c:pt idx="348">
                <c:v>dic-16</c:v>
              </c:pt>
            </c:strLit>
          </c:cat>
          <c:val>
            <c:numRef>
              <c:f>'Data 1'!$H$288:$H$653</c:f>
              <c:numCache>
                <c:formatCode>0.0</c:formatCode>
                <c:ptCount val="366"/>
                <c:pt idx="0">
                  <c:v>16.218022593906067</c:v>
                </c:pt>
                <c:pt idx="1">
                  <c:v>14.905013311772915</c:v>
                </c:pt>
                <c:pt idx="2">
                  <c:v>15.121723959489014</c:v>
                </c:pt>
                <c:pt idx="3">
                  <c:v>15.271311138705943</c:v>
                </c:pt>
                <c:pt idx="4">
                  <c:v>12.853927657340316</c:v>
                </c:pt>
                <c:pt idx="5">
                  <c:v>13.286085955116699</c:v>
                </c:pt>
                <c:pt idx="6">
                  <c:v>17.64576371074353</c:v>
                </c:pt>
                <c:pt idx="7">
                  <c:v>18.036266254028067</c:v>
                </c:pt>
                <c:pt idx="8">
                  <c:v>16.405956833111684</c:v>
                </c:pt>
                <c:pt idx="9">
                  <c:v>15.87461924022308</c:v>
                </c:pt>
                <c:pt idx="10">
                  <c:v>15.492148594642494</c:v>
                </c:pt>
                <c:pt idx="11">
                  <c:v>13.61741325424962</c:v>
                </c:pt>
                <c:pt idx="12">
                  <c:v>13.781640941877573</c:v>
                </c:pt>
                <c:pt idx="13">
                  <c:v>14.062114047350672</c:v>
                </c:pt>
                <c:pt idx="14">
                  <c:v>12.283710353006999</c:v>
                </c:pt>
                <c:pt idx="15">
                  <c:v>11.554139878199512</c:v>
                </c:pt>
                <c:pt idx="16">
                  <c:v>11.1169286380992</c:v>
                </c:pt>
                <c:pt idx="17">
                  <c:v>13.225263624084608</c:v>
                </c:pt>
                <c:pt idx="18">
                  <c:v>12.599630154905398</c:v>
                </c:pt>
                <c:pt idx="19">
                  <c:v>13.666682367076348</c:v>
                </c:pt>
                <c:pt idx="20">
                  <c:v>14.386320574899397</c:v>
                </c:pt>
                <c:pt idx="21">
                  <c:v>15.29649102710507</c:v>
                </c:pt>
                <c:pt idx="22">
                  <c:v>17.71135977924844</c:v>
                </c:pt>
                <c:pt idx="23">
                  <c:v>18.192366193856863</c:v>
                </c:pt>
                <c:pt idx="24">
                  <c:v>16.814660051372925</c:v>
                </c:pt>
                <c:pt idx="25">
                  <c:v>15.144547085496331</c:v>
                </c:pt>
                <c:pt idx="26">
                  <c:v>15.158681169885099</c:v>
                </c:pt>
                <c:pt idx="27">
                  <c:v>14.175839097555674</c:v>
                </c:pt>
                <c:pt idx="28">
                  <c:v>13.564453709865763</c:v>
                </c:pt>
                <c:pt idx="29">
                  <c:v>15.391325035727462</c:v>
                </c:pt>
                <c:pt idx="30">
                  <c:v>16.92216773053099</c:v>
                </c:pt>
                <c:pt idx="31">
                  <c:v>18.015220425515935</c:v>
                </c:pt>
                <c:pt idx="32">
                  <c:v>15.894624967406184</c:v>
                </c:pt>
                <c:pt idx="33">
                  <c:v>15.712973953578501</c:v>
                </c:pt>
                <c:pt idx="34">
                  <c:v>14.221508279580584</c:v>
                </c:pt>
                <c:pt idx="35">
                  <c:v>15.377307647718427</c:v>
                </c:pt>
                <c:pt idx="36">
                  <c:v>15.394343626386913</c:v>
                </c:pt>
                <c:pt idx="37">
                  <c:v>13.815455191234655</c:v>
                </c:pt>
                <c:pt idx="38">
                  <c:v>16.85871731946423</c:v>
                </c:pt>
                <c:pt idx="39">
                  <c:v>16.91738471440685</c:v>
                </c:pt>
                <c:pt idx="40">
                  <c:v>15.827182681988672</c:v>
                </c:pt>
                <c:pt idx="41">
                  <c:v>15.897804663272924</c:v>
                </c:pt>
                <c:pt idx="42">
                  <c:v>16.932238595260635</c:v>
                </c:pt>
                <c:pt idx="43">
                  <c:v>18.756280158787</c:v>
                </c:pt>
                <c:pt idx="44">
                  <c:v>14.532998476849132</c:v>
                </c:pt>
                <c:pt idx="45">
                  <c:v>12.256850611542882</c:v>
                </c:pt>
                <c:pt idx="46">
                  <c:v>11.242473599764235</c:v>
                </c:pt>
                <c:pt idx="47">
                  <c:v>11.135740810823146</c:v>
                </c:pt>
                <c:pt idx="48">
                  <c:v>11.610096253514824</c:v>
                </c:pt>
                <c:pt idx="49">
                  <c:v>13.083261184911134</c:v>
                </c:pt>
                <c:pt idx="50">
                  <c:v>15.554289011924116</c:v>
                </c:pt>
                <c:pt idx="51">
                  <c:v>16.882745375418384</c:v>
                </c:pt>
                <c:pt idx="52">
                  <c:v>17.579341128065295</c:v>
                </c:pt>
                <c:pt idx="53">
                  <c:v>17.151400278752856</c:v>
                </c:pt>
                <c:pt idx="54">
                  <c:v>15.470540139973073</c:v>
                </c:pt>
                <c:pt idx="55">
                  <c:v>15.270759600677767</c:v>
                </c:pt>
                <c:pt idx="56">
                  <c:v>13.040997439865112</c:v>
                </c:pt>
                <c:pt idx="57">
                  <c:v>10.278668825932396</c:v>
                </c:pt>
                <c:pt idx="58">
                  <c:v>12.723674483478888</c:v>
                </c:pt>
                <c:pt idx="59">
                  <c:v>14.714517426094254</c:v>
                </c:pt>
                <c:pt idx="60">
                  <c:v>17.280567514047043</c:v>
                </c:pt>
                <c:pt idx="61">
                  <c:v>18.628048325501215</c:v>
                </c:pt>
                <c:pt idx="62">
                  <c:v>16.578738715964128</c:v>
                </c:pt>
                <c:pt idx="63">
                  <c:v>16.928289173463899</c:v>
                </c:pt>
                <c:pt idx="64">
                  <c:v>13.602234065225788</c:v>
                </c:pt>
                <c:pt idx="65">
                  <c:v>13.121290247071634</c:v>
                </c:pt>
                <c:pt idx="66">
                  <c:v>11.955752365560681</c:v>
                </c:pt>
                <c:pt idx="67">
                  <c:v>13.44710659300716</c:v>
                </c:pt>
                <c:pt idx="68">
                  <c:v>13.903858551150549</c:v>
                </c:pt>
                <c:pt idx="69">
                  <c:v>13.639223045400763</c:v>
                </c:pt>
                <c:pt idx="70">
                  <c:v>14.687382408015816</c:v>
                </c:pt>
                <c:pt idx="71">
                  <c:v>14.979236707076259</c:v>
                </c:pt>
                <c:pt idx="72">
                  <c:v>15.75922888456129</c:v>
                </c:pt>
                <c:pt idx="73">
                  <c:v>14.115333220739782</c:v>
                </c:pt>
                <c:pt idx="74">
                  <c:v>15.509716147118649</c:v>
                </c:pt>
                <c:pt idx="75">
                  <c:v>15.915777339749988</c:v>
                </c:pt>
                <c:pt idx="76">
                  <c:v>15.052262345435688</c:v>
                </c:pt>
                <c:pt idx="77">
                  <c:v>14.72598429251202</c:v>
                </c:pt>
                <c:pt idx="78">
                  <c:v>14.511474363317005</c:v>
                </c:pt>
                <c:pt idx="79">
                  <c:v>15.202204518230998</c:v>
                </c:pt>
                <c:pt idx="80">
                  <c:v>15.338371980016179</c:v>
                </c:pt>
                <c:pt idx="81">
                  <c:v>15.875575920521046</c:v>
                </c:pt>
                <c:pt idx="82">
                  <c:v>15.882664607671947</c:v>
                </c:pt>
                <c:pt idx="83">
                  <c:v>18.092675058539903</c:v>
                </c:pt>
                <c:pt idx="84">
                  <c:v>18.472802281227278</c:v>
                </c:pt>
                <c:pt idx="85">
                  <c:v>19.903326398112277</c:v>
                </c:pt>
                <c:pt idx="86">
                  <c:v>18.08841247135334</c:v>
                </c:pt>
                <c:pt idx="87">
                  <c:v>18.801564016826617</c:v>
                </c:pt>
                <c:pt idx="88">
                  <c:v>20.69896921686901</c:v>
                </c:pt>
                <c:pt idx="89">
                  <c:v>20.771387477648574</c:v>
                </c:pt>
                <c:pt idx="90">
                  <c:v>16.35956169392912</c:v>
                </c:pt>
                <c:pt idx="91">
                  <c:v>15.632978151979627</c:v>
                </c:pt>
                <c:pt idx="92">
                  <c:v>17.849545011657259</c:v>
                </c:pt>
                <c:pt idx="93">
                  <c:v>16.943034919160038</c:v>
                </c:pt>
                <c:pt idx="94">
                  <c:v>14.658126649302783</c:v>
                </c:pt>
                <c:pt idx="95">
                  <c:v>15.733505704056869</c:v>
                </c:pt>
                <c:pt idx="96">
                  <c:v>19.355170152381287</c:v>
                </c:pt>
                <c:pt idx="97">
                  <c:v>18.536589563583789</c:v>
                </c:pt>
                <c:pt idx="98">
                  <c:v>15.315937111974586</c:v>
                </c:pt>
                <c:pt idx="99">
                  <c:v>18.190852353017483</c:v>
                </c:pt>
                <c:pt idx="100">
                  <c:v>17.207446841028769</c:v>
                </c:pt>
                <c:pt idx="101">
                  <c:v>17.7754806876987</c:v>
                </c:pt>
                <c:pt idx="102">
                  <c:v>17.785367068871228</c:v>
                </c:pt>
                <c:pt idx="103">
                  <c:v>19.966154649074788</c:v>
                </c:pt>
                <c:pt idx="104">
                  <c:v>20.825763055428439</c:v>
                </c:pt>
                <c:pt idx="105">
                  <c:v>19.61714235657583</c:v>
                </c:pt>
                <c:pt idx="106">
                  <c:v>19.918656545598363</c:v>
                </c:pt>
                <c:pt idx="107">
                  <c:v>20.061772948429596</c:v>
                </c:pt>
                <c:pt idx="108">
                  <c:v>20.375590770102903</c:v>
                </c:pt>
                <c:pt idx="109">
                  <c:v>18.691713506041921</c:v>
                </c:pt>
                <c:pt idx="110">
                  <c:v>17.617240838677798</c:v>
                </c:pt>
                <c:pt idx="111">
                  <c:v>19.258456676214337</c:v>
                </c:pt>
                <c:pt idx="112">
                  <c:v>18.625407213959583</c:v>
                </c:pt>
                <c:pt idx="113">
                  <c:v>19.674770866466254</c:v>
                </c:pt>
                <c:pt idx="114">
                  <c:v>19.456524180589618</c:v>
                </c:pt>
                <c:pt idx="115">
                  <c:v>19.292531847367847</c:v>
                </c:pt>
                <c:pt idx="116">
                  <c:v>20.410700402448146</c:v>
                </c:pt>
                <c:pt idx="117">
                  <c:v>18.772474758870267</c:v>
                </c:pt>
                <c:pt idx="118">
                  <c:v>17.975242949312527</c:v>
                </c:pt>
                <c:pt idx="119">
                  <c:v>18.707544112656933</c:v>
                </c:pt>
                <c:pt idx="120">
                  <c:v>18.847928411436257</c:v>
                </c:pt>
                <c:pt idx="121">
                  <c:v>19.392139935413315</c:v>
                </c:pt>
                <c:pt idx="122">
                  <c:v>22.044056060411581</c:v>
                </c:pt>
                <c:pt idx="123">
                  <c:v>23.356234801697646</c:v>
                </c:pt>
                <c:pt idx="124">
                  <c:v>24.955430696979299</c:v>
                </c:pt>
                <c:pt idx="125">
                  <c:v>21.61392335104539</c:v>
                </c:pt>
                <c:pt idx="126">
                  <c:v>18.800278208230552</c:v>
                </c:pt>
                <c:pt idx="127">
                  <c:v>19.183620883690573</c:v>
                </c:pt>
                <c:pt idx="128">
                  <c:v>17.949353846637266</c:v>
                </c:pt>
                <c:pt idx="129">
                  <c:v>18.43989594073458</c:v>
                </c:pt>
                <c:pt idx="130">
                  <c:v>18.72513909637787</c:v>
                </c:pt>
                <c:pt idx="131">
                  <c:v>18.896196627497925</c:v>
                </c:pt>
                <c:pt idx="132">
                  <c:v>19.072701232241691</c:v>
                </c:pt>
                <c:pt idx="133">
                  <c:v>19.070613568792265</c:v>
                </c:pt>
                <c:pt idx="134">
                  <c:v>20.337859590025932</c:v>
                </c:pt>
                <c:pt idx="135">
                  <c:v>21.859785685743294</c:v>
                </c:pt>
                <c:pt idx="136">
                  <c:v>22.535199109184131</c:v>
                </c:pt>
                <c:pt idx="137">
                  <c:v>22.935970031402682</c:v>
                </c:pt>
                <c:pt idx="138">
                  <c:v>23.368356463513109</c:v>
                </c:pt>
                <c:pt idx="139">
                  <c:v>23.634730344179477</c:v>
                </c:pt>
                <c:pt idx="140">
                  <c:v>25.568683122934704</c:v>
                </c:pt>
                <c:pt idx="141">
                  <c:v>25.397486686937516</c:v>
                </c:pt>
                <c:pt idx="142">
                  <c:v>22.741845884419188</c:v>
                </c:pt>
                <c:pt idx="143">
                  <c:v>22.368003248247966</c:v>
                </c:pt>
                <c:pt idx="144">
                  <c:v>23.739123782250893</c:v>
                </c:pt>
                <c:pt idx="145">
                  <c:v>22.588453335805294</c:v>
                </c:pt>
                <c:pt idx="146">
                  <c:v>23.506767074665682</c:v>
                </c:pt>
                <c:pt idx="147">
                  <c:v>24.502632254148935</c:v>
                </c:pt>
                <c:pt idx="148">
                  <c:v>23.371853219907585</c:v>
                </c:pt>
                <c:pt idx="149">
                  <c:v>23.108173609969008</c:v>
                </c:pt>
                <c:pt idx="150">
                  <c:v>22.84198062248959</c:v>
                </c:pt>
                <c:pt idx="151">
                  <c:v>23.642918783097286</c:v>
                </c:pt>
                <c:pt idx="152">
                  <c:v>25.094763398797216</c:v>
                </c:pt>
                <c:pt idx="153">
                  <c:v>25.859787186369722</c:v>
                </c:pt>
                <c:pt idx="154">
                  <c:v>25.87720142606365</c:v>
                </c:pt>
                <c:pt idx="155">
                  <c:v>25.115172738178558</c:v>
                </c:pt>
                <c:pt idx="156">
                  <c:v>26.494107712523483</c:v>
                </c:pt>
                <c:pt idx="157">
                  <c:v>26.626911278159742</c:v>
                </c:pt>
                <c:pt idx="158">
                  <c:v>28.826802811368367</c:v>
                </c:pt>
                <c:pt idx="159">
                  <c:v>30.377871097479336</c:v>
                </c:pt>
                <c:pt idx="160">
                  <c:v>29.788319470986846</c:v>
                </c:pt>
                <c:pt idx="161">
                  <c:v>26.976386602462263</c:v>
                </c:pt>
                <c:pt idx="162">
                  <c:v>26.982200036984786</c:v>
                </c:pt>
                <c:pt idx="163">
                  <c:v>27.844149327503565</c:v>
                </c:pt>
                <c:pt idx="164">
                  <c:v>28.932248880419202</c:v>
                </c:pt>
                <c:pt idx="165">
                  <c:v>27.130484755853537</c:v>
                </c:pt>
                <c:pt idx="166">
                  <c:v>23.600323260122313</c:v>
                </c:pt>
                <c:pt idx="167">
                  <c:v>22.599305970808153</c:v>
                </c:pt>
                <c:pt idx="168">
                  <c:v>23.163722217885446</c:v>
                </c:pt>
                <c:pt idx="169">
                  <c:v>23.627045787761816</c:v>
                </c:pt>
                <c:pt idx="170">
                  <c:v>25.747983027188631</c:v>
                </c:pt>
                <c:pt idx="171">
                  <c:v>28.242419699936615</c:v>
                </c:pt>
                <c:pt idx="172">
                  <c:v>30.313863640427726</c:v>
                </c:pt>
                <c:pt idx="173">
                  <c:v>30.855574468468312</c:v>
                </c:pt>
                <c:pt idx="174">
                  <c:v>29.845308810736146</c:v>
                </c:pt>
                <c:pt idx="175">
                  <c:v>28.648940214501451</c:v>
                </c:pt>
                <c:pt idx="176">
                  <c:v>27.49785501851002</c:v>
                </c:pt>
                <c:pt idx="177">
                  <c:v>26.627233718762064</c:v>
                </c:pt>
                <c:pt idx="178">
                  <c:v>28.844992828716496</c:v>
                </c:pt>
                <c:pt idx="179">
                  <c:v>29.964616592311643</c:v>
                </c:pt>
                <c:pt idx="180">
                  <c:v>29.223893773530843</c:v>
                </c:pt>
                <c:pt idx="181">
                  <c:v>29.173334442217882</c:v>
                </c:pt>
                <c:pt idx="182">
                  <c:v>29.237134161160995</c:v>
                </c:pt>
                <c:pt idx="183">
                  <c:v>29.450301371437575</c:v>
                </c:pt>
                <c:pt idx="184">
                  <c:v>30.506401904252382</c:v>
                </c:pt>
                <c:pt idx="185">
                  <c:v>29.632585518942072</c:v>
                </c:pt>
                <c:pt idx="186">
                  <c:v>29.757749988200455</c:v>
                </c:pt>
                <c:pt idx="187">
                  <c:v>30.762983744188027</c:v>
                </c:pt>
                <c:pt idx="188">
                  <c:v>29.777467368575255</c:v>
                </c:pt>
                <c:pt idx="189">
                  <c:v>31.229143025173471</c:v>
                </c:pt>
                <c:pt idx="190">
                  <c:v>32.811312177452365</c:v>
                </c:pt>
                <c:pt idx="191">
                  <c:v>32.771551398840884</c:v>
                </c:pt>
                <c:pt idx="192">
                  <c:v>31.014933605340325</c:v>
                </c:pt>
                <c:pt idx="193">
                  <c:v>29.436482770435802</c:v>
                </c:pt>
                <c:pt idx="194">
                  <c:v>27.628638944939691</c:v>
                </c:pt>
                <c:pt idx="195">
                  <c:v>27.682583811555016</c:v>
                </c:pt>
                <c:pt idx="196">
                  <c:v>28.816152646806696</c:v>
                </c:pt>
                <c:pt idx="197">
                  <c:v>30.660272894138817</c:v>
                </c:pt>
                <c:pt idx="198">
                  <c:v>32.340560471505334</c:v>
                </c:pt>
                <c:pt idx="199">
                  <c:v>33.581412933276333</c:v>
                </c:pt>
                <c:pt idx="200">
                  <c:v>33.219734457469166</c:v>
                </c:pt>
                <c:pt idx="201">
                  <c:v>30.974186942031107</c:v>
                </c:pt>
                <c:pt idx="202">
                  <c:v>30.726958954750714</c:v>
                </c:pt>
                <c:pt idx="203">
                  <c:v>29.490182414876315</c:v>
                </c:pt>
                <c:pt idx="204">
                  <c:v>29.26326651125375</c:v>
                </c:pt>
                <c:pt idx="205">
                  <c:v>30.578799972343084</c:v>
                </c:pt>
                <c:pt idx="206">
                  <c:v>31.943784556426262</c:v>
                </c:pt>
                <c:pt idx="207">
                  <c:v>32.395328799458454</c:v>
                </c:pt>
                <c:pt idx="208">
                  <c:v>31.02983231520566</c:v>
                </c:pt>
                <c:pt idx="209">
                  <c:v>31.593366690641155</c:v>
                </c:pt>
                <c:pt idx="210">
                  <c:v>32.04207855050749</c:v>
                </c:pt>
                <c:pt idx="211">
                  <c:v>30.86297452937027</c:v>
                </c:pt>
                <c:pt idx="212">
                  <c:v>30.266344094886698</c:v>
                </c:pt>
                <c:pt idx="213">
                  <c:v>30.398355424766685</c:v>
                </c:pt>
                <c:pt idx="214">
                  <c:v>31.696694120622166</c:v>
                </c:pt>
                <c:pt idx="215">
                  <c:v>32.087416525666811</c:v>
                </c:pt>
                <c:pt idx="216">
                  <c:v>31.893801462223117</c:v>
                </c:pt>
                <c:pt idx="217">
                  <c:v>30.199171759311028</c:v>
                </c:pt>
                <c:pt idx="218">
                  <c:v>30.986560024541319</c:v>
                </c:pt>
                <c:pt idx="219">
                  <c:v>32.164351650074366</c:v>
                </c:pt>
                <c:pt idx="220">
                  <c:v>32.013034029573561</c:v>
                </c:pt>
                <c:pt idx="221">
                  <c:v>30.946315549885657</c:v>
                </c:pt>
                <c:pt idx="222">
                  <c:v>27.744105346812351</c:v>
                </c:pt>
                <c:pt idx="223">
                  <c:v>28.3247732461477</c:v>
                </c:pt>
                <c:pt idx="224">
                  <c:v>30.601627249897234</c:v>
                </c:pt>
                <c:pt idx="225">
                  <c:v>31.089721965216249</c:v>
                </c:pt>
                <c:pt idx="226">
                  <c:v>31.167175960549216</c:v>
                </c:pt>
                <c:pt idx="227">
                  <c:v>31.430788106132063</c:v>
                </c:pt>
                <c:pt idx="228">
                  <c:v>30.472391913630979</c:v>
                </c:pt>
                <c:pt idx="229">
                  <c:v>30.894377142239865</c:v>
                </c:pt>
                <c:pt idx="230">
                  <c:v>30.469432767508469</c:v>
                </c:pt>
                <c:pt idx="231">
                  <c:v>30.952872967781715</c:v>
                </c:pt>
                <c:pt idx="232">
                  <c:v>29.615901873904562</c:v>
                </c:pt>
                <c:pt idx="233">
                  <c:v>29.664770490342466</c:v>
                </c:pt>
                <c:pt idx="234">
                  <c:v>32.492838311521439</c:v>
                </c:pt>
                <c:pt idx="235">
                  <c:v>32.68619575080713</c:v>
                </c:pt>
                <c:pt idx="236">
                  <c:v>31.747881984650874</c:v>
                </c:pt>
                <c:pt idx="237">
                  <c:v>31.956477082799417</c:v>
                </c:pt>
                <c:pt idx="238">
                  <c:v>30.943517800412636</c:v>
                </c:pt>
                <c:pt idx="239">
                  <c:v>32.136480211719437</c:v>
                </c:pt>
                <c:pt idx="240">
                  <c:v>30.665377930896213</c:v>
                </c:pt>
                <c:pt idx="241">
                  <c:v>29.78043890185095</c:v>
                </c:pt>
                <c:pt idx="242">
                  <c:v>29.145814002361966</c:v>
                </c:pt>
                <c:pt idx="243">
                  <c:v>29.29638625642837</c:v>
                </c:pt>
                <c:pt idx="244">
                  <c:v>31.151986133455235</c:v>
                </c:pt>
                <c:pt idx="245">
                  <c:v>31.51773274819076</c:v>
                </c:pt>
                <c:pt idx="246">
                  <c:v>33.218097062761252</c:v>
                </c:pt>
                <c:pt idx="247">
                  <c:v>33.404513457880888</c:v>
                </c:pt>
                <c:pt idx="248">
                  <c:v>33.439518609916995</c:v>
                </c:pt>
                <c:pt idx="249">
                  <c:v>33.789195642956315</c:v>
                </c:pt>
                <c:pt idx="250">
                  <c:v>33.176266364930861</c:v>
                </c:pt>
                <c:pt idx="251">
                  <c:v>28.816221635430917</c:v>
                </c:pt>
                <c:pt idx="252">
                  <c:v>28.853711708342189</c:v>
                </c:pt>
                <c:pt idx="253">
                  <c:v>29.444466248113248</c:v>
                </c:pt>
                <c:pt idx="254">
                  <c:v>30.521433090931936</c:v>
                </c:pt>
                <c:pt idx="255">
                  <c:v>31.36568686457111</c:v>
                </c:pt>
                <c:pt idx="256">
                  <c:v>26.813031118160549</c:v>
                </c:pt>
                <c:pt idx="257">
                  <c:v>22.710384160150841</c:v>
                </c:pt>
                <c:pt idx="258">
                  <c:v>22.842593846107686</c:v>
                </c:pt>
                <c:pt idx="259">
                  <c:v>25.021814566203759</c:v>
                </c:pt>
                <c:pt idx="260">
                  <c:v>24.419282365709407</c:v>
                </c:pt>
                <c:pt idx="261">
                  <c:v>24.834249461756123</c:v>
                </c:pt>
                <c:pt idx="262">
                  <c:v>25.27790469715416</c:v>
                </c:pt>
                <c:pt idx="263">
                  <c:v>25.158341253067345</c:v>
                </c:pt>
                <c:pt idx="264">
                  <c:v>26.331397659856684</c:v>
                </c:pt>
                <c:pt idx="265">
                  <c:v>26.10048040012521</c:v>
                </c:pt>
                <c:pt idx="266">
                  <c:v>26.417770689193745</c:v>
                </c:pt>
                <c:pt idx="267">
                  <c:v>27.094134615905389</c:v>
                </c:pt>
                <c:pt idx="268">
                  <c:v>25.60974883334999</c:v>
                </c:pt>
                <c:pt idx="269">
                  <c:v>25.904159751075682</c:v>
                </c:pt>
                <c:pt idx="270">
                  <c:v>26.55101403165234</c:v>
                </c:pt>
                <c:pt idx="271">
                  <c:v>26.059777411664854</c:v>
                </c:pt>
                <c:pt idx="272">
                  <c:v>26.213218954807456</c:v>
                </c:pt>
                <c:pt idx="273">
                  <c:v>26.039603185970464</c:v>
                </c:pt>
                <c:pt idx="274">
                  <c:v>25.340789345836058</c:v>
                </c:pt>
                <c:pt idx="275">
                  <c:v>25.208868546156488</c:v>
                </c:pt>
                <c:pt idx="276">
                  <c:v>26.658473921167378</c:v>
                </c:pt>
                <c:pt idx="277">
                  <c:v>26.472010694123323</c:v>
                </c:pt>
                <c:pt idx="278">
                  <c:v>25.239040400981484</c:v>
                </c:pt>
                <c:pt idx="279">
                  <c:v>24.910377638164455</c:v>
                </c:pt>
                <c:pt idx="280">
                  <c:v>25.061372754014446</c:v>
                </c:pt>
                <c:pt idx="281">
                  <c:v>24.524271781586158</c:v>
                </c:pt>
                <c:pt idx="282">
                  <c:v>22.982805321167156</c:v>
                </c:pt>
                <c:pt idx="283">
                  <c:v>22.505456380645526</c:v>
                </c:pt>
                <c:pt idx="284">
                  <c:v>21.983183650969504</c:v>
                </c:pt>
                <c:pt idx="285">
                  <c:v>18.969335119326665</c:v>
                </c:pt>
                <c:pt idx="286">
                  <c:v>19.114532783765622</c:v>
                </c:pt>
                <c:pt idx="287">
                  <c:v>20.170207120405777</c:v>
                </c:pt>
                <c:pt idx="288">
                  <c:v>21.787723470614065</c:v>
                </c:pt>
                <c:pt idx="289">
                  <c:v>22.218294523233652</c:v>
                </c:pt>
                <c:pt idx="290">
                  <c:v>22.134065573764147</c:v>
                </c:pt>
                <c:pt idx="291">
                  <c:v>22.2811454278092</c:v>
                </c:pt>
                <c:pt idx="292">
                  <c:v>21.469351301031502</c:v>
                </c:pt>
                <c:pt idx="293">
                  <c:v>20.044805318974891</c:v>
                </c:pt>
                <c:pt idx="294">
                  <c:v>19.561829069536824</c:v>
                </c:pt>
                <c:pt idx="295">
                  <c:v>19.56971352005522</c:v>
                </c:pt>
                <c:pt idx="296">
                  <c:v>20.829354871843236</c:v>
                </c:pt>
                <c:pt idx="297">
                  <c:v>20.361412460864855</c:v>
                </c:pt>
                <c:pt idx="298">
                  <c:v>22.50546440046427</c:v>
                </c:pt>
                <c:pt idx="299">
                  <c:v>24.24694873278094</c:v>
                </c:pt>
                <c:pt idx="300">
                  <c:v>23.855886290988789</c:v>
                </c:pt>
                <c:pt idx="301">
                  <c:v>23.116459798514576</c:v>
                </c:pt>
                <c:pt idx="302">
                  <c:v>22.626301054934796</c:v>
                </c:pt>
                <c:pt idx="303">
                  <c:v>22.322150260333547</c:v>
                </c:pt>
                <c:pt idx="304">
                  <c:v>21.850256325348873</c:v>
                </c:pt>
                <c:pt idx="305">
                  <c:v>21.369313328434124</c:v>
                </c:pt>
                <c:pt idx="306">
                  <c:v>22.086660713092865</c:v>
                </c:pt>
                <c:pt idx="307">
                  <c:v>21.779835571362977</c:v>
                </c:pt>
                <c:pt idx="308">
                  <c:v>19.132640361873207</c:v>
                </c:pt>
                <c:pt idx="309">
                  <c:v>18.96447860539147</c:v>
                </c:pt>
                <c:pt idx="310">
                  <c:v>14.949838883616465</c:v>
                </c:pt>
                <c:pt idx="311">
                  <c:v>13.288192628721809</c:v>
                </c:pt>
                <c:pt idx="312">
                  <c:v>14.294335657935923</c:v>
                </c:pt>
                <c:pt idx="313">
                  <c:v>16.838572003288569</c:v>
                </c:pt>
                <c:pt idx="314">
                  <c:v>16.689627926748109</c:v>
                </c:pt>
                <c:pt idx="315">
                  <c:v>17.083893056531444</c:v>
                </c:pt>
                <c:pt idx="316">
                  <c:v>16.841974603434426</c:v>
                </c:pt>
                <c:pt idx="317">
                  <c:v>17.78138970172223</c:v>
                </c:pt>
                <c:pt idx="318">
                  <c:v>16.853145022842106</c:v>
                </c:pt>
                <c:pt idx="319">
                  <c:v>16.425019027349911</c:v>
                </c:pt>
                <c:pt idx="320">
                  <c:v>17.238010760192161</c:v>
                </c:pt>
                <c:pt idx="321">
                  <c:v>18.264171048329626</c:v>
                </c:pt>
                <c:pt idx="322">
                  <c:v>17.566935516006154</c:v>
                </c:pt>
                <c:pt idx="323">
                  <c:v>16.506783361255323</c:v>
                </c:pt>
                <c:pt idx="324">
                  <c:v>16.062191096844867</c:v>
                </c:pt>
                <c:pt idx="325">
                  <c:v>16.4561518118119</c:v>
                </c:pt>
                <c:pt idx="326">
                  <c:v>13.442915558319431</c:v>
                </c:pt>
                <c:pt idx="327">
                  <c:v>12.586704405565804</c:v>
                </c:pt>
                <c:pt idx="328">
                  <c:v>12.602267831254794</c:v>
                </c:pt>
                <c:pt idx="329">
                  <c:v>12.638870209698251</c:v>
                </c:pt>
                <c:pt idx="330">
                  <c:v>13.48683374808682</c:v>
                </c:pt>
                <c:pt idx="331">
                  <c:v>14.397214265854945</c:v>
                </c:pt>
                <c:pt idx="332">
                  <c:v>14.435375755181326</c:v>
                </c:pt>
                <c:pt idx="333">
                  <c:v>14.343544814052565</c:v>
                </c:pt>
                <c:pt idx="334">
                  <c:v>16.005466254217204</c:v>
                </c:pt>
                <c:pt idx="335">
                  <c:v>14.873349126305284</c:v>
                </c:pt>
                <c:pt idx="336">
                  <c:v>15.41093280138111</c:v>
                </c:pt>
                <c:pt idx="337">
                  <c:v>14.468010200090111</c:v>
                </c:pt>
                <c:pt idx="338">
                  <c:v>15.736245535410703</c:v>
                </c:pt>
                <c:pt idx="339">
                  <c:v>16.974704831380915</c:v>
                </c:pt>
                <c:pt idx="340">
                  <c:v>17.079624111993244</c:v>
                </c:pt>
                <c:pt idx="341">
                  <c:v>16.150091876293704</c:v>
                </c:pt>
                <c:pt idx="342">
                  <c:v>15.575375107388714</c:v>
                </c:pt>
                <c:pt idx="343">
                  <c:v>15.990362792021427</c:v>
                </c:pt>
                <c:pt idx="344">
                  <c:v>16.467676673722892</c:v>
                </c:pt>
                <c:pt idx="345">
                  <c:v>15.792003877685749</c:v>
                </c:pt>
                <c:pt idx="346">
                  <c:v>15.604505174775481</c:v>
                </c:pt>
                <c:pt idx="347">
                  <c:v>14.138849870643508</c:v>
                </c:pt>
                <c:pt idx="348">
                  <c:v>13.576830501171401</c:v>
                </c:pt>
                <c:pt idx="349">
                  <c:v>12.922197955623238</c:v>
                </c:pt>
                <c:pt idx="350">
                  <c:v>12.210339115781558</c:v>
                </c:pt>
                <c:pt idx="351">
                  <c:v>13.899475687530629</c:v>
                </c:pt>
                <c:pt idx="352">
                  <c:v>12.722220687684951</c:v>
                </c:pt>
                <c:pt idx="353">
                  <c:v>11.668292049628739</c:v>
                </c:pt>
                <c:pt idx="354">
                  <c:v>12.712385595181278</c:v>
                </c:pt>
                <c:pt idx="355">
                  <c:v>14.277892725671476</c:v>
                </c:pt>
                <c:pt idx="356">
                  <c:v>14.950351512391578</c:v>
                </c:pt>
                <c:pt idx="357">
                  <c:v>15.435391152829279</c:v>
                </c:pt>
                <c:pt idx="358">
                  <c:v>15.455507288892035</c:v>
                </c:pt>
                <c:pt idx="359">
                  <c:v>14.641199464545879</c:v>
                </c:pt>
                <c:pt idx="360">
                  <c:v>14.319094716909467</c:v>
                </c:pt>
                <c:pt idx="361">
                  <c:v>14.840064232915106</c:v>
                </c:pt>
                <c:pt idx="362">
                  <c:v>14.638946806769262</c:v>
                </c:pt>
                <c:pt idx="363">
                  <c:v>14.05149568631156</c:v>
                </c:pt>
                <c:pt idx="364">
                  <c:v>12.921174822420141</c:v>
                </c:pt>
                <c:pt idx="365">
                  <c:v>11.421515413466643</c:v>
                </c:pt>
              </c:numCache>
            </c:numRef>
          </c:val>
        </c:ser>
        <c:ser>
          <c:idx val="0"/>
          <c:order val="2"/>
          <c:tx>
            <c:v>Inferior a la media</c:v>
          </c:tx>
          <c:cat>
            <c:strLit>
              <c:ptCount val="365"/>
              <c:pt idx="14">
                <c:v>ene-16</c:v>
              </c:pt>
              <c:pt idx="45">
                <c:v>feb-16</c:v>
              </c:pt>
              <c:pt idx="73">
                <c:v>mar-16</c:v>
              </c:pt>
              <c:pt idx="104">
                <c:v>abr-16</c:v>
              </c:pt>
              <c:pt idx="134">
                <c:v>may-16</c:v>
              </c:pt>
              <c:pt idx="165">
                <c:v>jun-16</c:v>
              </c:pt>
              <c:pt idx="195">
                <c:v>jul-16</c:v>
              </c:pt>
              <c:pt idx="226">
                <c:v>ago-16</c:v>
              </c:pt>
              <c:pt idx="257">
                <c:v>sep-16</c:v>
              </c:pt>
              <c:pt idx="287">
                <c:v>oct-16</c:v>
              </c:pt>
              <c:pt idx="318">
                <c:v>nov-16</c:v>
              </c:pt>
              <c:pt idx="348">
                <c:v>dic-16</c:v>
              </c:pt>
            </c:strLit>
          </c:cat>
          <c:val>
            <c:numRef>
              <c:f>'Data 1'!$F$288:$F$653</c:f>
              <c:numCache>
                <c:formatCode>0.0</c:formatCode>
                <c:ptCount val="366"/>
                <c:pt idx="0">
                  <c:v>12.985386057198582</c:v>
                </c:pt>
                <c:pt idx="1">
                  <c:v>13.004860271759917</c:v>
                </c:pt>
                <c:pt idx="2">
                  <c:v>12.849501582446324</c:v>
                </c:pt>
                <c:pt idx="3">
                  <c:v>12.803498079595865</c:v>
                </c:pt>
                <c:pt idx="4">
                  <c:v>13.018938691014547</c:v>
                </c:pt>
                <c:pt idx="5">
                  <c:v>13.140019889591715</c:v>
                </c:pt>
                <c:pt idx="6">
                  <c:v>12.451493216968231</c:v>
                </c:pt>
                <c:pt idx="7">
                  <c:v>12.662454342142331</c:v>
                </c:pt>
                <c:pt idx="8">
                  <c:v>12.651122583839619</c:v>
                </c:pt>
                <c:pt idx="9">
                  <c:v>12.396902795481894</c:v>
                </c:pt>
                <c:pt idx="10">
                  <c:v>12.893102065882436</c:v>
                </c:pt>
                <c:pt idx="11">
                  <c:v>12.940605210051475</c:v>
                </c:pt>
                <c:pt idx="12">
                  <c:v>12.955641943752555</c:v>
                </c:pt>
                <c:pt idx="13">
                  <c:v>12.68617542870423</c:v>
                </c:pt>
                <c:pt idx="14">
                  <c:v>12.45953988753449</c:v>
                </c:pt>
                <c:pt idx="15">
                  <c:v>12.620413374414055</c:v>
                </c:pt>
                <c:pt idx="16">
                  <c:v>12.848077121946609</c:v>
                </c:pt>
                <c:pt idx="17">
                  <c:v>13.015962430057497</c:v>
                </c:pt>
                <c:pt idx="18">
                  <c:v>13.409900759073032</c:v>
                </c:pt>
                <c:pt idx="19">
                  <c:v>13.070380251256566</c:v>
                </c:pt>
                <c:pt idx="20">
                  <c:v>13.022119064281972</c:v>
                </c:pt>
                <c:pt idx="21">
                  <c:v>12.719813520165651</c:v>
                </c:pt>
                <c:pt idx="22">
                  <c:v>13.086582504296354</c:v>
                </c:pt>
                <c:pt idx="23">
                  <c:v>13.004009138483964</c:v>
                </c:pt>
                <c:pt idx="24">
                  <c:v>12.635888146602928</c:v>
                </c:pt>
                <c:pt idx="25">
                  <c:v>12.616284459981769</c:v>
                </c:pt>
                <c:pt idx="26">
                  <c:v>12.743345698740132</c:v>
                </c:pt>
                <c:pt idx="27">
                  <c:v>12.934036420807681</c:v>
                </c:pt>
                <c:pt idx="28">
                  <c:v>12.958801621269631</c:v>
                </c:pt>
                <c:pt idx="29">
                  <c:v>13.295188441467904</c:v>
                </c:pt>
                <c:pt idx="30">
                  <c:v>13.322916591806333</c:v>
                </c:pt>
                <c:pt idx="31">
                  <c:v>13.403715560464418</c:v>
                </c:pt>
                <c:pt idx="32">
                  <c:v>13.462177614058556</c:v>
                </c:pt>
                <c:pt idx="33">
                  <c:v>13.517050871538229</c:v>
                </c:pt>
                <c:pt idx="34">
                  <c:v>13.746377137466808</c:v>
                </c:pt>
                <c:pt idx="35">
                  <c:v>14.28228238068062</c:v>
                </c:pt>
                <c:pt idx="36">
                  <c:v>14.294339840138697</c:v>
                </c:pt>
                <c:pt idx="37">
                  <c:v>14.158226548543347</c:v>
                </c:pt>
                <c:pt idx="38">
                  <c:v>13.964878311175447</c:v>
                </c:pt>
                <c:pt idx="39">
                  <c:v>14.271112184502142</c:v>
                </c:pt>
                <c:pt idx="40">
                  <c:v>14.329826947819626</c:v>
                </c:pt>
                <c:pt idx="41">
                  <c:v>14.279792766064638</c:v>
                </c:pt>
                <c:pt idx="42">
                  <c:v>14.470794020687833</c:v>
                </c:pt>
                <c:pt idx="43">
                  <c:v>14.39108946299512</c:v>
                </c:pt>
                <c:pt idx="44">
                  <c:v>14.081451887913522</c:v>
                </c:pt>
                <c:pt idx="45">
                  <c:v>14.309821047328001</c:v>
                </c:pt>
                <c:pt idx="46">
                  <c:v>14.329026791081757</c:v>
                </c:pt>
                <c:pt idx="47">
                  <c:v>14.163997268893045</c:v>
                </c:pt>
                <c:pt idx="48">
                  <c:v>14.236986199980668</c:v>
                </c:pt>
                <c:pt idx="49">
                  <c:v>14.50280236132865</c:v>
                </c:pt>
                <c:pt idx="50">
                  <c:v>14.471839734178387</c:v>
                </c:pt>
                <c:pt idx="51">
                  <c:v>14.36649440428085</c:v>
                </c:pt>
                <c:pt idx="52">
                  <c:v>14.796577249311236</c:v>
                </c:pt>
                <c:pt idx="53">
                  <c:v>15.016531176658956</c:v>
                </c:pt>
                <c:pt idx="54">
                  <c:v>14.85200658808235</c:v>
                </c:pt>
                <c:pt idx="55">
                  <c:v>15.100282221253332</c:v>
                </c:pt>
                <c:pt idx="56">
                  <c:v>14.907917518333445</c:v>
                </c:pt>
                <c:pt idx="57">
                  <c:v>14.83809560153197</c:v>
                </c:pt>
                <c:pt idx="58">
                  <c:v>14.258174393586961</c:v>
                </c:pt>
                <c:pt idx="59">
                  <c:v>15.510201021532033</c:v>
                </c:pt>
                <c:pt idx="60">
                  <c:v>14.596333626971834</c:v>
                </c:pt>
                <c:pt idx="61">
                  <c:v>15.098937811657832</c:v>
                </c:pt>
                <c:pt idx="62">
                  <c:v>15.581000596811309</c:v>
                </c:pt>
                <c:pt idx="63">
                  <c:v>15.571244887463022</c:v>
                </c:pt>
                <c:pt idx="64">
                  <c:v>15.281394048744778</c:v>
                </c:pt>
                <c:pt idx="65">
                  <c:v>15.726159867133793</c:v>
                </c:pt>
                <c:pt idx="66">
                  <c:v>16.213423596521075</c:v>
                </c:pt>
                <c:pt idx="67">
                  <c:v>16.448539640874902</c:v>
                </c:pt>
                <c:pt idx="68">
                  <c:v>16.928762113453317</c:v>
                </c:pt>
                <c:pt idx="69">
                  <c:v>17.115990953508167</c:v>
                </c:pt>
                <c:pt idx="70">
                  <c:v>17.467906122084599</c:v>
                </c:pt>
                <c:pt idx="71">
                  <c:v>17.118362987801977</c:v>
                </c:pt>
                <c:pt idx="72">
                  <c:v>16.64832908291671</c:v>
                </c:pt>
                <c:pt idx="73">
                  <c:v>17.190423420781546</c:v>
                </c:pt>
                <c:pt idx="74">
                  <c:v>17.751513284900565</c:v>
                </c:pt>
                <c:pt idx="75">
                  <c:v>17.840756677590949</c:v>
                </c:pt>
                <c:pt idx="76">
                  <c:v>17.99584302376849</c:v>
                </c:pt>
                <c:pt idx="77">
                  <c:v>18.292897801760926</c:v>
                </c:pt>
                <c:pt idx="78">
                  <c:v>18.212771414378796</c:v>
                </c:pt>
                <c:pt idx="79">
                  <c:v>18.519496760511029</c:v>
                </c:pt>
                <c:pt idx="80">
                  <c:v>18.302205064360084</c:v>
                </c:pt>
                <c:pt idx="81">
                  <c:v>18.311756860786435</c:v>
                </c:pt>
                <c:pt idx="82">
                  <c:v>18.191616416121402</c:v>
                </c:pt>
                <c:pt idx="83">
                  <c:v>17.789508169302554</c:v>
                </c:pt>
                <c:pt idx="84">
                  <c:v>17.294903534637587</c:v>
                </c:pt>
                <c:pt idx="85">
                  <c:v>17.401518076743283</c:v>
                </c:pt>
                <c:pt idx="86">
                  <c:v>17.524688316473785</c:v>
                </c:pt>
                <c:pt idx="87">
                  <c:v>17.306902228478567</c:v>
                </c:pt>
                <c:pt idx="88">
                  <c:v>17.737201936211516</c:v>
                </c:pt>
                <c:pt idx="89">
                  <c:v>17.545814654491942</c:v>
                </c:pt>
                <c:pt idx="90">
                  <c:v>18.224518123872809</c:v>
                </c:pt>
                <c:pt idx="91">
                  <c:v>18.519499057488225</c:v>
                </c:pt>
                <c:pt idx="92">
                  <c:v>18.060631282072649</c:v>
                </c:pt>
                <c:pt idx="93">
                  <c:v>17.681961934251536</c:v>
                </c:pt>
                <c:pt idx="94">
                  <c:v>17.610064348946743</c:v>
                </c:pt>
                <c:pt idx="95">
                  <c:v>17.766327396172858</c:v>
                </c:pt>
                <c:pt idx="96">
                  <c:v>18.622271865746644</c:v>
                </c:pt>
                <c:pt idx="97">
                  <c:v>18.253153755664382</c:v>
                </c:pt>
                <c:pt idx="98">
                  <c:v>18.40953155352231</c:v>
                </c:pt>
                <c:pt idx="99">
                  <c:v>18.629493863152621</c:v>
                </c:pt>
                <c:pt idx="100">
                  <c:v>18.132648480342926</c:v>
                </c:pt>
                <c:pt idx="101">
                  <c:v>18.094065735477148</c:v>
                </c:pt>
                <c:pt idx="102">
                  <c:v>18.126886652698403</c:v>
                </c:pt>
                <c:pt idx="103">
                  <c:v>18.244318077306595</c:v>
                </c:pt>
                <c:pt idx="104">
                  <c:v>18.10570928080282</c:v>
                </c:pt>
                <c:pt idx="105">
                  <c:v>17.917978260191532</c:v>
                </c:pt>
                <c:pt idx="106">
                  <c:v>17.977826953388206</c:v>
                </c:pt>
                <c:pt idx="107">
                  <c:v>18.270634549927749</c:v>
                </c:pt>
                <c:pt idx="108">
                  <c:v>18.577410439554182</c:v>
                </c:pt>
                <c:pt idx="109">
                  <c:v>18.882363676964822</c:v>
                </c:pt>
                <c:pt idx="110">
                  <c:v>18.893505168802687</c:v>
                </c:pt>
                <c:pt idx="111">
                  <c:v>19.214092317024377</c:v>
                </c:pt>
                <c:pt idx="112">
                  <c:v>18.888617678097098</c:v>
                </c:pt>
                <c:pt idx="113">
                  <c:v>19.887188246140013</c:v>
                </c:pt>
                <c:pt idx="114">
                  <c:v>20.096640296903441</c:v>
                </c:pt>
                <c:pt idx="115">
                  <c:v>20.239457987439732</c:v>
                </c:pt>
                <c:pt idx="116">
                  <c:v>20.112394433625724</c:v>
                </c:pt>
                <c:pt idx="117">
                  <c:v>20.256637094511181</c:v>
                </c:pt>
                <c:pt idx="118">
                  <c:v>19.965944996967483</c:v>
                </c:pt>
                <c:pt idx="119">
                  <c:v>19.972169277847087</c:v>
                </c:pt>
                <c:pt idx="120">
                  <c:v>19.899236088001842</c:v>
                </c:pt>
                <c:pt idx="121">
                  <c:v>19.897140611750732</c:v>
                </c:pt>
                <c:pt idx="122">
                  <c:v>20.04015906654071</c:v>
                </c:pt>
                <c:pt idx="123">
                  <c:v>20.119976834006629</c:v>
                </c:pt>
                <c:pt idx="124">
                  <c:v>20.766972851720322</c:v>
                </c:pt>
                <c:pt idx="125">
                  <c:v>20.803319005455542</c:v>
                </c:pt>
                <c:pt idx="126">
                  <c:v>21.071396383277957</c:v>
                </c:pt>
                <c:pt idx="127">
                  <c:v>20.924843094461043</c:v>
                </c:pt>
                <c:pt idx="128">
                  <c:v>20.94426319831009</c:v>
                </c:pt>
                <c:pt idx="129">
                  <c:v>21.532259590410039</c:v>
                </c:pt>
                <c:pt idx="130">
                  <c:v>21.46617364386438</c:v>
                </c:pt>
                <c:pt idx="131">
                  <c:v>21.406620461982051</c:v>
                </c:pt>
                <c:pt idx="132">
                  <c:v>21.899274633561991</c:v>
                </c:pt>
                <c:pt idx="133">
                  <c:v>21.978974396033848</c:v>
                </c:pt>
                <c:pt idx="134">
                  <c:v>21.942827284714649</c:v>
                </c:pt>
                <c:pt idx="135">
                  <c:v>22.591170511918566</c:v>
                </c:pt>
                <c:pt idx="136">
                  <c:v>22.865734351238292</c:v>
                </c:pt>
                <c:pt idx="137">
                  <c:v>22.835833430756011</c:v>
                </c:pt>
                <c:pt idx="138">
                  <c:v>22.88597099810011</c:v>
                </c:pt>
                <c:pt idx="139">
                  <c:v>22.512292581831922</c:v>
                </c:pt>
                <c:pt idx="140">
                  <c:v>22.871008422708726</c:v>
                </c:pt>
                <c:pt idx="141">
                  <c:v>22.964404569185898</c:v>
                </c:pt>
                <c:pt idx="142">
                  <c:v>23.451168563716319</c:v>
                </c:pt>
                <c:pt idx="143">
                  <c:v>23.60108129545592</c:v>
                </c:pt>
                <c:pt idx="144">
                  <c:v>23.597496304675339</c:v>
                </c:pt>
                <c:pt idx="145">
                  <c:v>23.728080866914187</c:v>
                </c:pt>
                <c:pt idx="146">
                  <c:v>23.960732199457706</c:v>
                </c:pt>
                <c:pt idx="147">
                  <c:v>24.064189647817862</c:v>
                </c:pt>
                <c:pt idx="148">
                  <c:v>24.604662372712006</c:v>
                </c:pt>
                <c:pt idx="149">
                  <c:v>24.925205298843149</c:v>
                </c:pt>
                <c:pt idx="150">
                  <c:v>24.662821326880593</c:v>
                </c:pt>
                <c:pt idx="151">
                  <c:v>24.667348186829994</c:v>
                </c:pt>
                <c:pt idx="152">
                  <c:v>24.731540115073916</c:v>
                </c:pt>
                <c:pt idx="153">
                  <c:v>24.561152279036637</c:v>
                </c:pt>
                <c:pt idx="154">
                  <c:v>24.850949164046391</c:v>
                </c:pt>
                <c:pt idx="155">
                  <c:v>24.705904648833037</c:v>
                </c:pt>
                <c:pt idx="156">
                  <c:v>24.876071113595735</c:v>
                </c:pt>
                <c:pt idx="157">
                  <c:v>24.95626866387866</c:v>
                </c:pt>
                <c:pt idx="158">
                  <c:v>25.097395015632657</c:v>
                </c:pt>
                <c:pt idx="159">
                  <c:v>24.836498402058073</c:v>
                </c:pt>
                <c:pt idx="160">
                  <c:v>24.7499019966947</c:v>
                </c:pt>
                <c:pt idx="161">
                  <c:v>24.791229464658674</c:v>
                </c:pt>
                <c:pt idx="162">
                  <c:v>25.519554392480895</c:v>
                </c:pt>
                <c:pt idx="163">
                  <c:v>26.002876774723319</c:v>
                </c:pt>
                <c:pt idx="164">
                  <c:v>26.335114862643216</c:v>
                </c:pt>
                <c:pt idx="165">
                  <c:v>26.607480722792861</c:v>
                </c:pt>
                <c:pt idx="166">
                  <c:v>26.94523586304404</c:v>
                </c:pt>
                <c:pt idx="167">
                  <c:v>26.989572319452353</c:v>
                </c:pt>
                <c:pt idx="168">
                  <c:v>26.942136338422451</c:v>
                </c:pt>
                <c:pt idx="169">
                  <c:v>27.189038673117793</c:v>
                </c:pt>
                <c:pt idx="170">
                  <c:v>27.137031286919854</c:v>
                </c:pt>
                <c:pt idx="171">
                  <c:v>27.482049245716347</c:v>
                </c:pt>
                <c:pt idx="172">
                  <c:v>27.689567775104575</c:v>
                </c:pt>
                <c:pt idx="173">
                  <c:v>27.88958162627112</c:v>
                </c:pt>
                <c:pt idx="174">
                  <c:v>27.876043638165807</c:v>
                </c:pt>
                <c:pt idx="175">
                  <c:v>27.879886007226773</c:v>
                </c:pt>
                <c:pt idx="176">
                  <c:v>27.867379299064886</c:v>
                </c:pt>
                <c:pt idx="177">
                  <c:v>28.190391351354503</c:v>
                </c:pt>
                <c:pt idx="178">
                  <c:v>28.165511607603165</c:v>
                </c:pt>
                <c:pt idx="179">
                  <c:v>28.109436523991782</c:v>
                </c:pt>
                <c:pt idx="180">
                  <c:v>28.366686530039313</c:v>
                </c:pt>
                <c:pt idx="181">
                  <c:v>28.587666347188161</c:v>
                </c:pt>
                <c:pt idx="182">
                  <c:v>28.296791528582744</c:v>
                </c:pt>
                <c:pt idx="183">
                  <c:v>28.021204106479846</c:v>
                </c:pt>
                <c:pt idx="184">
                  <c:v>28.041016745081919</c:v>
                </c:pt>
                <c:pt idx="185">
                  <c:v>27.977293695400327</c:v>
                </c:pt>
                <c:pt idx="186">
                  <c:v>27.920190172845537</c:v>
                </c:pt>
                <c:pt idx="187">
                  <c:v>27.808125010060817</c:v>
                </c:pt>
                <c:pt idx="188">
                  <c:v>28.324980449704849</c:v>
                </c:pt>
                <c:pt idx="189">
                  <c:v>28.621524122857654</c:v>
                </c:pt>
                <c:pt idx="190">
                  <c:v>28.675354065201159</c:v>
                </c:pt>
                <c:pt idx="191">
                  <c:v>28.770977315157428</c:v>
                </c:pt>
                <c:pt idx="192">
                  <c:v>28.929009025822388</c:v>
                </c:pt>
                <c:pt idx="193">
                  <c:v>29.218680763103283</c:v>
                </c:pt>
                <c:pt idx="194">
                  <c:v>29.309015214281523</c:v>
                </c:pt>
                <c:pt idx="195">
                  <c:v>29.086628554377882</c:v>
                </c:pt>
                <c:pt idx="196">
                  <c:v>29.55042385444639</c:v>
                </c:pt>
                <c:pt idx="197">
                  <c:v>29.778143219340301</c:v>
                </c:pt>
                <c:pt idx="198">
                  <c:v>29.993032978613812</c:v>
                </c:pt>
                <c:pt idx="199">
                  <c:v>30.317383245098991</c:v>
                </c:pt>
                <c:pt idx="200">
                  <c:v>30.397184647338662</c:v>
                </c:pt>
                <c:pt idx="201">
                  <c:v>30.195752346579773</c:v>
                </c:pt>
                <c:pt idx="202">
                  <c:v>30.232322485724129</c:v>
                </c:pt>
                <c:pt idx="203">
                  <c:v>29.967501956171223</c:v>
                </c:pt>
                <c:pt idx="204">
                  <c:v>30.050105484103842</c:v>
                </c:pt>
                <c:pt idx="205">
                  <c:v>30.257481212845661</c:v>
                </c:pt>
                <c:pt idx="206">
                  <c:v>30.031902953817113</c:v>
                </c:pt>
                <c:pt idx="207">
                  <c:v>30.191368360295037</c:v>
                </c:pt>
                <c:pt idx="208">
                  <c:v>29.965845206495338</c:v>
                </c:pt>
                <c:pt idx="209">
                  <c:v>30.186132753159789</c:v>
                </c:pt>
                <c:pt idx="210">
                  <c:v>30.388814335293322</c:v>
                </c:pt>
                <c:pt idx="211">
                  <c:v>30.209701256147284</c:v>
                </c:pt>
                <c:pt idx="212">
                  <c:v>30.548595789141913</c:v>
                </c:pt>
                <c:pt idx="213">
                  <c:v>30.402492765567999</c:v>
                </c:pt>
                <c:pt idx="214">
                  <c:v>29.954376845337364</c:v>
                </c:pt>
                <c:pt idx="215">
                  <c:v>30.100290864757607</c:v>
                </c:pt>
                <c:pt idx="216">
                  <c:v>30.403190894790459</c:v>
                </c:pt>
                <c:pt idx="217">
                  <c:v>30.298695734727307</c:v>
                </c:pt>
                <c:pt idx="218">
                  <c:v>30.208928374127211</c:v>
                </c:pt>
                <c:pt idx="219">
                  <c:v>29.900884417453366</c:v>
                </c:pt>
                <c:pt idx="220">
                  <c:v>29.390665936587244</c:v>
                </c:pt>
                <c:pt idx="221">
                  <c:v>29.618360457839184</c:v>
                </c:pt>
                <c:pt idx="222">
                  <c:v>29.710768135921356</c:v>
                </c:pt>
                <c:pt idx="223">
                  <c:v>30.195707110014112</c:v>
                </c:pt>
                <c:pt idx="224">
                  <c:v>30.100400526108384</c:v>
                </c:pt>
                <c:pt idx="225">
                  <c:v>29.847240697724597</c:v>
                </c:pt>
                <c:pt idx="226">
                  <c:v>29.902944984855012</c:v>
                </c:pt>
                <c:pt idx="227">
                  <c:v>29.992498416988767</c:v>
                </c:pt>
                <c:pt idx="228">
                  <c:v>29.816058659935926</c:v>
                </c:pt>
                <c:pt idx="229">
                  <c:v>29.871181598166178</c:v>
                </c:pt>
                <c:pt idx="230">
                  <c:v>30.005948959925139</c:v>
                </c:pt>
                <c:pt idx="231">
                  <c:v>30.016578951452907</c:v>
                </c:pt>
                <c:pt idx="232">
                  <c:v>30.04794774697989</c:v>
                </c:pt>
                <c:pt idx="233">
                  <c:v>29.938738880636212</c:v>
                </c:pt>
                <c:pt idx="234">
                  <c:v>29.802662279520597</c:v>
                </c:pt>
                <c:pt idx="235">
                  <c:v>29.733295108675581</c:v>
                </c:pt>
                <c:pt idx="236">
                  <c:v>29.391190344598112</c:v>
                </c:pt>
                <c:pt idx="237">
                  <c:v>29.115561623180483</c:v>
                </c:pt>
                <c:pt idx="238">
                  <c:v>29.081074943482168</c:v>
                </c:pt>
                <c:pt idx="239">
                  <c:v>29.196727828865505</c:v>
                </c:pt>
                <c:pt idx="240">
                  <c:v>28.682387651452686</c:v>
                </c:pt>
                <c:pt idx="241">
                  <c:v>28.413587662503804</c:v>
                </c:pt>
                <c:pt idx="242">
                  <c:v>28.251433713826582</c:v>
                </c:pt>
                <c:pt idx="243">
                  <c:v>27.834081457504791</c:v>
                </c:pt>
                <c:pt idx="244">
                  <c:v>27.629148148412085</c:v>
                </c:pt>
                <c:pt idx="245">
                  <c:v>27.928144779770342</c:v>
                </c:pt>
                <c:pt idx="246">
                  <c:v>28.074878616171944</c:v>
                </c:pt>
                <c:pt idx="247">
                  <c:v>27.769982185726565</c:v>
                </c:pt>
                <c:pt idx="248">
                  <c:v>27.589863925356948</c:v>
                </c:pt>
                <c:pt idx="249">
                  <c:v>27.606741797397309</c:v>
                </c:pt>
                <c:pt idx="250">
                  <c:v>27.29589553438867</c:v>
                </c:pt>
                <c:pt idx="251">
                  <c:v>27.482253507767478</c:v>
                </c:pt>
                <c:pt idx="252">
                  <c:v>27.442053724998019</c:v>
                </c:pt>
                <c:pt idx="253">
                  <c:v>27.561006266959076</c:v>
                </c:pt>
                <c:pt idx="254">
                  <c:v>27.035899700215694</c:v>
                </c:pt>
                <c:pt idx="255">
                  <c:v>26.546329987013063</c:v>
                </c:pt>
                <c:pt idx="256">
                  <c:v>26.153080282292244</c:v>
                </c:pt>
                <c:pt idx="257">
                  <c:v>26.136450118276869</c:v>
                </c:pt>
                <c:pt idx="258">
                  <c:v>26.546524343338966</c:v>
                </c:pt>
                <c:pt idx="259">
                  <c:v>26.616485198785604</c:v>
                </c:pt>
                <c:pt idx="260">
                  <c:v>25.548596242657812</c:v>
                </c:pt>
                <c:pt idx="261">
                  <c:v>25.196995357791891</c:v>
                </c:pt>
                <c:pt idx="262">
                  <c:v>25.32828183343187</c:v>
                </c:pt>
                <c:pt idx="263">
                  <c:v>25.761539477543074</c:v>
                </c:pt>
                <c:pt idx="264">
                  <c:v>25.396634394133333</c:v>
                </c:pt>
                <c:pt idx="265">
                  <c:v>24.875330549672995</c:v>
                </c:pt>
                <c:pt idx="266">
                  <c:v>24.37079508722195</c:v>
                </c:pt>
                <c:pt idx="267">
                  <c:v>24.62522358053814</c:v>
                </c:pt>
                <c:pt idx="268">
                  <c:v>24.036494864234523</c:v>
                </c:pt>
                <c:pt idx="269">
                  <c:v>24.048948215344737</c:v>
                </c:pt>
                <c:pt idx="270">
                  <c:v>24.058551939246009</c:v>
                </c:pt>
                <c:pt idx="271">
                  <c:v>24.029556171014971</c:v>
                </c:pt>
                <c:pt idx="272">
                  <c:v>24.079523221009072</c:v>
                </c:pt>
                <c:pt idx="273">
                  <c:v>23.977175480289784</c:v>
                </c:pt>
                <c:pt idx="274">
                  <c:v>24.175286200956062</c:v>
                </c:pt>
                <c:pt idx="275">
                  <c:v>24.195168970790856</c:v>
                </c:pt>
                <c:pt idx="276">
                  <c:v>23.939112444725161</c:v>
                </c:pt>
                <c:pt idx="277">
                  <c:v>23.407063171849121</c:v>
                </c:pt>
                <c:pt idx="278">
                  <c:v>23.016395472179283</c:v>
                </c:pt>
                <c:pt idx="279">
                  <c:v>22.808284534970699</c:v>
                </c:pt>
                <c:pt idx="280">
                  <c:v>22.81278212068683</c:v>
                </c:pt>
                <c:pt idx="281">
                  <c:v>22.674144185473647</c:v>
                </c:pt>
                <c:pt idx="282">
                  <c:v>22.225194897423993</c:v>
                </c:pt>
                <c:pt idx="283">
                  <c:v>22.385970286103792</c:v>
                </c:pt>
                <c:pt idx="284">
                  <c:v>22.451550780469066</c:v>
                </c:pt>
                <c:pt idx="285">
                  <c:v>21.963955194379849</c:v>
                </c:pt>
                <c:pt idx="286">
                  <c:v>21.541647426783289</c:v>
                </c:pt>
                <c:pt idx="287">
                  <c:v>21.488718056149533</c:v>
                </c:pt>
                <c:pt idx="288">
                  <c:v>21.168858451142128</c:v>
                </c:pt>
                <c:pt idx="289">
                  <c:v>21.388940109160263</c:v>
                </c:pt>
                <c:pt idx="290">
                  <c:v>21.094400161351995</c:v>
                </c:pt>
                <c:pt idx="291">
                  <c:v>20.979134086275572</c:v>
                </c:pt>
                <c:pt idx="292">
                  <c:v>20.790086018782393</c:v>
                </c:pt>
                <c:pt idx="293">
                  <c:v>20.59671660520754</c:v>
                </c:pt>
                <c:pt idx="294">
                  <c:v>20.370749119123133</c:v>
                </c:pt>
                <c:pt idx="295">
                  <c:v>20.424493927492534</c:v>
                </c:pt>
                <c:pt idx="296">
                  <c:v>20.478333388148986</c:v>
                </c:pt>
                <c:pt idx="297">
                  <c:v>20.336398179549782</c:v>
                </c:pt>
                <c:pt idx="298">
                  <c:v>20.187104582482995</c:v>
                </c:pt>
                <c:pt idx="299">
                  <c:v>20.096162772296623</c:v>
                </c:pt>
                <c:pt idx="300">
                  <c:v>20.289056297008607</c:v>
                </c:pt>
                <c:pt idx="301">
                  <c:v>20.416952173135073</c:v>
                </c:pt>
                <c:pt idx="302">
                  <c:v>20.218806133491068</c:v>
                </c:pt>
                <c:pt idx="303">
                  <c:v>19.573897668606108</c:v>
                </c:pt>
                <c:pt idx="304">
                  <c:v>19.541889354744065</c:v>
                </c:pt>
                <c:pt idx="305">
                  <c:v>19.119604281811789</c:v>
                </c:pt>
                <c:pt idx="306">
                  <c:v>18.883836077481384</c:v>
                </c:pt>
                <c:pt idx="307">
                  <c:v>18.932428419446481</c:v>
                </c:pt>
                <c:pt idx="308">
                  <c:v>18.143661333485873</c:v>
                </c:pt>
                <c:pt idx="309">
                  <c:v>17.369550689594874</c:v>
                </c:pt>
                <c:pt idx="310">
                  <c:v>17.677444028768161</c:v>
                </c:pt>
                <c:pt idx="311">
                  <c:v>17.684508449549195</c:v>
                </c:pt>
                <c:pt idx="312">
                  <c:v>17.912970213178607</c:v>
                </c:pt>
                <c:pt idx="313">
                  <c:v>17.42039011742488</c:v>
                </c:pt>
                <c:pt idx="314">
                  <c:v>17.394379807199691</c:v>
                </c:pt>
                <c:pt idx="315">
                  <c:v>17.098452421208151</c:v>
                </c:pt>
                <c:pt idx="316">
                  <c:v>17.109310781222451</c:v>
                </c:pt>
                <c:pt idx="317">
                  <c:v>17.052077013345382</c:v>
                </c:pt>
                <c:pt idx="318">
                  <c:v>16.519732987268252</c:v>
                </c:pt>
                <c:pt idx="319">
                  <c:v>16.04531587829894</c:v>
                </c:pt>
                <c:pt idx="320">
                  <c:v>15.67447918216514</c:v>
                </c:pt>
                <c:pt idx="321">
                  <c:v>15.675584464862148</c:v>
                </c:pt>
                <c:pt idx="322">
                  <c:v>15.813065403042323</c:v>
                </c:pt>
                <c:pt idx="323">
                  <c:v>15.989402982991439</c:v>
                </c:pt>
                <c:pt idx="324">
                  <c:v>15.628954932194983</c:v>
                </c:pt>
                <c:pt idx="325">
                  <c:v>15.131223278039515</c:v>
                </c:pt>
                <c:pt idx="326">
                  <c:v>14.910870464973135</c:v>
                </c:pt>
                <c:pt idx="327">
                  <c:v>14.938921380578496</c:v>
                </c:pt>
                <c:pt idx="328">
                  <c:v>14.770264111342065</c:v>
                </c:pt>
                <c:pt idx="329">
                  <c:v>14.800948260047978</c:v>
                </c:pt>
                <c:pt idx="330">
                  <c:v>14.67445562204531</c:v>
                </c:pt>
                <c:pt idx="331">
                  <c:v>14.340976446165918</c:v>
                </c:pt>
                <c:pt idx="332">
                  <c:v>14.156862989608287</c:v>
                </c:pt>
                <c:pt idx="333">
                  <c:v>13.908253697772034</c:v>
                </c:pt>
                <c:pt idx="334">
                  <c:v>14.033911244405578</c:v>
                </c:pt>
                <c:pt idx="335">
                  <c:v>13.744068572886038</c:v>
                </c:pt>
                <c:pt idx="336">
                  <c:v>13.942268841092599</c:v>
                </c:pt>
                <c:pt idx="337">
                  <c:v>13.691451896992449</c:v>
                </c:pt>
                <c:pt idx="338">
                  <c:v>13.950153642144798</c:v>
                </c:pt>
                <c:pt idx="339">
                  <c:v>13.917147191547905</c:v>
                </c:pt>
                <c:pt idx="340">
                  <c:v>13.83951396649563</c:v>
                </c:pt>
                <c:pt idx="341">
                  <c:v>13.880181260762646</c:v>
                </c:pt>
                <c:pt idx="342">
                  <c:v>13.779084456601963</c:v>
                </c:pt>
                <c:pt idx="343">
                  <c:v>13.452796832365021</c:v>
                </c:pt>
                <c:pt idx="344">
                  <c:v>13.445685219435516</c:v>
                </c:pt>
                <c:pt idx="345">
                  <c:v>13.621595756127</c:v>
                </c:pt>
                <c:pt idx="346">
                  <c:v>13.919897820469853</c:v>
                </c:pt>
                <c:pt idx="347">
                  <c:v>13.677288050873859</c:v>
                </c:pt>
                <c:pt idx="348">
                  <c:v>13.186359305633003</c:v>
                </c:pt>
                <c:pt idx="349">
                  <c:v>12.412338886700542</c:v>
                </c:pt>
                <c:pt idx="350">
                  <c:v>12.41851850520314</c:v>
                </c:pt>
                <c:pt idx="351">
                  <c:v>12.799042246668876</c:v>
                </c:pt>
                <c:pt idx="352">
                  <c:v>12.794545858446446</c:v>
                </c:pt>
                <c:pt idx="353">
                  <c:v>12.926201668926629</c:v>
                </c:pt>
                <c:pt idx="354">
                  <c:v>13.143977298168435</c:v>
                </c:pt>
                <c:pt idx="355">
                  <c:v>13.291205843076536</c:v>
                </c:pt>
                <c:pt idx="356">
                  <c:v>13.389703231341326</c:v>
                </c:pt>
                <c:pt idx="357">
                  <c:v>12.968690472219041</c:v>
                </c:pt>
                <c:pt idx="358">
                  <c:v>12.983061211372851</c:v>
                </c:pt>
                <c:pt idx="359">
                  <c:v>12.751712769114178</c:v>
                </c:pt>
                <c:pt idx="360">
                  <c:v>12.599996076037964</c:v>
                </c:pt>
                <c:pt idx="361">
                  <c:v>12.650013043017395</c:v>
                </c:pt>
                <c:pt idx="362">
                  <c:v>12.562729879315926</c:v>
                </c:pt>
                <c:pt idx="363">
                  <c:v>12.820668376735732</c:v>
                </c:pt>
                <c:pt idx="364">
                  <c:v>13.293839484626174</c:v>
                </c:pt>
                <c:pt idx="365">
                  <c:v>13.139912480790862</c:v>
                </c:pt>
              </c:numCache>
            </c:numRef>
          </c:val>
        </c:ser>
        <c:ser>
          <c:idx val="2"/>
          <c:order val="3"/>
          <c:tx>
            <c:v>Temperatura media</c:v>
          </c:tx>
          <c:spPr>
            <a:solidFill>
              <a:srgbClr val="F5F5F5"/>
            </a:solidFill>
            <a:ln w="25400">
              <a:noFill/>
            </a:ln>
          </c:spPr>
          <c:cat>
            <c:strLit>
              <c:ptCount val="365"/>
              <c:pt idx="14">
                <c:v>ene-16</c:v>
              </c:pt>
              <c:pt idx="45">
                <c:v>feb-16</c:v>
              </c:pt>
              <c:pt idx="73">
                <c:v>mar-16</c:v>
              </c:pt>
              <c:pt idx="104">
                <c:v>abr-16</c:v>
              </c:pt>
              <c:pt idx="134">
                <c:v>may-16</c:v>
              </c:pt>
              <c:pt idx="165">
                <c:v>jun-16</c:v>
              </c:pt>
              <c:pt idx="195">
                <c:v>jul-16</c:v>
              </c:pt>
              <c:pt idx="226">
                <c:v>ago-16</c:v>
              </c:pt>
              <c:pt idx="257">
                <c:v>sep-16</c:v>
              </c:pt>
              <c:pt idx="287">
                <c:v>oct-16</c:v>
              </c:pt>
              <c:pt idx="318">
                <c:v>nov-16</c:v>
              </c:pt>
              <c:pt idx="348">
                <c:v>dic-16</c:v>
              </c:pt>
            </c:strLit>
          </c:cat>
          <c:val>
            <c:numRef>
              <c:f>'Data 1'!$J$288:$J$653</c:f>
              <c:numCache>
                <c:formatCode>0.0</c:formatCode>
                <c:ptCount val="366"/>
                <c:pt idx="0">
                  <c:v>12.985386057198582</c:v>
                </c:pt>
                <c:pt idx="1">
                  <c:v>13.004860271759917</c:v>
                </c:pt>
                <c:pt idx="2">
                  <c:v>12.849501582446324</c:v>
                </c:pt>
                <c:pt idx="3">
                  <c:v>12.803498079595865</c:v>
                </c:pt>
                <c:pt idx="4">
                  <c:v>12.853927657340316</c:v>
                </c:pt>
                <c:pt idx="5">
                  <c:v>13.140019889591715</c:v>
                </c:pt>
                <c:pt idx="6">
                  <c:v>12.451493216968231</c:v>
                </c:pt>
                <c:pt idx="7">
                  <c:v>12.662454342142331</c:v>
                </c:pt>
                <c:pt idx="8">
                  <c:v>12.651122583839619</c:v>
                </c:pt>
                <c:pt idx="9">
                  <c:v>12.396902795481894</c:v>
                </c:pt>
                <c:pt idx="10">
                  <c:v>12.893102065882436</c:v>
                </c:pt>
                <c:pt idx="11">
                  <c:v>12.940605210051475</c:v>
                </c:pt>
                <c:pt idx="12">
                  <c:v>12.955641943752555</c:v>
                </c:pt>
                <c:pt idx="13">
                  <c:v>12.68617542870423</c:v>
                </c:pt>
                <c:pt idx="14">
                  <c:v>12.283710353006999</c:v>
                </c:pt>
                <c:pt idx="15">
                  <c:v>11.554139878199512</c:v>
                </c:pt>
                <c:pt idx="16">
                  <c:v>11.1169286380992</c:v>
                </c:pt>
                <c:pt idx="17">
                  <c:v>13.015962430057497</c:v>
                </c:pt>
                <c:pt idx="18">
                  <c:v>12.599630154905398</c:v>
                </c:pt>
                <c:pt idx="19">
                  <c:v>13.070380251256566</c:v>
                </c:pt>
                <c:pt idx="20">
                  <c:v>13.022119064281972</c:v>
                </c:pt>
                <c:pt idx="21">
                  <c:v>12.719813520165651</c:v>
                </c:pt>
                <c:pt idx="22">
                  <c:v>13.086582504296354</c:v>
                </c:pt>
                <c:pt idx="23">
                  <c:v>13.004009138483964</c:v>
                </c:pt>
                <c:pt idx="24">
                  <c:v>12.635888146602928</c:v>
                </c:pt>
                <c:pt idx="25">
                  <c:v>12.616284459981769</c:v>
                </c:pt>
                <c:pt idx="26">
                  <c:v>12.743345698740132</c:v>
                </c:pt>
                <c:pt idx="27">
                  <c:v>12.934036420807681</c:v>
                </c:pt>
                <c:pt idx="28">
                  <c:v>12.958801621269631</c:v>
                </c:pt>
                <c:pt idx="29">
                  <c:v>13.295188441467904</c:v>
                </c:pt>
                <c:pt idx="30">
                  <c:v>13.322916591806333</c:v>
                </c:pt>
                <c:pt idx="31">
                  <c:v>13.403715560464418</c:v>
                </c:pt>
                <c:pt idx="32">
                  <c:v>13.462177614058556</c:v>
                </c:pt>
                <c:pt idx="33">
                  <c:v>13.517050871538229</c:v>
                </c:pt>
                <c:pt idx="34">
                  <c:v>13.746377137466808</c:v>
                </c:pt>
                <c:pt idx="35">
                  <c:v>14.28228238068062</c:v>
                </c:pt>
                <c:pt idx="36">
                  <c:v>14.294339840138697</c:v>
                </c:pt>
                <c:pt idx="37">
                  <c:v>13.815455191234655</c:v>
                </c:pt>
                <c:pt idx="38">
                  <c:v>13.964878311175447</c:v>
                </c:pt>
                <c:pt idx="39">
                  <c:v>14.271112184502142</c:v>
                </c:pt>
                <c:pt idx="40">
                  <c:v>14.329826947819626</c:v>
                </c:pt>
                <c:pt idx="41">
                  <c:v>14.279792766064638</c:v>
                </c:pt>
                <c:pt idx="42">
                  <c:v>14.470794020687833</c:v>
                </c:pt>
                <c:pt idx="43">
                  <c:v>14.39108946299512</c:v>
                </c:pt>
                <c:pt idx="44">
                  <c:v>14.081451887913522</c:v>
                </c:pt>
                <c:pt idx="45">
                  <c:v>12.256850611542882</c:v>
                </c:pt>
                <c:pt idx="46">
                  <c:v>11.242473599764235</c:v>
                </c:pt>
                <c:pt idx="47">
                  <c:v>11.135740810823146</c:v>
                </c:pt>
                <c:pt idx="48">
                  <c:v>11.610096253514824</c:v>
                </c:pt>
                <c:pt idx="49">
                  <c:v>13.083261184911134</c:v>
                </c:pt>
                <c:pt idx="50">
                  <c:v>14.471839734178387</c:v>
                </c:pt>
                <c:pt idx="51">
                  <c:v>14.36649440428085</c:v>
                </c:pt>
                <c:pt idx="52">
                  <c:v>14.796577249311236</c:v>
                </c:pt>
                <c:pt idx="53">
                  <c:v>15.016531176658956</c:v>
                </c:pt>
                <c:pt idx="54">
                  <c:v>14.85200658808235</c:v>
                </c:pt>
                <c:pt idx="55">
                  <c:v>15.100282221253332</c:v>
                </c:pt>
                <c:pt idx="56">
                  <c:v>13.040997439865112</c:v>
                </c:pt>
                <c:pt idx="57">
                  <c:v>10.278668825932396</c:v>
                </c:pt>
                <c:pt idx="58">
                  <c:v>12.723674483478888</c:v>
                </c:pt>
                <c:pt idx="59">
                  <c:v>14.714517426094254</c:v>
                </c:pt>
                <c:pt idx="60">
                  <c:v>14.596333626971834</c:v>
                </c:pt>
                <c:pt idx="61">
                  <c:v>15.098937811657832</c:v>
                </c:pt>
                <c:pt idx="62">
                  <c:v>15.581000596811309</c:v>
                </c:pt>
                <c:pt idx="63">
                  <c:v>15.571244887463022</c:v>
                </c:pt>
                <c:pt idx="64">
                  <c:v>13.602234065225788</c:v>
                </c:pt>
                <c:pt idx="65">
                  <c:v>13.121290247071634</c:v>
                </c:pt>
                <c:pt idx="66">
                  <c:v>11.955752365560681</c:v>
                </c:pt>
                <c:pt idx="67">
                  <c:v>13.44710659300716</c:v>
                </c:pt>
                <c:pt idx="68">
                  <c:v>13.903858551150549</c:v>
                </c:pt>
                <c:pt idx="69">
                  <c:v>13.639223045400763</c:v>
                </c:pt>
                <c:pt idx="70">
                  <c:v>14.687382408015816</c:v>
                </c:pt>
                <c:pt idx="71">
                  <c:v>14.979236707076259</c:v>
                </c:pt>
                <c:pt idx="72">
                  <c:v>15.75922888456129</c:v>
                </c:pt>
                <c:pt idx="73">
                  <c:v>14.115333220739782</c:v>
                </c:pt>
                <c:pt idx="74">
                  <c:v>15.509716147118649</c:v>
                </c:pt>
                <c:pt idx="75">
                  <c:v>15.915777339749988</c:v>
                </c:pt>
                <c:pt idx="76">
                  <c:v>15.052262345435688</c:v>
                </c:pt>
                <c:pt idx="77">
                  <c:v>14.72598429251202</c:v>
                </c:pt>
                <c:pt idx="78">
                  <c:v>14.511474363317005</c:v>
                </c:pt>
                <c:pt idx="79">
                  <c:v>15.202204518230998</c:v>
                </c:pt>
                <c:pt idx="80">
                  <c:v>15.338371980016179</c:v>
                </c:pt>
                <c:pt idx="81">
                  <c:v>15.875575920521046</c:v>
                </c:pt>
                <c:pt idx="82">
                  <c:v>15.882664607671947</c:v>
                </c:pt>
                <c:pt idx="83">
                  <c:v>17.789508169302554</c:v>
                </c:pt>
                <c:pt idx="84">
                  <c:v>17.294903534637587</c:v>
                </c:pt>
                <c:pt idx="85">
                  <c:v>17.401518076743283</c:v>
                </c:pt>
                <c:pt idx="86">
                  <c:v>17.524688316473785</c:v>
                </c:pt>
                <c:pt idx="87">
                  <c:v>17.306902228478567</c:v>
                </c:pt>
                <c:pt idx="88">
                  <c:v>17.737201936211516</c:v>
                </c:pt>
                <c:pt idx="89">
                  <c:v>17.545814654491942</c:v>
                </c:pt>
                <c:pt idx="90">
                  <c:v>16.35956169392912</c:v>
                </c:pt>
                <c:pt idx="91">
                  <c:v>15.632978151979627</c:v>
                </c:pt>
                <c:pt idx="92">
                  <c:v>17.849545011657259</c:v>
                </c:pt>
                <c:pt idx="93">
                  <c:v>16.943034919160038</c:v>
                </c:pt>
                <c:pt idx="94">
                  <c:v>14.658126649302783</c:v>
                </c:pt>
                <c:pt idx="95">
                  <c:v>15.733505704056869</c:v>
                </c:pt>
                <c:pt idx="96">
                  <c:v>18.622271865746644</c:v>
                </c:pt>
                <c:pt idx="97">
                  <c:v>18.253153755664382</c:v>
                </c:pt>
                <c:pt idx="98">
                  <c:v>15.315937111974586</c:v>
                </c:pt>
                <c:pt idx="99">
                  <c:v>18.190852353017483</c:v>
                </c:pt>
                <c:pt idx="100">
                  <c:v>17.207446841028769</c:v>
                </c:pt>
                <c:pt idx="101">
                  <c:v>17.7754806876987</c:v>
                </c:pt>
                <c:pt idx="102">
                  <c:v>17.785367068871228</c:v>
                </c:pt>
                <c:pt idx="103">
                  <c:v>18.244318077306595</c:v>
                </c:pt>
                <c:pt idx="104">
                  <c:v>18.10570928080282</c:v>
                </c:pt>
                <c:pt idx="105">
                  <c:v>17.917978260191532</c:v>
                </c:pt>
                <c:pt idx="106">
                  <c:v>17.977826953388206</c:v>
                </c:pt>
                <c:pt idx="107">
                  <c:v>18.270634549927749</c:v>
                </c:pt>
                <c:pt idx="108">
                  <c:v>18.577410439554182</c:v>
                </c:pt>
                <c:pt idx="109">
                  <c:v>18.691713506041921</c:v>
                </c:pt>
                <c:pt idx="110">
                  <c:v>17.617240838677798</c:v>
                </c:pt>
                <c:pt idx="111">
                  <c:v>19.214092317024377</c:v>
                </c:pt>
                <c:pt idx="112">
                  <c:v>18.625407213959583</c:v>
                </c:pt>
                <c:pt idx="113">
                  <c:v>19.674770866466254</c:v>
                </c:pt>
                <c:pt idx="114">
                  <c:v>19.456524180589618</c:v>
                </c:pt>
                <c:pt idx="115">
                  <c:v>19.292531847367847</c:v>
                </c:pt>
                <c:pt idx="116">
                  <c:v>20.112394433625724</c:v>
                </c:pt>
                <c:pt idx="117">
                  <c:v>18.772474758870267</c:v>
                </c:pt>
                <c:pt idx="118">
                  <c:v>17.975242949312527</c:v>
                </c:pt>
                <c:pt idx="119">
                  <c:v>18.707544112656933</c:v>
                </c:pt>
                <c:pt idx="120">
                  <c:v>18.847928411436257</c:v>
                </c:pt>
                <c:pt idx="121">
                  <c:v>19.392139935413315</c:v>
                </c:pt>
                <c:pt idx="122">
                  <c:v>20.04015906654071</c:v>
                </c:pt>
                <c:pt idx="123">
                  <c:v>20.119976834006629</c:v>
                </c:pt>
                <c:pt idx="124">
                  <c:v>20.766972851720322</c:v>
                </c:pt>
                <c:pt idx="125">
                  <c:v>20.803319005455542</c:v>
                </c:pt>
                <c:pt idx="126">
                  <c:v>18.800278208230552</c:v>
                </c:pt>
                <c:pt idx="127">
                  <c:v>19.183620883690573</c:v>
                </c:pt>
                <c:pt idx="128">
                  <c:v>17.949353846637266</c:v>
                </c:pt>
                <c:pt idx="129">
                  <c:v>18.43989594073458</c:v>
                </c:pt>
                <c:pt idx="130">
                  <c:v>18.72513909637787</c:v>
                </c:pt>
                <c:pt idx="131">
                  <c:v>18.896196627497925</c:v>
                </c:pt>
                <c:pt idx="132">
                  <c:v>19.072701232241691</c:v>
                </c:pt>
                <c:pt idx="133">
                  <c:v>19.070613568792265</c:v>
                </c:pt>
                <c:pt idx="134">
                  <c:v>20.337859590025932</c:v>
                </c:pt>
                <c:pt idx="135">
                  <c:v>21.859785685743294</c:v>
                </c:pt>
                <c:pt idx="136">
                  <c:v>22.535199109184131</c:v>
                </c:pt>
                <c:pt idx="137">
                  <c:v>22.835833430756011</c:v>
                </c:pt>
                <c:pt idx="138">
                  <c:v>22.88597099810011</c:v>
                </c:pt>
                <c:pt idx="139">
                  <c:v>22.512292581831922</c:v>
                </c:pt>
                <c:pt idx="140">
                  <c:v>22.871008422708726</c:v>
                </c:pt>
                <c:pt idx="141">
                  <c:v>22.964404569185898</c:v>
                </c:pt>
                <c:pt idx="142">
                  <c:v>22.741845884419188</c:v>
                </c:pt>
                <c:pt idx="143">
                  <c:v>22.368003248247966</c:v>
                </c:pt>
                <c:pt idx="144">
                  <c:v>23.597496304675339</c:v>
                </c:pt>
                <c:pt idx="145">
                  <c:v>22.588453335805294</c:v>
                </c:pt>
                <c:pt idx="146">
                  <c:v>23.506767074665682</c:v>
                </c:pt>
                <c:pt idx="147">
                  <c:v>24.064189647817862</c:v>
                </c:pt>
                <c:pt idx="148">
                  <c:v>23.371853219907585</c:v>
                </c:pt>
                <c:pt idx="149">
                  <c:v>23.108173609969008</c:v>
                </c:pt>
                <c:pt idx="150">
                  <c:v>22.84198062248959</c:v>
                </c:pt>
                <c:pt idx="151">
                  <c:v>23.642918783097286</c:v>
                </c:pt>
                <c:pt idx="152">
                  <c:v>24.731540115073916</c:v>
                </c:pt>
                <c:pt idx="153">
                  <c:v>24.561152279036637</c:v>
                </c:pt>
                <c:pt idx="154">
                  <c:v>24.850949164046391</c:v>
                </c:pt>
                <c:pt idx="155">
                  <c:v>24.705904648833037</c:v>
                </c:pt>
                <c:pt idx="156">
                  <c:v>24.876071113595735</c:v>
                </c:pt>
                <c:pt idx="157">
                  <c:v>24.95626866387866</c:v>
                </c:pt>
                <c:pt idx="158">
                  <c:v>25.097395015632657</c:v>
                </c:pt>
                <c:pt idx="159">
                  <c:v>24.836498402058073</c:v>
                </c:pt>
                <c:pt idx="160">
                  <c:v>24.7499019966947</c:v>
                </c:pt>
                <c:pt idx="161">
                  <c:v>24.791229464658674</c:v>
                </c:pt>
                <c:pt idx="162">
                  <c:v>25.519554392480895</c:v>
                </c:pt>
                <c:pt idx="163">
                  <c:v>26.002876774723319</c:v>
                </c:pt>
                <c:pt idx="164">
                  <c:v>26.335114862643216</c:v>
                </c:pt>
                <c:pt idx="165">
                  <c:v>26.607480722792861</c:v>
                </c:pt>
                <c:pt idx="166">
                  <c:v>23.600323260122313</c:v>
                </c:pt>
                <c:pt idx="167">
                  <c:v>22.599305970808153</c:v>
                </c:pt>
                <c:pt idx="168">
                  <c:v>23.163722217885446</c:v>
                </c:pt>
                <c:pt idx="169">
                  <c:v>23.627045787761816</c:v>
                </c:pt>
                <c:pt idx="170">
                  <c:v>25.747983027188631</c:v>
                </c:pt>
                <c:pt idx="171">
                  <c:v>27.482049245716347</c:v>
                </c:pt>
                <c:pt idx="172">
                  <c:v>27.689567775104575</c:v>
                </c:pt>
                <c:pt idx="173">
                  <c:v>27.88958162627112</c:v>
                </c:pt>
                <c:pt idx="174">
                  <c:v>27.876043638165807</c:v>
                </c:pt>
                <c:pt idx="175">
                  <c:v>27.879886007226773</c:v>
                </c:pt>
                <c:pt idx="176">
                  <c:v>27.49785501851002</c:v>
                </c:pt>
                <c:pt idx="177">
                  <c:v>26.627233718762064</c:v>
                </c:pt>
                <c:pt idx="178">
                  <c:v>28.165511607603165</c:v>
                </c:pt>
                <c:pt idx="179">
                  <c:v>28.109436523991782</c:v>
                </c:pt>
                <c:pt idx="180">
                  <c:v>28.366686530039313</c:v>
                </c:pt>
                <c:pt idx="181">
                  <c:v>28.587666347188161</c:v>
                </c:pt>
                <c:pt idx="182">
                  <c:v>28.296791528582744</c:v>
                </c:pt>
                <c:pt idx="183">
                  <c:v>28.021204106479846</c:v>
                </c:pt>
                <c:pt idx="184">
                  <c:v>28.041016745081919</c:v>
                </c:pt>
                <c:pt idx="185">
                  <c:v>27.977293695400327</c:v>
                </c:pt>
                <c:pt idx="186">
                  <c:v>27.920190172845537</c:v>
                </c:pt>
                <c:pt idx="187">
                  <c:v>27.808125010060817</c:v>
                </c:pt>
                <c:pt idx="188">
                  <c:v>28.324980449704849</c:v>
                </c:pt>
                <c:pt idx="189">
                  <c:v>28.621524122857654</c:v>
                </c:pt>
                <c:pt idx="190">
                  <c:v>28.675354065201159</c:v>
                </c:pt>
                <c:pt idx="191">
                  <c:v>28.770977315157428</c:v>
                </c:pt>
                <c:pt idx="192">
                  <c:v>28.929009025822388</c:v>
                </c:pt>
                <c:pt idx="193">
                  <c:v>29.218680763103283</c:v>
                </c:pt>
                <c:pt idx="194">
                  <c:v>27.628638944939691</c:v>
                </c:pt>
                <c:pt idx="195">
                  <c:v>27.682583811555016</c:v>
                </c:pt>
                <c:pt idx="196">
                  <c:v>28.816152646806696</c:v>
                </c:pt>
                <c:pt idx="197">
                  <c:v>29.778143219340301</c:v>
                </c:pt>
                <c:pt idx="198">
                  <c:v>29.993032978613812</c:v>
                </c:pt>
                <c:pt idx="199">
                  <c:v>30.317383245098991</c:v>
                </c:pt>
                <c:pt idx="200">
                  <c:v>30.397184647338662</c:v>
                </c:pt>
                <c:pt idx="201">
                  <c:v>30.195752346579773</c:v>
                </c:pt>
                <c:pt idx="202">
                  <c:v>30.232322485724129</c:v>
                </c:pt>
                <c:pt idx="203">
                  <c:v>29.490182414876315</c:v>
                </c:pt>
                <c:pt idx="204">
                  <c:v>29.26326651125375</c:v>
                </c:pt>
                <c:pt idx="205">
                  <c:v>30.257481212845661</c:v>
                </c:pt>
                <c:pt idx="206">
                  <c:v>30.031902953817113</c:v>
                </c:pt>
                <c:pt idx="207">
                  <c:v>30.191368360295037</c:v>
                </c:pt>
                <c:pt idx="208">
                  <c:v>29.965845206495338</c:v>
                </c:pt>
                <c:pt idx="209">
                  <c:v>30.186132753159789</c:v>
                </c:pt>
                <c:pt idx="210">
                  <c:v>30.388814335293322</c:v>
                </c:pt>
                <c:pt idx="211">
                  <c:v>30.209701256147284</c:v>
                </c:pt>
                <c:pt idx="212">
                  <c:v>30.266344094886698</c:v>
                </c:pt>
                <c:pt idx="213">
                  <c:v>30.398355424766685</c:v>
                </c:pt>
                <c:pt idx="214">
                  <c:v>29.954376845337364</c:v>
                </c:pt>
                <c:pt idx="215">
                  <c:v>30.100290864757607</c:v>
                </c:pt>
                <c:pt idx="216">
                  <c:v>30.403190894790459</c:v>
                </c:pt>
                <c:pt idx="217">
                  <c:v>30.199171759311028</c:v>
                </c:pt>
                <c:pt idx="218">
                  <c:v>30.208928374127211</c:v>
                </c:pt>
                <c:pt idx="219">
                  <c:v>29.900884417453366</c:v>
                </c:pt>
                <c:pt idx="220">
                  <c:v>29.390665936587244</c:v>
                </c:pt>
                <c:pt idx="221">
                  <c:v>29.618360457839184</c:v>
                </c:pt>
                <c:pt idx="222">
                  <c:v>27.744105346812351</c:v>
                </c:pt>
                <c:pt idx="223">
                  <c:v>28.3247732461477</c:v>
                </c:pt>
                <c:pt idx="224">
                  <c:v>30.100400526108384</c:v>
                </c:pt>
                <c:pt idx="225">
                  <c:v>29.847240697724597</c:v>
                </c:pt>
                <c:pt idx="226">
                  <c:v>29.902944984855012</c:v>
                </c:pt>
                <c:pt idx="227">
                  <c:v>29.992498416988767</c:v>
                </c:pt>
                <c:pt idx="228">
                  <c:v>29.816058659935926</c:v>
                </c:pt>
                <c:pt idx="229">
                  <c:v>29.871181598166178</c:v>
                </c:pt>
                <c:pt idx="230">
                  <c:v>30.005948959925139</c:v>
                </c:pt>
                <c:pt idx="231">
                  <c:v>30.016578951452907</c:v>
                </c:pt>
                <c:pt idx="232">
                  <c:v>29.615901873904562</c:v>
                </c:pt>
                <c:pt idx="233">
                  <c:v>29.664770490342466</c:v>
                </c:pt>
                <c:pt idx="234">
                  <c:v>29.802662279520597</c:v>
                </c:pt>
                <c:pt idx="235">
                  <c:v>29.733295108675581</c:v>
                </c:pt>
                <c:pt idx="236">
                  <c:v>29.391190344598112</c:v>
                </c:pt>
                <c:pt idx="237">
                  <c:v>29.115561623180483</c:v>
                </c:pt>
                <c:pt idx="238">
                  <c:v>29.081074943482168</c:v>
                </c:pt>
                <c:pt idx="239">
                  <c:v>29.196727828865505</c:v>
                </c:pt>
                <c:pt idx="240">
                  <c:v>28.682387651452686</c:v>
                </c:pt>
                <c:pt idx="241">
                  <c:v>28.413587662503804</c:v>
                </c:pt>
                <c:pt idx="242">
                  <c:v>28.251433713826582</c:v>
                </c:pt>
                <c:pt idx="243">
                  <c:v>27.834081457504791</c:v>
                </c:pt>
                <c:pt idx="244">
                  <c:v>27.629148148412085</c:v>
                </c:pt>
                <c:pt idx="245">
                  <c:v>27.928144779770342</c:v>
                </c:pt>
                <c:pt idx="246">
                  <c:v>28.074878616171944</c:v>
                </c:pt>
                <c:pt idx="247">
                  <c:v>27.769982185726565</c:v>
                </c:pt>
                <c:pt idx="248">
                  <c:v>27.589863925356948</c:v>
                </c:pt>
                <c:pt idx="249">
                  <c:v>27.606741797397309</c:v>
                </c:pt>
                <c:pt idx="250">
                  <c:v>27.29589553438867</c:v>
                </c:pt>
                <c:pt idx="251">
                  <c:v>27.482253507767478</c:v>
                </c:pt>
                <c:pt idx="252">
                  <c:v>27.442053724998019</c:v>
                </c:pt>
                <c:pt idx="253">
                  <c:v>27.561006266959076</c:v>
                </c:pt>
                <c:pt idx="254">
                  <c:v>27.035899700215694</c:v>
                </c:pt>
                <c:pt idx="255">
                  <c:v>26.546329987013063</c:v>
                </c:pt>
                <c:pt idx="256">
                  <c:v>26.153080282292244</c:v>
                </c:pt>
                <c:pt idx="257">
                  <c:v>22.710384160150841</c:v>
                </c:pt>
                <c:pt idx="258">
                  <c:v>22.842593846107686</c:v>
                </c:pt>
                <c:pt idx="259">
                  <c:v>25.021814566203759</c:v>
                </c:pt>
                <c:pt idx="260">
                  <c:v>24.419282365709407</c:v>
                </c:pt>
                <c:pt idx="261">
                  <c:v>24.834249461756123</c:v>
                </c:pt>
                <c:pt idx="262">
                  <c:v>25.27790469715416</c:v>
                </c:pt>
                <c:pt idx="263">
                  <c:v>25.158341253067345</c:v>
                </c:pt>
                <c:pt idx="264">
                  <c:v>25.396634394133333</c:v>
                </c:pt>
                <c:pt idx="265">
                  <c:v>24.875330549672995</c:v>
                </c:pt>
                <c:pt idx="266">
                  <c:v>24.37079508722195</c:v>
                </c:pt>
                <c:pt idx="267">
                  <c:v>24.62522358053814</c:v>
                </c:pt>
                <c:pt idx="268">
                  <c:v>24.036494864234523</c:v>
                </c:pt>
                <c:pt idx="269">
                  <c:v>24.048948215344737</c:v>
                </c:pt>
                <c:pt idx="270">
                  <c:v>24.058551939246009</c:v>
                </c:pt>
                <c:pt idx="271">
                  <c:v>24.029556171014971</c:v>
                </c:pt>
                <c:pt idx="272">
                  <c:v>24.079523221009072</c:v>
                </c:pt>
                <c:pt idx="273">
                  <c:v>23.977175480289784</c:v>
                </c:pt>
                <c:pt idx="274">
                  <c:v>24.175286200956062</c:v>
                </c:pt>
                <c:pt idx="275">
                  <c:v>24.195168970790856</c:v>
                </c:pt>
                <c:pt idx="276">
                  <c:v>23.939112444725161</c:v>
                </c:pt>
                <c:pt idx="277">
                  <c:v>23.407063171849121</c:v>
                </c:pt>
                <c:pt idx="278">
                  <c:v>23.016395472179283</c:v>
                </c:pt>
                <c:pt idx="279">
                  <c:v>22.808284534970699</c:v>
                </c:pt>
                <c:pt idx="280">
                  <c:v>22.81278212068683</c:v>
                </c:pt>
                <c:pt idx="281">
                  <c:v>22.674144185473647</c:v>
                </c:pt>
                <c:pt idx="282">
                  <c:v>22.225194897423993</c:v>
                </c:pt>
                <c:pt idx="283">
                  <c:v>22.385970286103792</c:v>
                </c:pt>
                <c:pt idx="284">
                  <c:v>21.983183650969504</c:v>
                </c:pt>
                <c:pt idx="285">
                  <c:v>18.969335119326665</c:v>
                </c:pt>
                <c:pt idx="286">
                  <c:v>19.114532783765622</c:v>
                </c:pt>
                <c:pt idx="287">
                  <c:v>20.170207120405777</c:v>
                </c:pt>
                <c:pt idx="288">
                  <c:v>21.168858451142128</c:v>
                </c:pt>
                <c:pt idx="289">
                  <c:v>21.388940109160263</c:v>
                </c:pt>
                <c:pt idx="290">
                  <c:v>21.094400161351995</c:v>
                </c:pt>
                <c:pt idx="291">
                  <c:v>20.979134086275572</c:v>
                </c:pt>
                <c:pt idx="292">
                  <c:v>20.790086018782393</c:v>
                </c:pt>
                <c:pt idx="293">
                  <c:v>20.044805318974891</c:v>
                </c:pt>
                <c:pt idx="294">
                  <c:v>19.561829069536824</c:v>
                </c:pt>
                <c:pt idx="295">
                  <c:v>19.56971352005522</c:v>
                </c:pt>
                <c:pt idx="296">
                  <c:v>20.478333388148986</c:v>
                </c:pt>
                <c:pt idx="297">
                  <c:v>20.336398179549782</c:v>
                </c:pt>
                <c:pt idx="298">
                  <c:v>20.187104582482995</c:v>
                </c:pt>
                <c:pt idx="299">
                  <c:v>20.096162772296623</c:v>
                </c:pt>
                <c:pt idx="300">
                  <c:v>20.289056297008607</c:v>
                </c:pt>
                <c:pt idx="301">
                  <c:v>20.416952173135073</c:v>
                </c:pt>
                <c:pt idx="302">
                  <c:v>20.218806133491068</c:v>
                </c:pt>
                <c:pt idx="303">
                  <c:v>19.573897668606108</c:v>
                </c:pt>
                <c:pt idx="304">
                  <c:v>19.541889354744065</c:v>
                </c:pt>
                <c:pt idx="305">
                  <c:v>19.119604281811789</c:v>
                </c:pt>
                <c:pt idx="306">
                  <c:v>18.883836077481384</c:v>
                </c:pt>
                <c:pt idx="307">
                  <c:v>18.932428419446481</c:v>
                </c:pt>
                <c:pt idx="308">
                  <c:v>18.143661333485873</c:v>
                </c:pt>
                <c:pt idx="309">
                  <c:v>17.369550689594874</c:v>
                </c:pt>
                <c:pt idx="310">
                  <c:v>14.949838883616465</c:v>
                </c:pt>
                <c:pt idx="311">
                  <c:v>13.288192628721809</c:v>
                </c:pt>
                <c:pt idx="312">
                  <c:v>14.294335657935923</c:v>
                </c:pt>
                <c:pt idx="313">
                  <c:v>16.838572003288569</c:v>
                </c:pt>
                <c:pt idx="314">
                  <c:v>16.689627926748109</c:v>
                </c:pt>
                <c:pt idx="315">
                  <c:v>17.083893056531444</c:v>
                </c:pt>
                <c:pt idx="316">
                  <c:v>16.841974603434426</c:v>
                </c:pt>
                <c:pt idx="317">
                  <c:v>17.052077013345382</c:v>
                </c:pt>
                <c:pt idx="318">
                  <c:v>16.519732987268252</c:v>
                </c:pt>
                <c:pt idx="319">
                  <c:v>16.04531587829894</c:v>
                </c:pt>
                <c:pt idx="320">
                  <c:v>15.67447918216514</c:v>
                </c:pt>
                <c:pt idx="321">
                  <c:v>15.675584464862148</c:v>
                </c:pt>
                <c:pt idx="322">
                  <c:v>15.813065403042323</c:v>
                </c:pt>
                <c:pt idx="323">
                  <c:v>15.989402982991439</c:v>
                </c:pt>
                <c:pt idx="324">
                  <c:v>15.628954932194983</c:v>
                </c:pt>
                <c:pt idx="325">
                  <c:v>15.131223278039515</c:v>
                </c:pt>
                <c:pt idx="326">
                  <c:v>13.442915558319431</c:v>
                </c:pt>
                <c:pt idx="327">
                  <c:v>12.586704405565804</c:v>
                </c:pt>
                <c:pt idx="328">
                  <c:v>12.602267831254794</c:v>
                </c:pt>
                <c:pt idx="329">
                  <c:v>12.638870209698251</c:v>
                </c:pt>
                <c:pt idx="330">
                  <c:v>13.48683374808682</c:v>
                </c:pt>
                <c:pt idx="331">
                  <c:v>14.340976446165918</c:v>
                </c:pt>
                <c:pt idx="332">
                  <c:v>14.156862989608287</c:v>
                </c:pt>
                <c:pt idx="333">
                  <c:v>13.908253697772034</c:v>
                </c:pt>
                <c:pt idx="334">
                  <c:v>14.033911244405578</c:v>
                </c:pt>
                <c:pt idx="335">
                  <c:v>13.744068572886038</c:v>
                </c:pt>
                <c:pt idx="336">
                  <c:v>13.942268841092599</c:v>
                </c:pt>
                <c:pt idx="337">
                  <c:v>13.691451896992449</c:v>
                </c:pt>
                <c:pt idx="338">
                  <c:v>13.950153642144798</c:v>
                </c:pt>
                <c:pt idx="339">
                  <c:v>13.917147191547905</c:v>
                </c:pt>
                <c:pt idx="340">
                  <c:v>13.83951396649563</c:v>
                </c:pt>
                <c:pt idx="341">
                  <c:v>13.880181260762646</c:v>
                </c:pt>
                <c:pt idx="342">
                  <c:v>13.779084456601963</c:v>
                </c:pt>
                <c:pt idx="343">
                  <c:v>13.452796832365021</c:v>
                </c:pt>
                <c:pt idx="344">
                  <c:v>13.445685219435516</c:v>
                </c:pt>
                <c:pt idx="345">
                  <c:v>13.621595756127</c:v>
                </c:pt>
                <c:pt idx="346">
                  <c:v>13.919897820469853</c:v>
                </c:pt>
                <c:pt idx="347">
                  <c:v>13.677288050873859</c:v>
                </c:pt>
                <c:pt idx="348">
                  <c:v>13.186359305633003</c:v>
                </c:pt>
                <c:pt idx="349">
                  <c:v>12.412338886700542</c:v>
                </c:pt>
                <c:pt idx="350">
                  <c:v>12.210339115781558</c:v>
                </c:pt>
                <c:pt idx="351">
                  <c:v>12.799042246668876</c:v>
                </c:pt>
                <c:pt idx="352">
                  <c:v>12.722220687684951</c:v>
                </c:pt>
                <c:pt idx="353">
                  <c:v>11.668292049628739</c:v>
                </c:pt>
                <c:pt idx="354">
                  <c:v>12.712385595181278</c:v>
                </c:pt>
                <c:pt idx="355">
                  <c:v>13.291205843076536</c:v>
                </c:pt>
                <c:pt idx="356">
                  <c:v>13.389703231341326</c:v>
                </c:pt>
                <c:pt idx="357">
                  <c:v>12.968690472219041</c:v>
                </c:pt>
                <c:pt idx="358">
                  <c:v>12.983061211372851</c:v>
                </c:pt>
                <c:pt idx="359">
                  <c:v>12.751712769114178</c:v>
                </c:pt>
                <c:pt idx="360">
                  <c:v>12.599996076037964</c:v>
                </c:pt>
                <c:pt idx="361">
                  <c:v>12.650013043017395</c:v>
                </c:pt>
                <c:pt idx="362">
                  <c:v>12.562729879315926</c:v>
                </c:pt>
                <c:pt idx="363">
                  <c:v>12.820668376735732</c:v>
                </c:pt>
                <c:pt idx="364">
                  <c:v>12.921174822420141</c:v>
                </c:pt>
                <c:pt idx="365">
                  <c:v>11.421515413466643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896504"/>
        <c:axId val="322896896"/>
      </c:areaChart>
      <c:barChart>
        <c:barDir val="col"/>
        <c:grouping val="clustered"/>
        <c:varyColors val="0"/>
        <c:ser>
          <c:idx val="3"/>
          <c:order val="0"/>
          <c:spPr>
            <a:ln w="25400">
              <a:noFill/>
            </a:ln>
          </c:spPr>
          <c:invertIfNegative val="0"/>
          <c:dPt>
            <c:idx val="3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</c:dPt>
          <c:dPt>
            <c:idx val="59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</c:dPt>
          <c:dPt>
            <c:idx val="9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</c:dPt>
          <c:dPt>
            <c:idx val="12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</c:dPt>
          <c:dPt>
            <c:idx val="15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</c:dPt>
          <c:dPt>
            <c:idx val="18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</c:dPt>
          <c:dPt>
            <c:idx val="21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</c:dPt>
          <c:dPt>
            <c:idx val="24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</c:dPt>
          <c:dPt>
            <c:idx val="27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</c:dPt>
          <c:dPt>
            <c:idx val="30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</c:dPt>
          <c:dPt>
            <c:idx val="33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</c:dPt>
          <c:val>
            <c:numRef>
              <c:f>'Data 1'!$K$288:$K$653</c:f>
              <c:numCache>
                <c:formatCode>General</c:formatCode>
                <c:ptCount val="366"/>
                <c:pt idx="30">
                  <c:v>35</c:v>
                </c:pt>
                <c:pt idx="59">
                  <c:v>35</c:v>
                </c:pt>
                <c:pt idx="90">
                  <c:v>35</c:v>
                </c:pt>
                <c:pt idx="120">
                  <c:v>35</c:v>
                </c:pt>
                <c:pt idx="151">
                  <c:v>35</c:v>
                </c:pt>
                <c:pt idx="181">
                  <c:v>35</c:v>
                </c:pt>
                <c:pt idx="212">
                  <c:v>35</c:v>
                </c:pt>
                <c:pt idx="243">
                  <c:v>35</c:v>
                </c:pt>
                <c:pt idx="273">
                  <c:v>35</c:v>
                </c:pt>
                <c:pt idx="304">
                  <c:v>35</c:v>
                </c:pt>
                <c:pt idx="334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896504"/>
        <c:axId val="322896896"/>
      </c:barChart>
      <c:catAx>
        <c:axId val="322896504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ES"/>
          </a:p>
        </c:txPr>
        <c:crossAx val="322896896"/>
        <c:crosses val="autoZero"/>
        <c:auto val="1"/>
        <c:lblAlgn val="ctr"/>
        <c:lblOffset val="25"/>
        <c:tickLblSkip val="1"/>
        <c:noMultiLvlLbl val="1"/>
      </c:catAx>
      <c:valAx>
        <c:axId val="322896896"/>
        <c:scaling>
          <c:orientation val="minMax"/>
          <c:max val="35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ºC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322896504"/>
        <c:crosses val="autoZero"/>
        <c:crossBetween val="between"/>
      </c:valAx>
      <c:spPr>
        <a:noFill/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10164</xdr:colOff>
      <xdr:row>1</xdr:row>
      <xdr:rowOff>157480</xdr:rowOff>
    </xdr:from>
    <xdr:to>
      <xdr:col>2</xdr:col>
      <xdr:colOff>895989</xdr:colOff>
      <xdr:row>2</xdr:row>
      <xdr:rowOff>167005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664" y="15748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10160</xdr:colOff>
      <xdr:row>3</xdr:row>
      <xdr:rowOff>29210</xdr:rowOff>
    </xdr:from>
    <xdr:to>
      <xdr:col>6</xdr:col>
      <xdr:colOff>1160</xdr:colOff>
      <xdr:row>3</xdr:row>
      <xdr:rowOff>29210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 flipH="1" flipV="1">
          <a:off x="200660" y="486410"/>
          <a:ext cx="799962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19394</xdr:colOff>
      <xdr:row>6</xdr:row>
      <xdr:rowOff>432</xdr:rowOff>
    </xdr:from>
    <xdr:to>
      <xdr:col>2</xdr:col>
      <xdr:colOff>1063394</xdr:colOff>
      <xdr:row>35</xdr:row>
      <xdr:rowOff>7632</xdr:rowOff>
    </xdr:to>
    <xdr:pic>
      <xdr:nvPicPr>
        <xdr:cNvPr id="7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34" y="869112"/>
          <a:ext cx="1044000" cy="457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38101</xdr:colOff>
      <xdr:row>6</xdr:row>
      <xdr:rowOff>1905</xdr:rowOff>
    </xdr:from>
    <xdr:to>
      <xdr:col>4</xdr:col>
      <xdr:colOff>7223761</xdr:colOff>
      <xdr:row>20</xdr:row>
      <xdr:rowOff>152400</xdr:rowOff>
    </xdr:to>
    <xdr:graphicFrame macro="">
      <xdr:nvGraphicFramePr>
        <xdr:cNvPr id="29921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99217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7244624</xdr:colOff>
      <xdr:row>3</xdr:row>
      <xdr:rowOff>28575</xdr:rowOff>
    </xdr:to>
    <xdr:sp macro="" textlink="">
      <xdr:nvSpPr>
        <xdr:cNvPr id="2992178" name="Line 3"/>
        <xdr:cNvSpPr>
          <a:spLocks noChangeShapeType="1"/>
        </xdr:cNvSpPr>
      </xdr:nvSpPr>
      <xdr:spPr bwMode="auto">
        <a:xfrm flipH="1">
          <a:off x="200024" y="493395"/>
          <a:ext cx="8949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</xdr:colOff>
      <xdr:row>6</xdr:row>
      <xdr:rowOff>60961</xdr:rowOff>
    </xdr:from>
    <xdr:to>
      <xdr:col>5</xdr:col>
      <xdr:colOff>51436</xdr:colOff>
      <xdr:row>20</xdr:row>
      <xdr:rowOff>160020</xdr:rowOff>
    </xdr:to>
    <xdr:graphicFrame macro="">
      <xdr:nvGraphicFramePr>
        <xdr:cNvPr id="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213360</xdr:colOff>
      <xdr:row>6</xdr:row>
      <xdr:rowOff>38100</xdr:rowOff>
    </xdr:from>
    <xdr:to>
      <xdr:col>4</xdr:col>
      <xdr:colOff>7078980</xdr:colOff>
      <xdr:row>23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10</xdr:col>
      <xdr:colOff>224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19" y="491490"/>
          <a:ext cx="73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</xdr:row>
      <xdr:rowOff>114300</xdr:rowOff>
    </xdr:from>
    <xdr:to>
      <xdr:col>10</xdr:col>
      <xdr:colOff>180975</xdr:colOff>
      <xdr:row>39</xdr:row>
      <xdr:rowOff>114300</xdr:rowOff>
    </xdr:to>
    <xdr:grpSp>
      <xdr:nvGrpSpPr>
        <xdr:cNvPr id="5" name="Grupo 4"/>
        <xdr:cNvGrpSpPr/>
      </xdr:nvGrpSpPr>
      <xdr:grpSpPr>
        <a:xfrm>
          <a:off x="190500" y="971550"/>
          <a:ext cx="7296150" cy="5505450"/>
          <a:chOff x="190500" y="971550"/>
          <a:chExt cx="7296150" cy="5505450"/>
        </a:xfrm>
      </xdr:grpSpPr>
      <xdr:pic>
        <xdr:nvPicPr>
          <xdr:cNvPr id="140" name="Imagen 13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0" y="1019175"/>
            <a:ext cx="7296150" cy="54578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/>
          <xdr:cNvSpPr txBox="1"/>
        </xdr:nvSpPr>
        <xdr:spPr>
          <a:xfrm>
            <a:off x="5362575" y="2305050"/>
            <a:ext cx="833498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ES" sz="1000">
                <a:solidFill>
                  <a:schemeClr val="bg1"/>
                </a:solidFill>
              </a:rPr>
              <a:t>46.554 GWh</a:t>
            </a:r>
          </a:p>
        </xdr:txBody>
      </xdr:sp>
      <xdr:sp macro="" textlink="">
        <xdr:nvSpPr>
          <xdr:cNvPr id="142" name="CuadroTexto 141"/>
          <xdr:cNvSpPr txBox="1"/>
        </xdr:nvSpPr>
        <xdr:spPr>
          <a:xfrm>
            <a:off x="4962525" y="3886200"/>
            <a:ext cx="833498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ES" sz="1000">
                <a:solidFill>
                  <a:sysClr val="windowText" lastClr="000000"/>
                </a:solidFill>
              </a:rPr>
              <a:t>26.985 GWh</a:t>
            </a:r>
          </a:p>
        </xdr:txBody>
      </xdr:sp>
      <xdr:sp macro="" textlink="">
        <xdr:nvSpPr>
          <xdr:cNvPr id="143" name="CuadroTexto 142"/>
          <xdr:cNvSpPr txBox="1"/>
        </xdr:nvSpPr>
        <xdr:spPr>
          <a:xfrm>
            <a:off x="6296025" y="3762375"/>
            <a:ext cx="768480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ES" sz="1000">
                <a:solidFill>
                  <a:sysClr val="windowText" lastClr="000000"/>
                </a:solidFill>
              </a:rPr>
              <a:t>5.832 GWh</a:t>
            </a:r>
          </a:p>
        </xdr:txBody>
      </xdr:sp>
      <xdr:sp macro="" textlink="">
        <xdr:nvSpPr>
          <xdr:cNvPr id="144" name="CuadroTexto 143"/>
          <xdr:cNvSpPr txBox="1"/>
        </xdr:nvSpPr>
        <xdr:spPr>
          <a:xfrm>
            <a:off x="4638675" y="4752975"/>
            <a:ext cx="768480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ES" sz="1000">
                <a:solidFill>
                  <a:sysClr val="windowText" lastClr="000000"/>
                </a:solidFill>
              </a:rPr>
              <a:t>9.104 GWh</a:t>
            </a:r>
          </a:p>
        </xdr:txBody>
      </xdr:sp>
      <xdr:sp macro="" textlink="">
        <xdr:nvSpPr>
          <xdr:cNvPr id="145" name="CuadroTexto 144"/>
          <xdr:cNvSpPr txBox="1"/>
        </xdr:nvSpPr>
        <xdr:spPr>
          <a:xfrm>
            <a:off x="2828925" y="4895850"/>
            <a:ext cx="833498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ES" sz="1000">
                <a:solidFill>
                  <a:schemeClr val="bg1"/>
                </a:solidFill>
              </a:rPr>
              <a:t>39.349 GWh</a:t>
            </a:r>
          </a:p>
        </xdr:txBody>
      </xdr:sp>
      <xdr:sp macro="" textlink="">
        <xdr:nvSpPr>
          <xdr:cNvPr id="146" name="CuadroTexto 145"/>
          <xdr:cNvSpPr txBox="1"/>
        </xdr:nvSpPr>
        <xdr:spPr>
          <a:xfrm>
            <a:off x="3390900" y="3876675"/>
            <a:ext cx="833498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ES" sz="1000">
                <a:solidFill>
                  <a:schemeClr val="bg1"/>
                </a:solidFill>
              </a:rPr>
              <a:t>11.776 GWh</a:t>
            </a:r>
          </a:p>
        </xdr:txBody>
      </xdr:sp>
      <xdr:sp macro="" textlink="">
        <xdr:nvSpPr>
          <xdr:cNvPr id="147" name="CuadroTexto 146"/>
          <xdr:cNvSpPr txBox="1"/>
        </xdr:nvSpPr>
        <xdr:spPr>
          <a:xfrm>
            <a:off x="1905000" y="4067175"/>
            <a:ext cx="768480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ES" sz="1000">
                <a:solidFill>
                  <a:schemeClr val="bg1"/>
                </a:solidFill>
              </a:rPr>
              <a:t>4.957 GWh</a:t>
            </a:r>
          </a:p>
        </xdr:txBody>
      </xdr:sp>
      <xdr:sp macro="" textlink="">
        <xdr:nvSpPr>
          <xdr:cNvPr id="148" name="CuadroTexto 147"/>
          <xdr:cNvSpPr txBox="1"/>
        </xdr:nvSpPr>
        <xdr:spPr>
          <a:xfrm>
            <a:off x="3067050" y="3190875"/>
            <a:ext cx="833498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ES" sz="1000">
                <a:solidFill>
                  <a:schemeClr val="bg1"/>
                </a:solidFill>
              </a:rPr>
              <a:t>29.083 GWh</a:t>
            </a:r>
          </a:p>
        </xdr:txBody>
      </xdr:sp>
      <xdr:sp macro="" textlink="">
        <xdr:nvSpPr>
          <xdr:cNvPr id="149" name="CuadroTexto 148"/>
          <xdr:cNvSpPr txBox="1"/>
        </xdr:nvSpPr>
        <xdr:spPr>
          <a:xfrm>
            <a:off x="2676525" y="2514600"/>
            <a:ext cx="833498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ES" sz="1000">
                <a:solidFill>
                  <a:schemeClr val="bg1"/>
                </a:solidFill>
              </a:rPr>
              <a:t>14.154 GWh</a:t>
            </a:r>
          </a:p>
        </xdr:txBody>
      </xdr:sp>
      <xdr:sp macro="" textlink="">
        <xdr:nvSpPr>
          <xdr:cNvPr id="150" name="CuadroTexto 149"/>
          <xdr:cNvSpPr txBox="1"/>
        </xdr:nvSpPr>
        <xdr:spPr>
          <a:xfrm>
            <a:off x="3648075" y="2266950"/>
            <a:ext cx="768480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ES" sz="1000">
                <a:solidFill>
                  <a:schemeClr val="bg1"/>
                </a:solidFill>
              </a:rPr>
              <a:t>1.744 GWh</a:t>
            </a:r>
          </a:p>
        </xdr:txBody>
      </xdr:sp>
      <xdr:sp macro="" textlink="">
        <xdr:nvSpPr>
          <xdr:cNvPr id="151" name="CuadroTexto 150"/>
          <xdr:cNvSpPr txBox="1"/>
        </xdr:nvSpPr>
        <xdr:spPr>
          <a:xfrm>
            <a:off x="4400550" y="2581275"/>
            <a:ext cx="833498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ES" sz="1000">
                <a:solidFill>
                  <a:schemeClr val="bg1"/>
                </a:solidFill>
              </a:rPr>
              <a:t>10.435 GWh</a:t>
            </a:r>
          </a:p>
        </xdr:txBody>
      </xdr:sp>
      <xdr:sp macro="" textlink="">
        <xdr:nvSpPr>
          <xdr:cNvPr id="152" name="CuadroTexto 151"/>
          <xdr:cNvSpPr txBox="1"/>
        </xdr:nvSpPr>
        <xdr:spPr>
          <a:xfrm>
            <a:off x="4171950" y="1924050"/>
            <a:ext cx="768480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ES" sz="1000">
                <a:solidFill>
                  <a:schemeClr val="bg1"/>
                </a:solidFill>
              </a:rPr>
              <a:t>4.966 GWh</a:t>
            </a:r>
          </a:p>
        </xdr:txBody>
      </xdr:sp>
      <xdr:sp macro="" textlink="">
        <xdr:nvSpPr>
          <xdr:cNvPr id="153" name="CuadroTexto 152"/>
          <xdr:cNvSpPr txBox="1"/>
        </xdr:nvSpPr>
        <xdr:spPr>
          <a:xfrm>
            <a:off x="3733800" y="1266825"/>
            <a:ext cx="833498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ES" sz="1000">
                <a:solidFill>
                  <a:sysClr val="windowText" lastClr="000000"/>
                </a:solidFill>
              </a:rPr>
              <a:t>16.246 GWh</a:t>
            </a:r>
          </a:p>
        </xdr:txBody>
      </xdr:sp>
      <xdr:sp macro="" textlink="">
        <xdr:nvSpPr>
          <xdr:cNvPr id="154" name="CuadroTexto 153"/>
          <xdr:cNvSpPr txBox="1"/>
        </xdr:nvSpPr>
        <xdr:spPr>
          <a:xfrm>
            <a:off x="3219450" y="971550"/>
            <a:ext cx="768480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ES" sz="1000">
                <a:solidFill>
                  <a:sysClr val="windowText" lastClr="000000"/>
                </a:solidFill>
              </a:rPr>
              <a:t>4.219 GWh</a:t>
            </a:r>
          </a:p>
        </xdr:txBody>
      </xdr:sp>
      <xdr:sp macro="" textlink="">
        <xdr:nvSpPr>
          <xdr:cNvPr id="155" name="CuadroTexto 154"/>
          <xdr:cNvSpPr txBox="1"/>
        </xdr:nvSpPr>
        <xdr:spPr>
          <a:xfrm>
            <a:off x="2190750" y="1209675"/>
            <a:ext cx="833498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ES" sz="1000">
                <a:solidFill>
                  <a:sysClr val="windowText" lastClr="000000"/>
                </a:solidFill>
              </a:rPr>
              <a:t>10.532 GWh</a:t>
            </a:r>
          </a:p>
        </xdr:txBody>
      </xdr:sp>
      <xdr:sp macro="" textlink="">
        <xdr:nvSpPr>
          <xdr:cNvPr id="156" name="CuadroTexto 155"/>
          <xdr:cNvSpPr txBox="1"/>
        </xdr:nvSpPr>
        <xdr:spPr>
          <a:xfrm>
            <a:off x="1400175" y="1943100"/>
            <a:ext cx="833498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ES" sz="1000">
                <a:solidFill>
                  <a:schemeClr val="bg1"/>
                </a:solidFill>
              </a:rPr>
              <a:t>19.874 GWh</a:t>
            </a:r>
          </a:p>
        </xdr:txBody>
      </xdr:sp>
      <xdr:sp macro="" textlink="">
        <xdr:nvSpPr>
          <xdr:cNvPr id="157" name="CuadroTexto 156"/>
          <xdr:cNvSpPr txBox="1"/>
        </xdr:nvSpPr>
        <xdr:spPr>
          <a:xfrm>
            <a:off x="638175" y="5191125"/>
            <a:ext cx="768480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ES" sz="1000">
                <a:solidFill>
                  <a:sysClr val="windowText" lastClr="000000"/>
                </a:solidFill>
              </a:rPr>
              <a:t>8.778 GWh</a:t>
            </a:r>
          </a:p>
        </xdr:txBody>
      </xdr:sp>
      <xdr:sp macro="" textlink="">
        <xdr:nvSpPr>
          <xdr:cNvPr id="158" name="CuadroTexto 157"/>
          <xdr:cNvSpPr txBox="1"/>
        </xdr:nvSpPr>
        <xdr:spPr>
          <a:xfrm>
            <a:off x="2838450" y="5781675"/>
            <a:ext cx="671081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ES" sz="1000">
                <a:solidFill>
                  <a:sysClr val="windowText" lastClr="000000"/>
                </a:solidFill>
              </a:rPr>
              <a:t>211 GWh</a:t>
            </a:r>
          </a:p>
        </xdr:txBody>
      </xdr:sp>
      <xdr:sp macro="" textlink="">
        <xdr:nvSpPr>
          <xdr:cNvPr id="159" name="CuadroTexto 158"/>
          <xdr:cNvSpPr txBox="1"/>
        </xdr:nvSpPr>
        <xdr:spPr>
          <a:xfrm>
            <a:off x="3943350" y="6181725"/>
            <a:ext cx="671081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ES" sz="1000">
                <a:solidFill>
                  <a:sysClr val="windowText" lastClr="000000"/>
                </a:solidFill>
              </a:rPr>
              <a:t>208 GWh</a:t>
            </a: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7621</xdr:colOff>
      <xdr:row>6</xdr:row>
      <xdr:rowOff>55245</xdr:rowOff>
    </xdr:from>
    <xdr:to>
      <xdr:col>4</xdr:col>
      <xdr:colOff>7231381</xdr:colOff>
      <xdr:row>21</xdr:row>
      <xdr:rowOff>38100</xdr:rowOff>
    </xdr:to>
    <xdr:graphicFrame macro="">
      <xdr:nvGraphicFramePr>
        <xdr:cNvPr id="2909261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909262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7244625</xdr:colOff>
      <xdr:row>3</xdr:row>
      <xdr:rowOff>28575</xdr:rowOff>
    </xdr:to>
    <xdr:sp macro="" textlink="">
      <xdr:nvSpPr>
        <xdr:cNvPr id="2909263" name="Line 27"/>
        <xdr:cNvSpPr>
          <a:spLocks noChangeShapeType="1"/>
        </xdr:cNvSpPr>
      </xdr:nvSpPr>
      <xdr:spPr bwMode="auto">
        <a:xfrm flipH="1">
          <a:off x="200025" y="493395"/>
          <a:ext cx="8949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316230</xdr:colOff>
      <xdr:row>6</xdr:row>
      <xdr:rowOff>7620</xdr:rowOff>
    </xdr:from>
    <xdr:to>
      <xdr:col>4</xdr:col>
      <xdr:colOff>3558540</xdr:colOff>
      <xdr:row>21</xdr:row>
      <xdr:rowOff>121920</xdr:rowOff>
    </xdr:to>
    <xdr:graphicFrame macro="">
      <xdr:nvGraphicFramePr>
        <xdr:cNvPr id="2945214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3</xdr:row>
      <xdr:rowOff>32385</xdr:rowOff>
    </xdr:from>
    <xdr:to>
      <xdr:col>4</xdr:col>
      <xdr:colOff>7244625</xdr:colOff>
      <xdr:row>3</xdr:row>
      <xdr:rowOff>32385</xdr:rowOff>
    </xdr:to>
    <xdr:sp macro="" textlink="">
      <xdr:nvSpPr>
        <xdr:cNvPr id="2945215" name="Line 2"/>
        <xdr:cNvSpPr>
          <a:spLocks noChangeShapeType="1"/>
        </xdr:cNvSpPr>
      </xdr:nvSpPr>
      <xdr:spPr bwMode="auto">
        <a:xfrm flipH="1">
          <a:off x="200025" y="497205"/>
          <a:ext cx="8949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94521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3390901</xdr:colOff>
      <xdr:row>5</xdr:row>
      <xdr:rowOff>144780</xdr:rowOff>
    </xdr:from>
    <xdr:to>
      <xdr:col>4</xdr:col>
      <xdr:colOff>7239000</xdr:colOff>
      <xdr:row>21</xdr:row>
      <xdr:rowOff>131445</xdr:rowOff>
    </xdr:to>
    <xdr:graphicFrame macro="">
      <xdr:nvGraphicFramePr>
        <xdr:cNvPr id="294521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3457303</xdr:colOff>
      <xdr:row>13</xdr:row>
      <xdr:rowOff>88445</xdr:rowOff>
    </xdr:from>
    <xdr:to>
      <xdr:col>4</xdr:col>
      <xdr:colOff>3743053</xdr:colOff>
      <xdr:row>14</xdr:row>
      <xdr:rowOff>78921</xdr:rowOff>
    </xdr:to>
    <xdr:sp macro="" textlink="">
      <xdr:nvSpPr>
        <xdr:cNvPr id="360453" name="Text Box 5"/>
        <xdr:cNvSpPr txBox="1">
          <a:spLocks noChangeArrowheads="1"/>
        </xdr:cNvSpPr>
      </xdr:nvSpPr>
      <xdr:spPr bwMode="auto">
        <a:xfrm>
          <a:off x="5314678" y="2251981"/>
          <a:ext cx="285750" cy="15376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2014</a:t>
          </a:r>
        </a:p>
        <a:p>
          <a:pPr algn="l" rtl="0">
            <a:defRPr sz="1000"/>
          </a:pPr>
          <a:endParaRPr lang="es-ES" sz="800" b="0" i="0" u="none" strike="noStrike" baseline="0">
            <a:solidFill>
              <a:srgbClr val="004563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3457303</xdr:colOff>
      <xdr:row>15</xdr:row>
      <xdr:rowOff>148317</xdr:rowOff>
    </xdr:from>
    <xdr:to>
      <xdr:col>4</xdr:col>
      <xdr:colOff>3743053</xdr:colOff>
      <xdr:row>16</xdr:row>
      <xdr:rowOff>138793</xdr:rowOff>
    </xdr:to>
    <xdr:sp macro="" textlink="">
      <xdr:nvSpPr>
        <xdr:cNvPr id="360454" name="Text Box 6"/>
        <xdr:cNvSpPr txBox="1">
          <a:spLocks noChangeArrowheads="1"/>
        </xdr:cNvSpPr>
      </xdr:nvSpPr>
      <xdr:spPr bwMode="auto">
        <a:xfrm>
          <a:off x="5314678" y="2638424"/>
          <a:ext cx="285750" cy="15376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2013</a:t>
          </a: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3470910</xdr:colOff>
      <xdr:row>18</xdr:row>
      <xdr:rowOff>10887</xdr:rowOff>
    </xdr:from>
    <xdr:to>
      <xdr:col>4</xdr:col>
      <xdr:colOff>3756660</xdr:colOff>
      <xdr:row>19</xdr:row>
      <xdr:rowOff>1362</xdr:rowOff>
    </xdr:to>
    <xdr:sp macro="" textlink="">
      <xdr:nvSpPr>
        <xdr:cNvPr id="360455" name="Text Box 7"/>
        <xdr:cNvSpPr txBox="1">
          <a:spLocks noChangeArrowheads="1"/>
        </xdr:cNvSpPr>
      </xdr:nvSpPr>
      <xdr:spPr bwMode="auto">
        <a:xfrm>
          <a:off x="5328285" y="2990851"/>
          <a:ext cx="285750" cy="15376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2012</a:t>
          </a: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3464107</xdr:colOff>
      <xdr:row>11</xdr:row>
      <xdr:rowOff>28576</xdr:rowOff>
    </xdr:from>
    <xdr:to>
      <xdr:col>4</xdr:col>
      <xdr:colOff>3749857</xdr:colOff>
      <xdr:row>12</xdr:row>
      <xdr:rowOff>19050</xdr:rowOff>
    </xdr:to>
    <xdr:sp macro="" textlink="">
      <xdr:nvSpPr>
        <xdr:cNvPr id="360457" name="Text Box 9"/>
        <xdr:cNvSpPr txBox="1">
          <a:spLocks noChangeArrowheads="1"/>
        </xdr:cNvSpPr>
      </xdr:nvSpPr>
      <xdr:spPr bwMode="auto">
        <a:xfrm>
          <a:off x="5321482" y="1865540"/>
          <a:ext cx="285750" cy="15376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t>2015</a:t>
          </a:r>
        </a:p>
        <a:p>
          <a:pPr marL="0" indent="0" algn="l" rtl="0">
            <a:defRPr sz="1000"/>
          </a:pPr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3464105</xdr:colOff>
      <xdr:row>8</xdr:row>
      <xdr:rowOff>149133</xdr:rowOff>
    </xdr:from>
    <xdr:to>
      <xdr:col>4</xdr:col>
      <xdr:colOff>3781424</xdr:colOff>
      <xdr:row>9</xdr:row>
      <xdr:rowOff>142874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5321480" y="1501683"/>
          <a:ext cx="317319" cy="15566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2016</a:t>
          </a:r>
        </a:p>
        <a:p>
          <a:pPr algn="l" rtl="0">
            <a:defRPr sz="1000"/>
          </a:pPr>
          <a:endParaRPr lang="es-ES" sz="800" b="0" i="0" u="none" strike="noStrike" baseline="0">
            <a:solidFill>
              <a:srgbClr val="004563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4</xdr:col>
      <xdr:colOff>4968240</xdr:colOff>
      <xdr:row>25</xdr:row>
      <xdr:rowOff>15240</xdr:rowOff>
    </xdr:from>
    <xdr:ext cx="184731" cy="264560"/>
    <xdr:sp macro="" textlink="">
      <xdr:nvSpPr>
        <xdr:cNvPr id="4" name="CuadroTexto 3"/>
        <xdr:cNvSpPr txBox="1"/>
      </xdr:nvSpPr>
      <xdr:spPr>
        <a:xfrm>
          <a:off x="6873240" y="4099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0.45841</cdr:x>
      <cdr:y>0.74999</cdr:y>
    </cdr:from>
    <cdr:to>
      <cdr:x>0.94446</cdr:x>
      <cdr:y>0.80814</cdr:y>
    </cdr:to>
    <cdr:sp macro="" textlink="'Data 1'!$D$94">
      <cdr:nvSpPr>
        <cdr:cNvPr id="3614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6307" y="1899113"/>
          <a:ext cx="1575925" cy="1472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AEA57188-888E-49C7-8EBD-01EA0DCDE2DB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r" rtl="0">
              <a:defRPr sz="1000"/>
            </a:pPr>
            <a:t>13 febrero (20-21 h)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0.4566</cdr:x>
      <cdr:y>0.81024</cdr:y>
    </cdr:from>
    <cdr:to>
      <cdr:x>0.94266</cdr:x>
      <cdr:y>0.85965</cdr:y>
    </cdr:to>
    <cdr:sp macro="" textlink="'Data 1'!$D$103">
      <cdr:nvSpPr>
        <cdr:cNvPr id="3614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0439" y="2051678"/>
          <a:ext cx="1575957" cy="125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47853DAD-E375-4697-B17B-614B852CF7EF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r" rtl="0">
              <a:defRPr sz="1000"/>
            </a:pPr>
            <a:t>27 junio (13-14 h)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0.47552</cdr:x>
      <cdr:y>0.60258</cdr:y>
    </cdr:from>
    <cdr:to>
      <cdr:x>0.93908</cdr:x>
      <cdr:y>0.66621</cdr:y>
    </cdr:to>
    <cdr:sp macro="" textlink="'Data 1'!$D$95">
      <cdr:nvSpPr>
        <cdr:cNvPr id="361492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41783" y="1525844"/>
          <a:ext cx="1503005" cy="1611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6D3C07E5-A276-49E1-AE67-7F3BF5E05AD5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r" rtl="0">
              <a:defRPr sz="1000"/>
            </a:pPr>
            <a:t>27 febrero (20-21 h)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0.45341</cdr:x>
      <cdr:y>0.52101</cdr:y>
    </cdr:from>
    <cdr:to>
      <cdr:x>0.93946</cdr:x>
      <cdr:y>0.57566</cdr:y>
    </cdr:to>
    <cdr:sp macro="" textlink="'Data 1'!$D$105">
      <cdr:nvSpPr>
        <cdr:cNvPr id="361494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0096" y="1319294"/>
          <a:ext cx="1575925" cy="1383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0D98E41E-8B91-4A67-8A24-ED88D2275B02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r" rtl="0">
              <a:defRPr sz="1000"/>
            </a:pPr>
            <a:t>17 julio (13-14 h)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0.45068</cdr:x>
      <cdr:y>0.66675</cdr:y>
    </cdr:from>
    <cdr:to>
      <cdr:x>0.93698</cdr:x>
      <cdr:y>0.72731</cdr:y>
    </cdr:to>
    <cdr:sp macro="" textlink="'Data 1'!$D$104">
      <cdr:nvSpPr>
        <cdr:cNvPr id="361500" name="Text Box 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1244" y="1688334"/>
          <a:ext cx="1576736" cy="1533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386604C2-7609-4F2A-A28D-0EB8ACBBCFAE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r" rtl="0">
              <a:defRPr sz="1000"/>
            </a:pPr>
            <a:t>10 julio (13-14 h)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0.47816</cdr:x>
      <cdr:y>0.45825</cdr:y>
    </cdr:from>
    <cdr:to>
      <cdr:x>0.94172</cdr:x>
      <cdr:y>0.52211</cdr:y>
    </cdr:to>
    <cdr:sp macro="" textlink="'Data 1'!$D$96">
      <cdr:nvSpPr>
        <cdr:cNvPr id="36150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0343" y="1160374"/>
          <a:ext cx="1503005" cy="161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CF4BA69C-0DBF-457D-AF80-59F6E53F8C5F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r" rtl="0">
              <a:defRPr sz="1000"/>
            </a:pPr>
            <a:t>4 febrero (20-21 h)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0.44296</cdr:x>
      <cdr:y>0.31205</cdr:y>
    </cdr:from>
    <cdr:to>
      <cdr:x>0.93837</cdr:x>
      <cdr:y>0.37567</cdr:y>
    </cdr:to>
    <cdr:sp macro="" textlink="'Data 1'!$D$97">
      <cdr:nvSpPr>
        <cdr:cNvPr id="361502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36214" y="790168"/>
          <a:ext cx="1606272" cy="1610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CF5FAD2D-E831-4E1C-9491-14B4FAAC272A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r" rtl="0">
              <a:defRPr sz="1000"/>
            </a:pPr>
            <a:t>4 febrero (20-21 h)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0.45008</cdr:x>
      <cdr:y>0.36687</cdr:y>
    </cdr:from>
    <cdr:to>
      <cdr:x>0.93614</cdr:x>
      <cdr:y>0.4228</cdr:y>
    </cdr:to>
    <cdr:sp macro="" textlink="'Data 1'!$D$106">
      <cdr:nvSpPr>
        <cdr:cNvPr id="361503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9299" y="928983"/>
          <a:ext cx="1575957" cy="141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E3298475-5A0B-4E48-A388-9E0B2A71887C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r" rtl="0">
              <a:defRPr sz="1000"/>
            </a:pPr>
            <a:t>21 julio (13-14 h)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0.43869</cdr:x>
      <cdr:y>0.16874</cdr:y>
    </cdr:from>
    <cdr:to>
      <cdr:x>0.93409</cdr:x>
      <cdr:y>0.23236</cdr:y>
    </cdr:to>
    <cdr:sp macro="" textlink="">
      <cdr:nvSpPr>
        <cdr:cNvPr id="12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2369" y="427281"/>
          <a:ext cx="1606240" cy="1610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0" tIns="18288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t>17</a:t>
          </a:r>
          <a:r>
            <a:rPr lang="es-ES" sz="600" b="1" i="0" u="none" strike="noStrike" baseline="0">
              <a:solidFill>
                <a:srgbClr val="FFFFFF"/>
              </a:solidFill>
              <a:latin typeface="Arial"/>
              <a:cs typeface="Arial"/>
            </a:rPr>
            <a:t> febrero(20-21 h)</a:t>
          </a:r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0.44696</cdr:x>
      <cdr:y>0.22165</cdr:y>
    </cdr:from>
    <cdr:to>
      <cdr:x>0.93301</cdr:x>
      <cdr:y>0.27757</cdr:y>
    </cdr:to>
    <cdr:sp macro="" textlink="">
      <cdr:nvSpPr>
        <cdr:cNvPr id="13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9183" y="561259"/>
          <a:ext cx="1575925" cy="141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0" tIns="18288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600" b="1" i="0" strike="noStrike">
              <a:solidFill>
                <a:srgbClr val="FFFFFF"/>
              </a:solidFill>
              <a:latin typeface="Arial"/>
              <a:cs typeface="Arial"/>
            </a:rPr>
            <a:t>6 septiembre (13-14 h)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0.12377</cdr:x>
      <cdr:y>0.46701</cdr:y>
    </cdr:from>
    <cdr:to>
      <cdr:x>0.52228</cdr:x>
      <cdr:y>0.52994</cdr:y>
    </cdr:to>
    <cdr:sp macro="" textlink="'Data 1'!$G$96">
      <cdr:nvSpPr>
        <cdr:cNvPr id="3624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701" y="1217059"/>
          <a:ext cx="1457590" cy="1639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AD130A04-DC63-4583-BAC5-F5C3452907EA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l" rtl="0">
              <a:defRPr sz="1000"/>
            </a:pPr>
            <a:t>11 febrero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0.12478</cdr:x>
      <cdr:y>0.5215</cdr:y>
    </cdr:from>
    <cdr:to>
      <cdr:x>0.71459</cdr:x>
      <cdr:y>0.56354</cdr:y>
    </cdr:to>
    <cdr:sp macro="" textlink="'Data 1'!$G$105">
      <cdr:nvSpPr>
        <cdr:cNvPr id="3625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396" y="1359046"/>
          <a:ext cx="2157289" cy="1095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20F30028-7AAD-4E9B-87D8-3A9056638F78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l" rtl="0">
              <a:defRPr sz="1000"/>
            </a:pPr>
            <a:t>17 julio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0.12522</cdr:x>
      <cdr:y>0.81004</cdr:y>
    </cdr:from>
    <cdr:to>
      <cdr:x>0.71504</cdr:x>
      <cdr:y>0.85208</cdr:y>
    </cdr:to>
    <cdr:sp macro="" textlink="'Data 1'!$G$103">
      <cdr:nvSpPr>
        <cdr:cNvPr id="3625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005" y="2084289"/>
          <a:ext cx="2157325" cy="1081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3C92D5B8-AF45-4BFD-AD5C-BD65AF721565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l" rtl="0">
              <a:defRPr sz="1000"/>
            </a:pPr>
            <a:t>28 junio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0.12544</cdr:x>
      <cdr:y>0.75421</cdr:y>
    </cdr:from>
    <cdr:to>
      <cdr:x>0.71526</cdr:x>
      <cdr:y>0.79601</cdr:y>
    </cdr:to>
    <cdr:sp macro="" textlink="'Data 1'!$G$94">
      <cdr:nvSpPr>
        <cdr:cNvPr id="3625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809" y="1940634"/>
          <a:ext cx="2157325" cy="1075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FE4CF9CB-7C07-4FB0-9BB1-09A362092A1E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l" rtl="0">
              <a:defRPr sz="1000"/>
            </a:pPr>
            <a:t>8 febrero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0.11949</cdr:x>
      <cdr:y>0.66006</cdr:y>
    </cdr:from>
    <cdr:to>
      <cdr:x>0.70931</cdr:x>
      <cdr:y>0.70186</cdr:y>
    </cdr:to>
    <cdr:sp macro="" textlink="'Data 1'!$G$104">
      <cdr:nvSpPr>
        <cdr:cNvPr id="3625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046" y="1720145"/>
          <a:ext cx="2157325" cy="108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2AD28400-BF0B-4CE5-930D-397F3A214E56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l" rtl="0">
              <a:defRPr sz="1000"/>
            </a:pPr>
            <a:t>10 julio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0.12875</cdr:x>
      <cdr:y>0.61075</cdr:y>
    </cdr:from>
    <cdr:to>
      <cdr:x>0.68585</cdr:x>
      <cdr:y>0.65998</cdr:y>
    </cdr:to>
    <cdr:sp macro="" textlink="'Data 1'!$G$95">
      <cdr:nvSpPr>
        <cdr:cNvPr id="3625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916" y="1591641"/>
          <a:ext cx="2037648" cy="1282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B2E442E-C6DE-42BE-8FA3-8B7A3D3CD7F3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l" rtl="0">
              <a:defRPr sz="1000"/>
            </a:pPr>
            <a:t>23 enero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0.12991</cdr:x>
      <cdr:y>0.36789</cdr:y>
    </cdr:from>
    <cdr:to>
      <cdr:x>0.71972</cdr:x>
      <cdr:y>0.40968</cdr:y>
    </cdr:to>
    <cdr:sp macro="" textlink="'Data 1'!$G$106">
      <cdr:nvSpPr>
        <cdr:cNvPr id="3625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159" y="958732"/>
          <a:ext cx="2157289" cy="108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64E29D34-CF9E-4338-8AB9-8E796849BD9E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l" rtl="0">
              <a:defRPr sz="1000"/>
            </a:pPr>
            <a:t>21 julio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0.1287</cdr:x>
      <cdr:y>0.31953</cdr:y>
    </cdr:from>
    <cdr:to>
      <cdr:x>0.58476</cdr:x>
      <cdr:y>0.36394</cdr:y>
    </cdr:to>
    <cdr:sp macro="" textlink="'Data 1'!$G$97">
      <cdr:nvSpPr>
        <cdr:cNvPr id="3625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734" y="832700"/>
          <a:ext cx="1668084" cy="1157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837AEBAA-C50E-442F-A468-15696C288A8C}" type="TxLink">
            <a:rPr lang="es-ES" sz="600" b="1" i="0" u="none" strike="noStrike">
              <a:solidFill>
                <a:srgbClr val="FFFFFF"/>
              </a:solidFill>
              <a:latin typeface="Arial"/>
              <a:cs typeface="Arial"/>
            </a:rPr>
            <a:pPr algn="l" rtl="0">
              <a:defRPr sz="1000"/>
            </a:pPr>
            <a:t>4 febrero</a:t>
          </a:fld>
          <a:endParaRPr lang="es-ES" sz="6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0.1346</cdr:x>
      <cdr:y>0.17752</cdr:y>
    </cdr:from>
    <cdr:to>
      <cdr:x>0.59066</cdr:x>
      <cdr:y>0.22193</cdr:y>
    </cdr:to>
    <cdr:sp macro="" textlink="">
      <cdr:nvSpPr>
        <cdr:cNvPr id="1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2313" y="462629"/>
          <a:ext cx="1668084" cy="1157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600" b="1" i="0" strike="noStrike">
              <a:solidFill>
                <a:srgbClr val="FFFFFF"/>
              </a:solidFill>
              <a:latin typeface="Arial"/>
              <a:cs typeface="Arial"/>
            </a:rPr>
            <a:t>18 febrero</a:t>
          </a:r>
        </a:p>
      </cdr:txBody>
    </cdr:sp>
  </cdr:relSizeAnchor>
  <cdr:relSizeAnchor xmlns:cdr="http://schemas.openxmlformats.org/drawingml/2006/chartDrawing">
    <cdr:from>
      <cdr:x>0.13116</cdr:x>
      <cdr:y>0.22977</cdr:y>
    </cdr:from>
    <cdr:to>
      <cdr:x>0.72097</cdr:x>
      <cdr:y>0.27156</cdr:y>
    </cdr:to>
    <cdr:sp macro="" textlink="">
      <cdr:nvSpPr>
        <cdr:cNvPr id="1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731" y="598799"/>
          <a:ext cx="2157288" cy="108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600" b="1" i="0" strike="noStrike">
              <a:solidFill>
                <a:srgbClr val="FFFFFF"/>
              </a:solidFill>
              <a:latin typeface="Arial"/>
              <a:cs typeface="Arial"/>
            </a:rPr>
            <a:t>6 septiembre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83820</xdr:colOff>
      <xdr:row>5</xdr:row>
      <xdr:rowOff>137160</xdr:rowOff>
    </xdr:from>
    <xdr:to>
      <xdr:col>4</xdr:col>
      <xdr:colOff>7231380</xdr:colOff>
      <xdr:row>20</xdr:row>
      <xdr:rowOff>140746</xdr:rowOff>
    </xdr:to>
    <xdr:graphicFrame macro="">
      <xdr:nvGraphicFramePr>
        <xdr:cNvPr id="1836492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9524</xdr:colOff>
      <xdr:row>3</xdr:row>
      <xdr:rowOff>32385</xdr:rowOff>
    </xdr:from>
    <xdr:to>
      <xdr:col>4</xdr:col>
      <xdr:colOff>7244624</xdr:colOff>
      <xdr:row>3</xdr:row>
      <xdr:rowOff>32385</xdr:rowOff>
    </xdr:to>
    <xdr:sp macro="" textlink="">
      <xdr:nvSpPr>
        <xdr:cNvPr id="1836493" name="Line 2"/>
        <xdr:cNvSpPr>
          <a:spLocks noChangeShapeType="1"/>
        </xdr:cNvSpPr>
      </xdr:nvSpPr>
      <xdr:spPr bwMode="auto">
        <a:xfrm flipH="1">
          <a:off x="200024" y="497205"/>
          <a:ext cx="8949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183649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0.70057</cdr:x>
      <cdr:y>0.39633</cdr:y>
    </cdr:from>
    <cdr:to>
      <cdr:x>0.73842</cdr:x>
      <cdr:y>0.82946</cdr:y>
    </cdr:to>
    <cdr:sp macro="" textlink="'Data 1'!$E$251">
      <cdr:nvSpPr>
        <cdr:cNvPr id="2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4545279" y="1363209"/>
          <a:ext cx="1057697" cy="2669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="vert270" wrap="square" lIns="0" tIns="18288" rIns="27432" bIns="0" anchor="ctr" anchorCtr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A7DDB14C-2F7B-4F2A-ABB3-BFE9596732A8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 febrero (20.18 h)</a:t>
          </a:fld>
          <a:endParaRPr lang="es-ES" sz="8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  <cdr:relSizeAnchor xmlns:cdr="http://schemas.openxmlformats.org/drawingml/2006/chartDrawing">
    <cdr:from>
      <cdr:x>0.621</cdr:x>
      <cdr:y>0.40367</cdr:y>
    </cdr:from>
    <cdr:to>
      <cdr:x>0.65886</cdr:x>
      <cdr:y>0.82344</cdr:y>
    </cdr:to>
    <cdr:sp macro="" textlink="'Data 1'!$E$250">
      <cdr:nvSpPr>
        <cdr:cNvPr id="3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4000444" y="1364785"/>
          <a:ext cx="1025072" cy="267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="vert270" wrap="square" lIns="0" tIns="18288" rIns="27432" bIns="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93A9313E-FB5D-4C46-9640-1EF61AA2175B}" type="TxLink">
            <a:rPr lang="en-US" sz="800" b="0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27 febrero (20.42 h)</a:t>
          </a:fld>
          <a:endParaRPr lang="es-ES" sz="800" b="0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0.53118</cdr:x>
      <cdr:y>0.40016</cdr:y>
    </cdr:from>
    <cdr:to>
      <cdr:x>0.56904</cdr:x>
      <cdr:y>0.82586</cdr:y>
    </cdr:to>
    <cdr:sp macro="" textlink="'Data 1'!$E$249">
      <cdr:nvSpPr>
        <cdr:cNvPr id="4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3359769" y="1363453"/>
          <a:ext cx="1039554" cy="267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="vert270" wrap="square" lIns="0" tIns="18288" rIns="27432" bIns="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F3785853-55A7-4E7C-8B13-66D0956B61F1}" type="TxLink">
            <a:rPr lang="en-US" sz="800" b="0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13 febrero (20.21 h)</a:t>
          </a:fld>
          <a:endParaRPr lang="es-ES" sz="800" b="0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0.45912</cdr:x>
      <cdr:y>0.38573</cdr:y>
    </cdr:from>
    <cdr:to>
      <cdr:x>0.49698</cdr:x>
      <cdr:y>0.81885</cdr:y>
    </cdr:to>
    <cdr:sp macro="" textlink="'Data 1'!$E$248">
      <cdr:nvSpPr>
        <cdr:cNvPr id="5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2842520" y="1337275"/>
          <a:ext cx="1057673" cy="267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="vert270" wrap="square" lIns="0" tIns="18288" rIns="27432" bIns="0" anchor="ctr" anchorCtr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BB7E5236-D17B-4720-B4CC-4C18BFF6E51C}" type="TxLink">
            <a:rPr lang="en-US" sz="800" b="0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24 enero (20.06 h)</a:t>
          </a:fld>
          <a:endParaRPr lang="es-ES" sz="800" b="0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0.37108</cdr:x>
      <cdr:y>0.37566</cdr:y>
    </cdr:from>
    <cdr:to>
      <cdr:x>0.40894</cdr:x>
      <cdr:y>0.80878</cdr:y>
    </cdr:to>
    <cdr:sp macro="" textlink="'Data 1'!$E$247">
      <cdr:nvSpPr>
        <cdr:cNvPr id="6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2221648" y="1312705"/>
          <a:ext cx="1057673" cy="267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="vert270" wrap="square" lIns="0" tIns="18288" rIns="27432" bIns="0" anchor="ctr" anchorCtr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98F4D217-F760-46B9-ACA1-58980341D93F}" type="TxLink">
            <a:rPr lang="en-US" sz="800" b="0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12 enero (18.56 h)</a:t>
          </a:fld>
          <a:endParaRPr lang="es-ES" sz="800" b="0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0.27848</cdr:x>
      <cdr:y>0.36805</cdr:y>
    </cdr:from>
    <cdr:to>
      <cdr:x>0.31633</cdr:x>
      <cdr:y>0.80171</cdr:y>
    </cdr:to>
    <cdr:sp macro="" textlink="'Data 1'!$E$246">
      <cdr:nvSpPr>
        <cdr:cNvPr id="8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1567869" y="1294812"/>
          <a:ext cx="1058991" cy="2669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="vert270" wrap="square" lIns="0" tIns="18288" rIns="27432" bIns="0" anchor="ctr" anchorCtr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63C61C1B-A253-49E2-A434-7BE027C53BA5}" type="TxLink">
            <a:rPr lang="en-US" sz="800" b="0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13 enero (18.41 h)</a:t>
          </a:fld>
          <a:endParaRPr lang="es-ES" sz="800" b="0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0.19448</cdr:x>
      <cdr:y>0.37139</cdr:y>
    </cdr:from>
    <cdr:to>
      <cdr:x>0.23234</cdr:x>
      <cdr:y>0.80451</cdr:y>
    </cdr:to>
    <cdr:sp macro="" textlink="'Data 1'!$E$245">
      <cdr:nvSpPr>
        <cdr:cNvPr id="9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976192" y="1302275"/>
          <a:ext cx="1057673" cy="267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="vert270" wrap="square" lIns="0" tIns="18288" rIns="27432" bIns="0" anchor="ctr" anchorCtr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40E86222-1E15-41C2-9DF8-77800C4A5579}" type="TxLink">
            <a:rPr lang="en-US" sz="800" b="0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15 diciembre (18.59 h)</a:t>
          </a:fld>
          <a:endParaRPr lang="es-ES" sz="800" b="0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0.1115</cdr:x>
      <cdr:y>0.37452</cdr:y>
    </cdr:from>
    <cdr:to>
      <cdr:x>0.14935</cdr:x>
      <cdr:y>0.80764</cdr:y>
    </cdr:to>
    <cdr:sp macro="" textlink="'Data 1'!$E$244">
      <cdr:nvSpPr>
        <cdr:cNvPr id="10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390987" y="1309934"/>
          <a:ext cx="1057673" cy="2669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="vert270" wrap="square" lIns="0" tIns="18288" rIns="27432" bIns="0" anchor="ctr" anchorCtr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4E1DE17E-86D9-4460-8514-A524AD8CCED7}" type="TxLink">
            <a:rPr lang="en-US" sz="800" b="0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(18.53 h)</a:t>
          </a:fld>
          <a:endParaRPr lang="es-ES" sz="800" b="0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0.79598</cdr:x>
      <cdr:y>0.39346</cdr:y>
    </cdr:from>
    <cdr:to>
      <cdr:x>0.83328</cdr:x>
      <cdr:y>0.82658</cdr:y>
    </cdr:to>
    <cdr:sp macro="" textlink="'Data 1'!$E$252">
      <cdr:nvSpPr>
        <cdr:cNvPr id="11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5216200" y="1358129"/>
          <a:ext cx="1057673" cy="2630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="vert270" wrap="square" lIns="0" tIns="18288" rIns="27432" bIns="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8878F20E-580D-4B3B-BFE4-615E8D5BB545}" type="TxLink">
            <a:rPr lang="en-US" sz="800" b="0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4 febrero (19.56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0.8743</cdr:x>
      <cdr:y>0.39135</cdr:y>
    </cdr:from>
    <cdr:to>
      <cdr:x>0.9116</cdr:x>
      <cdr:y>0.82447</cdr:y>
    </cdr:to>
    <cdr:sp macro="" textlink="'Data 1'!$E$253">
      <cdr:nvSpPr>
        <cdr:cNvPr id="15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5768539" y="1352986"/>
          <a:ext cx="1057673" cy="2630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="vert270" wrap="square" lIns="0" tIns="18288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3E3325B3-BE97-4707-BAFE-EE38D71B2178}" type="TxLink">
            <a:rPr lang="en-US" sz="800" b="0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6 septiembre (13.32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83821</xdr:colOff>
      <xdr:row>6</xdr:row>
      <xdr:rowOff>22860</xdr:rowOff>
    </xdr:from>
    <xdr:to>
      <xdr:col>4</xdr:col>
      <xdr:colOff>7063740</xdr:colOff>
      <xdr:row>20</xdr:row>
      <xdr:rowOff>113347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 flipH="1">
          <a:off x="198120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5</xdr:row>
      <xdr:rowOff>129540</xdr:rowOff>
    </xdr:from>
    <xdr:to>
      <xdr:col>4</xdr:col>
      <xdr:colOff>7246620</xdr:colOff>
      <xdr:row>20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7241880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5</xdr:row>
      <xdr:rowOff>129540</xdr:rowOff>
    </xdr:from>
    <xdr:to>
      <xdr:col>5</xdr:col>
      <xdr:colOff>7620</xdr:colOff>
      <xdr:row>20</xdr:row>
      <xdr:rowOff>137160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7241880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9</xdr:col>
      <xdr:colOff>4320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91490"/>
          <a:ext cx="658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6</xdr:row>
      <xdr:rowOff>0</xdr:rowOff>
    </xdr:from>
    <xdr:to>
      <xdr:col>5</xdr:col>
      <xdr:colOff>0</xdr:colOff>
      <xdr:row>21</xdr:row>
      <xdr:rowOff>53340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7241880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5</xdr:col>
      <xdr:colOff>22860</xdr:colOff>
      <xdr:row>21</xdr:row>
      <xdr:rowOff>7620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7241880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5</xdr:row>
      <xdr:rowOff>160020</xdr:rowOff>
    </xdr:from>
    <xdr:to>
      <xdr:col>5</xdr:col>
      <xdr:colOff>15240</xdr:colOff>
      <xdr:row>21</xdr:row>
      <xdr:rowOff>22860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6</xdr:row>
      <xdr:rowOff>7620</xdr:rowOff>
    </xdr:from>
    <xdr:to>
      <xdr:col>5</xdr:col>
      <xdr:colOff>22860</xdr:colOff>
      <xdr:row>21</xdr:row>
      <xdr:rowOff>30480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7241880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6</xdr:row>
      <xdr:rowOff>0</xdr:rowOff>
    </xdr:from>
    <xdr:to>
      <xdr:col>5</xdr:col>
      <xdr:colOff>15240</xdr:colOff>
      <xdr:row>21</xdr:row>
      <xdr:rowOff>36195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7241880</xdr:colOff>
      <xdr:row>3</xdr:row>
      <xdr:rowOff>26670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H="1">
          <a:off x="198120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18</xdr:col>
      <xdr:colOff>323849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19" y="491490"/>
          <a:ext cx="734949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15241</xdr:colOff>
      <xdr:row>5</xdr:row>
      <xdr:rowOff>141922</xdr:rowOff>
    </xdr:from>
    <xdr:to>
      <xdr:col>4</xdr:col>
      <xdr:colOff>7239001</xdr:colOff>
      <xdr:row>21</xdr:row>
      <xdr:rowOff>7620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3811</xdr:colOff>
      <xdr:row>1</xdr:row>
      <xdr:rowOff>154305</xdr:rowOff>
    </xdr:from>
    <xdr:to>
      <xdr:col>2</xdr:col>
      <xdr:colOff>891541</xdr:colOff>
      <xdr:row>2</xdr:row>
      <xdr:rowOff>163830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1" y="161925"/>
          <a:ext cx="88773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3808</xdr:colOff>
      <xdr:row>3</xdr:row>
      <xdr:rowOff>28574</xdr:rowOff>
    </xdr:from>
    <xdr:to>
      <xdr:col>5</xdr:col>
      <xdr:colOff>6688</xdr:colOff>
      <xdr:row>3</xdr:row>
      <xdr:rowOff>28574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 flipV="1">
          <a:off x="194308" y="493394"/>
          <a:ext cx="89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6</xdr:row>
      <xdr:rowOff>7620</xdr:rowOff>
    </xdr:from>
    <xdr:to>
      <xdr:col>4</xdr:col>
      <xdr:colOff>7193280</xdr:colOff>
      <xdr:row>21</xdr:row>
      <xdr:rowOff>7620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 flipH="1">
          <a:off x="198120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15</xdr:col>
      <xdr:colOff>364800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91490"/>
          <a:ext cx="615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5</xdr:row>
      <xdr:rowOff>152400</xdr:rowOff>
    </xdr:from>
    <xdr:to>
      <xdr:col>5</xdr:col>
      <xdr:colOff>0</xdr:colOff>
      <xdr:row>21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7241880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9</xdr:col>
      <xdr:colOff>447060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91490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154305</xdr:rowOff>
    </xdr:from>
    <xdr:to>
      <xdr:col>2</xdr:col>
      <xdr:colOff>895350</xdr:colOff>
      <xdr:row>2</xdr:row>
      <xdr:rowOff>163830</xdr:rowOff>
    </xdr:to>
    <xdr:pic>
      <xdr:nvPicPr>
        <xdr:cNvPr id="7350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19050</xdr:rowOff>
    </xdr:from>
    <xdr:to>
      <xdr:col>7</xdr:col>
      <xdr:colOff>1159334</xdr:colOff>
      <xdr:row>3</xdr:row>
      <xdr:rowOff>19050</xdr:rowOff>
    </xdr:to>
    <xdr:sp macro="" textlink="">
      <xdr:nvSpPr>
        <xdr:cNvPr id="73501" name="Line 31"/>
        <xdr:cNvSpPr>
          <a:spLocks noChangeShapeType="1"/>
        </xdr:cNvSpPr>
      </xdr:nvSpPr>
      <xdr:spPr bwMode="auto">
        <a:xfrm flipH="1">
          <a:off x="200024" y="483870"/>
          <a:ext cx="64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15241</xdr:colOff>
      <xdr:row>1</xdr:row>
      <xdr:rowOff>160020</xdr:rowOff>
    </xdr:from>
    <xdr:to>
      <xdr:col>2</xdr:col>
      <xdr:colOff>108586</xdr:colOff>
      <xdr:row>2</xdr:row>
      <xdr:rowOff>169545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1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15240</xdr:colOff>
      <xdr:row>3</xdr:row>
      <xdr:rowOff>24765</xdr:rowOff>
    </xdr:from>
    <xdr:to>
      <xdr:col>9</xdr:col>
      <xdr:colOff>11400</xdr:colOff>
      <xdr:row>3</xdr:row>
      <xdr:rowOff>24765</xdr:rowOff>
    </xdr:to>
    <xdr:sp macro="" textlink="">
      <xdr:nvSpPr>
        <xdr:cNvPr id="3" name="Line 31"/>
        <xdr:cNvSpPr>
          <a:spLocks noChangeShapeType="1"/>
        </xdr:cNvSpPr>
      </xdr:nvSpPr>
      <xdr:spPr bwMode="auto">
        <a:xfrm flipH="1">
          <a:off x="198120" y="489585"/>
          <a:ext cx="633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12</xdr:col>
      <xdr:colOff>2280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91490"/>
          <a:ext cx="766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15241</xdr:colOff>
      <xdr:row>5</xdr:row>
      <xdr:rowOff>141922</xdr:rowOff>
    </xdr:from>
    <xdr:to>
      <xdr:col>4</xdr:col>
      <xdr:colOff>7239001</xdr:colOff>
      <xdr:row>21</xdr:row>
      <xdr:rowOff>7620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7241880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114301</xdr:colOff>
      <xdr:row>6</xdr:row>
      <xdr:rowOff>123825</xdr:rowOff>
    </xdr:from>
    <xdr:to>
      <xdr:col>4</xdr:col>
      <xdr:colOff>6949441</xdr:colOff>
      <xdr:row>21</xdr:row>
      <xdr:rowOff>99060</xdr:rowOff>
    </xdr:to>
    <xdr:graphicFrame macro="">
      <xdr:nvGraphicFramePr>
        <xdr:cNvPr id="2642093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42094" name="Picture 12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54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7244625</xdr:colOff>
      <xdr:row>3</xdr:row>
      <xdr:rowOff>28575</xdr:rowOff>
    </xdr:to>
    <xdr:sp macro="" textlink="">
      <xdr:nvSpPr>
        <xdr:cNvPr id="2642095" name="Line 122"/>
        <xdr:cNvSpPr>
          <a:spLocks noChangeShapeType="1"/>
        </xdr:cNvSpPr>
      </xdr:nvSpPr>
      <xdr:spPr bwMode="auto">
        <a:xfrm flipH="1">
          <a:off x="200025" y="493395"/>
          <a:ext cx="8949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9525</xdr:colOff>
      <xdr:row>6</xdr:row>
      <xdr:rowOff>9525</xdr:rowOff>
    </xdr:from>
    <xdr:to>
      <xdr:col>4</xdr:col>
      <xdr:colOff>3895725</xdr:colOff>
      <xdr:row>20</xdr:row>
      <xdr:rowOff>152400</xdr:rowOff>
    </xdr:to>
    <xdr:graphicFrame macro="">
      <xdr:nvGraphicFramePr>
        <xdr:cNvPr id="548833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48834" name="Picture 12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3895725</xdr:colOff>
      <xdr:row>3</xdr:row>
      <xdr:rowOff>28575</xdr:rowOff>
    </xdr:to>
    <xdr:sp macro="" textlink="">
      <xdr:nvSpPr>
        <xdr:cNvPr id="548835" name="Line 122"/>
        <xdr:cNvSpPr>
          <a:spLocks noChangeShapeType="1"/>
        </xdr:cNvSpPr>
      </xdr:nvSpPr>
      <xdr:spPr bwMode="auto">
        <a:xfrm flipH="1">
          <a:off x="200025" y="495300"/>
          <a:ext cx="52101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146685</xdr:rowOff>
    </xdr:from>
    <xdr:to>
      <xdr:col>4</xdr:col>
      <xdr:colOff>7223761</xdr:colOff>
      <xdr:row>20</xdr:row>
      <xdr:rowOff>121920</xdr:rowOff>
    </xdr:to>
    <xdr:graphicFrame macro="">
      <xdr:nvGraphicFramePr>
        <xdr:cNvPr id="2553037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553038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7244625</xdr:colOff>
      <xdr:row>3</xdr:row>
      <xdr:rowOff>28575</xdr:rowOff>
    </xdr:to>
    <xdr:sp macro="" textlink="">
      <xdr:nvSpPr>
        <xdr:cNvPr id="2553039" name="Line 123"/>
        <xdr:cNvSpPr>
          <a:spLocks noChangeShapeType="1"/>
        </xdr:cNvSpPr>
      </xdr:nvSpPr>
      <xdr:spPr bwMode="auto">
        <a:xfrm flipH="1">
          <a:off x="200025" y="493395"/>
          <a:ext cx="8949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15171" name="Picture 1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19</xdr:col>
      <xdr:colOff>317264</xdr:colOff>
      <xdr:row>3</xdr:row>
      <xdr:rowOff>28575</xdr:rowOff>
    </xdr:to>
    <xdr:sp macro="" textlink="">
      <xdr:nvSpPr>
        <xdr:cNvPr id="15172" name="Line 117"/>
        <xdr:cNvSpPr>
          <a:spLocks noChangeShapeType="1"/>
        </xdr:cNvSpPr>
      </xdr:nvSpPr>
      <xdr:spPr bwMode="auto">
        <a:xfrm flipH="1">
          <a:off x="200024" y="493395"/>
          <a:ext cx="772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B1:F35"/>
  <sheetViews>
    <sheetView showGridLines="0" showRowColHeaders="0" tabSelected="1" topLeftCell="A2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1.85546875" style="1" customWidth="1"/>
    <col min="6" max="6" width="3.85546875" style="1" customWidth="1"/>
    <col min="7" max="16384" width="11.42578125" style="1"/>
  </cols>
  <sheetData>
    <row r="1" spans="2:6" ht="0.6" hidden="1" customHeight="1"/>
    <row r="2" spans="2:6" ht="21" customHeight="1">
      <c r="C2" s="10"/>
      <c r="D2" s="10"/>
      <c r="F2" s="46" t="s">
        <v>32</v>
      </c>
    </row>
    <row r="3" spans="2:6" ht="15" customHeight="1">
      <c r="C3" s="10"/>
      <c r="D3" s="10"/>
      <c r="F3" s="8" t="s">
        <v>287</v>
      </c>
    </row>
    <row r="4" spans="2:6" s="2" customFormat="1" ht="20.25" customHeight="1">
      <c r="B4" s="3"/>
      <c r="C4" s="4" t="s">
        <v>228</v>
      </c>
      <c r="F4" s="346" t="s">
        <v>324</v>
      </c>
    </row>
    <row r="5" spans="2:6" s="2" customFormat="1" ht="8.25" customHeight="1">
      <c r="B5" s="3"/>
      <c r="C5" s="5"/>
    </row>
    <row r="6" spans="2:6" s="2" customFormat="1" ht="3" customHeight="1">
      <c r="B6" s="3"/>
      <c r="C6" s="5"/>
    </row>
    <row r="7" spans="2:6" s="2" customFormat="1" ht="7.5" customHeight="1">
      <c r="B7" s="3"/>
      <c r="C7" s="11"/>
      <c r="D7" s="92"/>
      <c r="E7" s="93"/>
      <c r="F7" s="347"/>
    </row>
    <row r="8" spans="2:6" s="2" customFormat="1" ht="12.75" customHeight="1">
      <c r="B8" s="3"/>
      <c r="C8" s="13"/>
      <c r="D8" s="92" t="s">
        <v>27</v>
      </c>
      <c r="E8" s="93" t="str">
        <f>'C1'!$C$7</f>
        <v>Evolución de la demanda en b.c. peninsular en los últimos 10 años</v>
      </c>
      <c r="F8" s="348"/>
    </row>
    <row r="9" spans="2:6" s="2" customFormat="1" ht="12.75" customHeight="1">
      <c r="B9" s="3"/>
      <c r="C9" s="13"/>
      <c r="D9" s="92" t="s">
        <v>27</v>
      </c>
      <c r="E9" s="93" t="str">
        <f>'C2'!$C$7</f>
        <v>Variación anual de la demanda peninsular y PIB</v>
      </c>
      <c r="F9" s="348"/>
    </row>
    <row r="10" spans="2:6" s="2" customFormat="1" ht="12.75" customHeight="1">
      <c r="B10" s="3"/>
      <c r="C10" s="13"/>
      <c r="D10" s="92" t="s">
        <v>27</v>
      </c>
      <c r="E10" s="93" t="str">
        <f>'C3'!$C$7</f>
        <v>Componentes de la variación anual de la demanda peninsular</v>
      </c>
      <c r="F10" s="348"/>
    </row>
    <row r="11" spans="2:6" s="2" customFormat="1" ht="12.75" customHeight="1">
      <c r="B11" s="3"/>
      <c r="C11" s="13"/>
      <c r="D11" s="92" t="s">
        <v>27</v>
      </c>
      <c r="E11" s="93" t="str">
        <f>'C4'!$C$7</f>
        <v>Variación mensual de la demanda peninsular corregida</v>
      </c>
      <c r="F11" s="348"/>
    </row>
    <row r="12" spans="2:6" s="2" customFormat="1" ht="12.75" customHeight="1">
      <c r="B12" s="3"/>
      <c r="C12" s="13"/>
      <c r="D12" s="92" t="s">
        <v>27</v>
      </c>
      <c r="E12" s="93" t="str">
        <f>'C5'!$C$7</f>
        <v xml:space="preserve">Evolución del crecimiento anual de la demanda de energía eléctrica peninsular en b.c. </v>
      </c>
      <c r="F12" s="348"/>
    </row>
    <row r="13" spans="2:6" s="2" customFormat="1" ht="12.75" customHeight="1">
      <c r="B13" s="3"/>
      <c r="C13" s="13"/>
      <c r="D13" s="92" t="s">
        <v>27</v>
      </c>
      <c r="E13" s="93" t="str">
        <f>'C6'!$C$7</f>
        <v>Componentes del crecimiento de la demanda mensual peninsular</v>
      </c>
      <c r="F13" s="348"/>
    </row>
    <row r="14" spans="2:6" s="2" customFormat="1" ht="12.75" customHeight="1">
      <c r="B14" s="3"/>
      <c r="C14" s="13"/>
      <c r="D14" s="92" t="s">
        <v>27</v>
      </c>
      <c r="E14" s="93" t="str">
        <f>'C7'!$C$7</f>
        <v>Distribución mensual de la demanda de energía eléctrica en b.c.</v>
      </c>
      <c r="F14" s="348"/>
    </row>
    <row r="15" spans="2:6" s="2" customFormat="1" ht="12.75" customHeight="1">
      <c r="B15" s="3"/>
      <c r="C15" s="13"/>
      <c r="D15" s="92" t="s">
        <v>27</v>
      </c>
      <c r="E15" s="93" t="str">
        <f>'C8'!$C$7</f>
        <v>Evolución mensual de la demanda de energía eléctrica peninsular en b.c.</v>
      </c>
      <c r="F15" s="348"/>
    </row>
    <row r="16" spans="2:6" s="2" customFormat="1" ht="12.75" customHeight="1">
      <c r="B16" s="3"/>
      <c r="C16" s="13"/>
      <c r="D16" s="92" t="s">
        <v>27</v>
      </c>
      <c r="E16" s="93" t="str">
        <f>'C9'!$C$7</f>
        <v>Evolución mensual de las temperaturas. Media mensual de las temperturas máximas</v>
      </c>
      <c r="F16" s="348"/>
    </row>
    <row r="17" spans="2:6" s="2" customFormat="1" ht="12.75" customHeight="1">
      <c r="B17" s="3"/>
      <c r="C17" s="13"/>
      <c r="D17" s="92" t="s">
        <v>27</v>
      </c>
      <c r="E17" s="93" t="str">
        <f>'C10'!$C$7</f>
        <v>Evolución de las temperaturas máximas diarias comparado con la media histórica de las máximas</v>
      </c>
      <c r="F17" s="348"/>
    </row>
    <row r="18" spans="2:6" s="2" customFormat="1" ht="12.75" customHeight="1">
      <c r="B18" s="3"/>
      <c r="C18" s="13"/>
      <c r="D18" s="92" t="s">
        <v>27</v>
      </c>
      <c r="E18" s="93" t="str">
        <f>'C11'!$C$7</f>
        <v>Demanda por Comunidades Autónomas</v>
      </c>
      <c r="F18" s="348"/>
    </row>
    <row r="19" spans="2:6" s="2" customFormat="1" ht="12.75" customHeight="1">
      <c r="B19" s="3"/>
      <c r="C19" s="13"/>
      <c r="D19" s="92" t="s">
        <v>27</v>
      </c>
      <c r="E19" s="93" t="str">
        <f>'C12'!$C$7</f>
        <v>Curvas de carga de los días de máxima demanda horaria peninsular</v>
      </c>
      <c r="F19" s="348"/>
    </row>
    <row r="20" spans="2:6" s="2" customFormat="1" ht="12.75" customHeight="1">
      <c r="B20" s="3"/>
      <c r="C20" s="13"/>
      <c r="D20" s="92" t="s">
        <v>27</v>
      </c>
      <c r="E20" s="93" t="str">
        <f>'C13'!$C$7</f>
        <v>Demanda máxima horaria y diaria peninsular</v>
      </c>
      <c r="F20" s="348"/>
    </row>
    <row r="21" spans="2:6" s="2" customFormat="1" ht="12.75" customHeight="1">
      <c r="B21" s="3"/>
      <c r="C21" s="13"/>
      <c r="D21" s="92" t="s">
        <v>27</v>
      </c>
      <c r="E21" s="93" t="str">
        <f>'C14'!$C$7</f>
        <v>Potencia máxima instantánea</v>
      </c>
      <c r="F21" s="348"/>
    </row>
    <row r="22" spans="2:6" s="2" customFormat="1" ht="12.75" customHeight="1">
      <c r="B22" s="3"/>
      <c r="C22" s="13"/>
      <c r="D22" s="92" t="s">
        <v>27</v>
      </c>
      <c r="E22" s="93" t="str">
        <f>'C15'!$C$7</f>
        <v>Máximos anuales de potencia instantánea</v>
      </c>
      <c r="F22" s="348"/>
    </row>
    <row r="23" spans="2:6" s="2" customFormat="1" ht="12.75" customHeight="1">
      <c r="B23" s="3"/>
      <c r="C23" s="13"/>
      <c r="D23" s="92" t="s">
        <v>27</v>
      </c>
      <c r="E23" s="93" t="str">
        <f>'C16'!$C$7</f>
        <v>Evolución anual del IRE</v>
      </c>
      <c r="F23" s="348"/>
    </row>
    <row r="24" spans="2:6" s="2" customFormat="1" ht="12.75" customHeight="1">
      <c r="B24" s="3"/>
      <c r="C24" s="13"/>
      <c r="D24" s="92" t="s">
        <v>27</v>
      </c>
      <c r="E24" s="93" t="str">
        <f>'C17'!$C$7</f>
        <v>IRE: Descomposición de la variación en 2016</v>
      </c>
      <c r="F24" s="348"/>
    </row>
    <row r="25" spans="2:6" s="2" customFormat="1" ht="12.75" customHeight="1">
      <c r="B25" s="3"/>
      <c r="C25" s="13"/>
      <c r="D25" s="92" t="s">
        <v>27</v>
      </c>
      <c r="E25" s="93" t="str">
        <f>'C18'!$C$7</f>
        <v xml:space="preserve">Evolución mensual del IRE corregido </v>
      </c>
      <c r="F25" s="348"/>
    </row>
    <row r="26" spans="2:6" s="2" customFormat="1" ht="12.75" customHeight="1">
      <c r="B26" s="3"/>
      <c r="C26" s="13"/>
      <c r="D26" s="92" t="s">
        <v>27</v>
      </c>
      <c r="E26" s="93" t="str">
        <f>'C19'!$C$7</f>
        <v xml:space="preserve">Tendencia  mensual del IRE corregido </v>
      </c>
      <c r="F26" s="348"/>
    </row>
    <row r="27" spans="2:6" s="2" customFormat="1" ht="12.75" customHeight="1">
      <c r="B27" s="3"/>
      <c r="C27" s="13"/>
      <c r="D27" s="92" t="s">
        <v>27</v>
      </c>
      <c r="E27" s="93" t="str">
        <f>'C20'!$C$7</f>
        <v>Descomposición de la demanda del 4/02/2016</v>
      </c>
      <c r="F27" s="348"/>
    </row>
    <row r="28" spans="2:6" s="2" customFormat="1" ht="12.75" customHeight="1">
      <c r="B28" s="3"/>
      <c r="C28" s="13"/>
      <c r="D28" s="92" t="s">
        <v>27</v>
      </c>
      <c r="E28" s="93" t="str">
        <f>'C21'!$C$7</f>
        <v>Descomposición de la demanda del 6/09/2016</v>
      </c>
      <c r="F28" s="348"/>
    </row>
    <row r="29" spans="2:6" s="2" customFormat="1" ht="12.75" customHeight="1">
      <c r="B29" s="3"/>
      <c r="C29" s="13"/>
      <c r="D29" s="92" t="s">
        <v>27</v>
      </c>
      <c r="E29" s="93" t="str">
        <f>'C22'!$C$7</f>
        <v>Sistemas no peninsulares
Crecimiento anual de la demanda de energía eléctrica</v>
      </c>
      <c r="F29" s="348"/>
    </row>
    <row r="30" spans="2:6" s="2" customFormat="1" ht="12.75" customHeight="1">
      <c r="B30" s="3"/>
      <c r="C30" s="13"/>
      <c r="D30" s="92" t="s">
        <v>27</v>
      </c>
      <c r="E30" s="93" t="str">
        <f>'C23'!$C$7</f>
        <v>Sistemas no peninsulares
Distribución mensual de la demanda de energía eléctrica</v>
      </c>
      <c r="F30" s="348"/>
    </row>
    <row r="31" spans="2:6" s="2" customFormat="1" ht="12.75" customHeight="1">
      <c r="B31" s="3"/>
      <c r="C31" s="13"/>
      <c r="D31" s="92" t="s">
        <v>27</v>
      </c>
      <c r="E31" s="93" t="str">
        <f>'C24'!$C$7</f>
        <v>Sistemas no peninsulares
Distribución mensual de la demanda de energía eléctrica</v>
      </c>
      <c r="F31" s="348"/>
    </row>
    <row r="32" spans="2:6" s="2" customFormat="1" ht="12.75" customHeight="1">
      <c r="B32" s="3"/>
      <c r="C32" s="13"/>
      <c r="D32" s="92" t="s">
        <v>27</v>
      </c>
      <c r="E32" s="93" t="str">
        <f>'C25'!$C$7</f>
        <v>Demanda anual de energía eléctrica por sistemas</v>
      </c>
      <c r="F32" s="348"/>
    </row>
    <row r="33" spans="2:6" s="2" customFormat="1" ht="12.75" customHeight="1">
      <c r="B33" s="3"/>
      <c r="C33" s="13"/>
      <c r="D33" s="92" t="s">
        <v>27</v>
      </c>
      <c r="E33" s="93" t="str">
        <f>'C26'!$C$7</f>
        <v xml:space="preserve">Demanda mensual de energía eléctrica por sistemas </v>
      </c>
      <c r="F33" s="348"/>
    </row>
    <row r="34" spans="2:6" s="2" customFormat="1" ht="12.75" customHeight="1">
      <c r="B34" s="3"/>
      <c r="C34" s="13"/>
      <c r="D34" s="92" t="s">
        <v>27</v>
      </c>
      <c r="E34" s="93" t="str">
        <f>'C27'!$C$7</f>
        <v>Demanda máxima horaria y diaria por sistemas</v>
      </c>
      <c r="F34" s="348"/>
    </row>
    <row r="35" spans="2:6" s="2" customFormat="1" ht="7.5" customHeight="1">
      <c r="B35" s="3"/>
      <c r="C35" s="13"/>
      <c r="D35" s="92"/>
      <c r="E35" s="93"/>
      <c r="F35" s="349"/>
    </row>
  </sheetData>
  <phoneticPr fontId="0" type="noConversion"/>
  <hyperlinks>
    <hyperlink ref="E19" location="'C12'!A1" display="Curvas de carga de los días de demanda máxima horaria peninsular"/>
    <hyperlink ref="E14" location="'C7'!A1" display="Distribución mensual de la demanda de energía eléctrica peninsular en b.c."/>
    <hyperlink ref="E13" location="'C6'!A1" display="Componentes del crecimiento de la demanda peninsular mensual"/>
    <hyperlink ref="E12" location="'C5'!A1" display="Evolución del crecimiento anual de la demanda de energía eléctrica peninsular en b.c."/>
    <hyperlink ref="E20" location="'C13'!A1" display="Demanda máxima horaria y diaria peninsular"/>
    <hyperlink ref="E15" location="'C8'!A1" display="Evolución mensual de la demanda de energía eléctrica peninsular en b.c."/>
    <hyperlink ref="E21" location="'C14'!A1" display="Potencia máxima instantánea"/>
    <hyperlink ref="E8" location="'C1'!A1" display="Evolución de la demanda bc peninsular en los últimos 10 años"/>
    <hyperlink ref="E9" location="'C2'!A1" display="Variación anual de la demanda peninsular y PIB"/>
    <hyperlink ref="E10" location="'C3'!A1" display="Componentes de la variación anual de la demanda peninsular"/>
    <hyperlink ref="E11" location="'C4'!A1" display="Variación mensual de la demanda peninsular corregida"/>
    <hyperlink ref="E16" location="'C9'!A1" display="Evolución mensual de las temperaturas máximas"/>
    <hyperlink ref="E17" location="'C10'!A1" display="Evolución de las temperaturas comparado con la media histórica"/>
    <hyperlink ref="E23" location="'C16'!A1" display="Evolución anual del IRE"/>
    <hyperlink ref="E24" location="'C17'!A1" display="IRE Descomposición de la variación en 2015"/>
    <hyperlink ref="E25" location="'C18'!A1" display="Evolución mensual del IRE corregido"/>
    <hyperlink ref="E26" location="'C19'!A1" display="Tendencia evolución mensual del IRE corregido"/>
    <hyperlink ref="E18" location="'C11'!A1" display="Demanda por CCAA en 2015"/>
    <hyperlink ref="E22" location="'C15'!A1" display="Potencia máxima instantánea invierno - verano"/>
    <hyperlink ref="E27" location="'C20'!A1" display="Descomposición de la demanda máxima horaria del año"/>
    <hyperlink ref="E28" location="'C21'!A1" display="Descomposición de la demanda máxima horaria de verano"/>
    <hyperlink ref="E29" location="'C22'!A1" display="Demanda sistemas no peninsulares"/>
    <hyperlink ref="E32" location="'C25'!A1" display="Demanda anual de energía eléctrica por sistemas"/>
    <hyperlink ref="E33" location="'C26'!A1" display="Demanda mensual de energía eléctrica por sistemas"/>
    <hyperlink ref="E34" location="'C27'!A1" display="Demanda máxima horaria y diaria por sistemas"/>
    <hyperlink ref="E30" location="'C23'!A1" display="Demanda en los sistemas no peninsulares"/>
    <hyperlink ref="E31" location="'C24'!A1" display="Demanda en los sistemas no peninsulares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1:G28"/>
  <sheetViews>
    <sheetView showGridLines="0" showRowColHeaders="0" topLeftCell="A2" workbookViewId="0"/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58.85546875" style="1" customWidth="1"/>
    <col min="7" max="16384" width="11.42578125" style="1"/>
  </cols>
  <sheetData>
    <row r="1" spans="3:7" ht="0.6" customHeight="1"/>
    <row r="2" spans="3:7" ht="21" customHeight="1">
      <c r="E2" s="46" t="s">
        <v>32</v>
      </c>
      <c r="F2" s="46"/>
    </row>
    <row r="3" spans="3:7" ht="15" customHeight="1">
      <c r="E3" s="80" t="s">
        <v>287</v>
      </c>
      <c r="F3" s="8"/>
    </row>
    <row r="4" spans="3:7" s="2" customFormat="1" ht="19.899999999999999" customHeight="1">
      <c r="C4" s="4" t="str">
        <f>Indice!C4</f>
        <v>Demanda de energía eléctrica</v>
      </c>
      <c r="D4" s="4"/>
    </row>
    <row r="5" spans="3:7" s="2" customFormat="1" ht="12.6" customHeight="1">
      <c r="C5" s="3"/>
      <c r="D5" s="5"/>
    </row>
    <row r="6" spans="3:7" s="2" customFormat="1" ht="13.5" customHeight="1">
      <c r="C6" s="3"/>
      <c r="D6" s="6"/>
      <c r="E6" s="7"/>
      <c r="F6" s="7"/>
    </row>
    <row r="7" spans="3:7" s="2" customFormat="1" ht="12.75" customHeight="1">
      <c r="C7" s="350" t="s">
        <v>131</v>
      </c>
      <c r="E7" s="94"/>
      <c r="F7" s="9"/>
    </row>
    <row r="8" spans="3:7" s="2" customFormat="1" ht="12.75" customHeight="1">
      <c r="C8" s="350"/>
      <c r="E8" s="94"/>
      <c r="F8" s="9"/>
    </row>
    <row r="9" spans="3:7" s="2" customFormat="1" ht="12.75" customHeight="1">
      <c r="C9" s="350"/>
      <c r="E9" s="94"/>
      <c r="F9" s="9"/>
    </row>
    <row r="10" spans="3:7" s="2" customFormat="1" ht="12.75" customHeight="1">
      <c r="C10" s="350" t="s">
        <v>282</v>
      </c>
      <c r="E10" s="94"/>
      <c r="F10" s="9"/>
    </row>
    <row r="11" spans="3:7" s="2" customFormat="1" ht="12.75" customHeight="1">
      <c r="C11" s="350"/>
      <c r="E11" s="94"/>
      <c r="F11" s="7"/>
      <c r="G11" s="82"/>
    </row>
    <row r="12" spans="3:7" s="2" customFormat="1" ht="12.75" customHeight="1">
      <c r="C12" s="350"/>
      <c r="D12" s="32"/>
      <c r="E12" s="94"/>
      <c r="F12" s="7"/>
    </row>
    <row r="13" spans="3:7" s="2" customFormat="1" ht="12.75" customHeight="1">
      <c r="C13" s="3"/>
      <c r="D13" s="6"/>
      <c r="E13" s="94"/>
      <c r="F13" s="7"/>
    </row>
    <row r="14" spans="3:7" s="2" customFormat="1" ht="12.75" customHeight="1">
      <c r="C14" s="3"/>
      <c r="D14" s="6"/>
      <c r="E14" s="94"/>
      <c r="F14" s="7"/>
    </row>
    <row r="15" spans="3:7" s="2" customFormat="1" ht="12.75" customHeight="1">
      <c r="C15" s="3"/>
      <c r="D15" s="6"/>
      <c r="E15" s="94"/>
      <c r="F15" s="7"/>
    </row>
    <row r="16" spans="3:7" s="2" customFormat="1" ht="12.75" customHeight="1">
      <c r="C16" s="3"/>
      <c r="D16" s="6"/>
      <c r="E16" s="94"/>
      <c r="F16" s="7"/>
    </row>
    <row r="17" spans="3:6" s="2" customFormat="1" ht="12.75" customHeight="1">
      <c r="C17" s="3"/>
      <c r="D17" s="6"/>
      <c r="E17" s="94"/>
      <c r="F17" s="7"/>
    </row>
    <row r="18" spans="3:6" s="2" customFormat="1" ht="12.75" customHeight="1">
      <c r="C18" s="3"/>
      <c r="D18" s="6"/>
      <c r="E18" s="94"/>
      <c r="F18" s="7"/>
    </row>
    <row r="19" spans="3:6" s="2" customFormat="1" ht="12.75" customHeight="1">
      <c r="C19" s="3"/>
      <c r="D19" s="6"/>
      <c r="E19" s="94"/>
      <c r="F19" s="7"/>
    </row>
    <row r="20" spans="3:6" s="2" customFormat="1" ht="12.75" customHeight="1">
      <c r="C20" s="3"/>
      <c r="D20" s="6"/>
      <c r="E20" s="94"/>
      <c r="F20" s="7"/>
    </row>
    <row r="21" spans="3:6" s="2" customFormat="1" ht="12.75" customHeight="1">
      <c r="C21" s="3"/>
      <c r="D21" s="6"/>
      <c r="E21" s="94"/>
      <c r="F21" s="7"/>
    </row>
    <row r="23" spans="3:6" ht="14.1" customHeight="1"/>
    <row r="24" spans="3:6" ht="14.1" customHeight="1"/>
    <row r="25" spans="3:6" ht="14.1" customHeight="1"/>
    <row r="28" spans="3:6" ht="9" customHeight="1"/>
  </sheetData>
  <mergeCells count="2">
    <mergeCell ref="C7:C9"/>
    <mergeCell ref="C10:C12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C1:E23"/>
  <sheetViews>
    <sheetView showGridLines="0" showRowColHeaders="0" topLeftCell="A2" workbookViewId="0"/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46" t="s">
        <v>32</v>
      </c>
    </row>
    <row r="3" spans="3:5" ht="15" customHeight="1">
      <c r="E3" s="80" t="s">
        <v>287</v>
      </c>
    </row>
    <row r="4" spans="3:5" ht="19.899999999999999" customHeight="1">
      <c r="C4" s="4" t="str">
        <f>Indice!C4</f>
        <v>Demanda de energía eléctrica</v>
      </c>
    </row>
    <row r="5" spans="3:5" ht="12.6" customHeight="1"/>
    <row r="6" spans="3:5">
      <c r="E6" s="350" t="s">
        <v>302</v>
      </c>
    </row>
    <row r="7" spans="3:5">
      <c r="C7" s="350" t="s">
        <v>298</v>
      </c>
      <c r="E7" s="350"/>
    </row>
    <row r="8" spans="3:5">
      <c r="C8" s="350"/>
      <c r="E8" s="350"/>
    </row>
    <row r="9" spans="3:5">
      <c r="C9" s="350"/>
      <c r="E9" s="94"/>
    </row>
    <row r="10" spans="3:5">
      <c r="C10" s="350"/>
      <c r="E10" s="94"/>
    </row>
    <row r="11" spans="3:5">
      <c r="C11" s="350"/>
      <c r="E11" s="94"/>
    </row>
    <row r="12" spans="3:5">
      <c r="E12" s="94"/>
    </row>
    <row r="13" spans="3:5">
      <c r="E13" s="94"/>
    </row>
    <row r="14" spans="3:5">
      <c r="E14" s="94"/>
    </row>
    <row r="15" spans="3:5">
      <c r="E15" s="94"/>
    </row>
    <row r="16" spans="3:5">
      <c r="E16" s="94"/>
    </row>
    <row r="17" spans="5:5">
      <c r="E17" s="94"/>
    </row>
    <row r="18" spans="5:5">
      <c r="E18" s="94"/>
    </row>
    <row r="19" spans="5:5">
      <c r="E19" s="94"/>
    </row>
    <row r="20" spans="5:5">
      <c r="E20" s="94"/>
    </row>
    <row r="21" spans="5:5">
      <c r="E21" s="94"/>
    </row>
    <row r="23" spans="5:5">
      <c r="E23" s="341" t="s">
        <v>300</v>
      </c>
    </row>
  </sheetData>
  <mergeCells count="3">
    <mergeCell ref="C7:C9"/>
    <mergeCell ref="C10:C11"/>
    <mergeCell ref="E6:E8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C1:E25"/>
  <sheetViews>
    <sheetView showGridLines="0" showRowColHeaders="0" topLeftCell="A2" workbookViewId="0">
      <selection activeCell="I12" sqref="I1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46" t="s">
        <v>32</v>
      </c>
    </row>
    <row r="3" spans="3:5" ht="15" customHeight="1">
      <c r="E3" s="80" t="s">
        <v>287</v>
      </c>
    </row>
    <row r="4" spans="3:5" ht="19.899999999999999" customHeight="1">
      <c r="C4" s="4" t="str">
        <f>Indice!C4</f>
        <v>Demanda de energía eléctrica</v>
      </c>
    </row>
    <row r="5" spans="3:5" ht="12.6" customHeight="1"/>
    <row r="6" spans="3:5">
      <c r="E6" s="350" t="s">
        <v>299</v>
      </c>
    </row>
    <row r="7" spans="3:5">
      <c r="C7" s="350" t="s">
        <v>299</v>
      </c>
      <c r="E7" s="350"/>
    </row>
    <row r="8" spans="3:5">
      <c r="C8" s="350"/>
      <c r="E8" s="350"/>
    </row>
    <row r="9" spans="3:5">
      <c r="C9" s="350"/>
      <c r="E9" s="94"/>
    </row>
    <row r="10" spans="3:5">
      <c r="C10" s="350"/>
      <c r="E10" s="94"/>
    </row>
    <row r="11" spans="3:5">
      <c r="C11" s="350"/>
      <c r="E11" s="94"/>
    </row>
    <row r="12" spans="3:5">
      <c r="E12" s="94"/>
    </row>
    <row r="13" spans="3:5">
      <c r="E13" s="94"/>
    </row>
    <row r="14" spans="3:5">
      <c r="E14" s="94"/>
    </row>
    <row r="15" spans="3:5">
      <c r="E15" s="94"/>
    </row>
    <row r="16" spans="3:5">
      <c r="E16" s="94"/>
    </row>
    <row r="17" spans="5:5">
      <c r="E17" s="94"/>
    </row>
    <row r="18" spans="5:5">
      <c r="E18" s="94"/>
    </row>
    <row r="19" spans="5:5">
      <c r="E19" s="94"/>
    </row>
    <row r="20" spans="5:5">
      <c r="E20" s="94"/>
    </row>
    <row r="21" spans="5:5">
      <c r="E21" s="94"/>
    </row>
    <row r="22" spans="5:5">
      <c r="E22" s="94"/>
    </row>
    <row r="23" spans="5:5">
      <c r="E23" s="94"/>
    </row>
    <row r="25" spans="5:5" ht="15">
      <c r="E25" s="340" t="s">
        <v>300</v>
      </c>
    </row>
  </sheetData>
  <mergeCells count="3">
    <mergeCell ref="C7:C9"/>
    <mergeCell ref="C10:C11"/>
    <mergeCell ref="E6:E8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C1:S31"/>
  <sheetViews>
    <sheetView showGridLines="0" showRowColHeaders="0" topLeftCell="A2" workbookViewId="0">
      <selection activeCell="J4" sqref="J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2.7109375" customWidth="1"/>
    <col min="7" max="7" width="13.28515625" customWidth="1"/>
    <col min="11" max="11" width="16.85546875" customWidth="1"/>
    <col min="12" max="13" width="9.28515625" customWidth="1"/>
  </cols>
  <sheetData>
    <row r="1" spans="3:19" ht="0.6" customHeight="1"/>
    <row r="2" spans="3:19" ht="21" customHeight="1">
      <c r="E2" s="46"/>
      <c r="J2" s="46" t="s">
        <v>32</v>
      </c>
    </row>
    <row r="3" spans="3:19" ht="15" customHeight="1">
      <c r="E3" s="80"/>
      <c r="J3" s="95" t="s">
        <v>287</v>
      </c>
    </row>
    <row r="4" spans="3:19" ht="19.899999999999999" customHeight="1">
      <c r="C4" s="4" t="str">
        <f>Indice!C4</f>
        <v>Demanda de energía eléctrica</v>
      </c>
    </row>
    <row r="5" spans="3:19" ht="12.6" customHeight="1"/>
    <row r="7" spans="3:19" ht="12.75" customHeight="1">
      <c r="C7" s="350" t="s">
        <v>235</v>
      </c>
    </row>
    <row r="8" spans="3:19">
      <c r="C8" s="350"/>
    </row>
    <row r="9" spans="3:19">
      <c r="C9" s="350"/>
    </row>
    <row r="11" spans="3:19">
      <c r="K11" s="117" t="s">
        <v>236</v>
      </c>
      <c r="L11" s="118" t="s">
        <v>209</v>
      </c>
      <c r="M11" s="118" t="s">
        <v>210</v>
      </c>
    </row>
    <row r="12" spans="3:19">
      <c r="K12" s="114" t="s">
        <v>192</v>
      </c>
      <c r="L12" s="115">
        <f>+R12</f>
        <v>1.7813000578253746</v>
      </c>
      <c r="M12" s="116">
        <f t="shared" ref="M12:M29" si="0">S12/1000</f>
        <v>39349.137464454339</v>
      </c>
      <c r="Q12" t="s">
        <v>192</v>
      </c>
      <c r="R12" s="339">
        <v>1.7813000578253746</v>
      </c>
      <c r="S12" s="62">
        <v>39349137.464454338</v>
      </c>
    </row>
    <row r="13" spans="3:19">
      <c r="K13" s="114" t="s">
        <v>193</v>
      </c>
      <c r="L13" s="115">
        <f t="shared" ref="L13:L30" si="1">+R13</f>
        <v>1.2968457774212627</v>
      </c>
      <c r="M13" s="116">
        <f t="shared" si="0"/>
        <v>10434.594074029495</v>
      </c>
      <c r="Q13" t="s">
        <v>193</v>
      </c>
      <c r="R13" s="339">
        <v>1.2968457774212627</v>
      </c>
      <c r="S13" s="62">
        <v>10434594.074029496</v>
      </c>
    </row>
    <row r="14" spans="3:19">
      <c r="K14" s="114" t="s">
        <v>194</v>
      </c>
      <c r="L14" s="115">
        <f t="shared" si="1"/>
        <v>0.61332804802090024</v>
      </c>
      <c r="M14" s="116">
        <f t="shared" si="0"/>
        <v>10532.008812966827</v>
      </c>
      <c r="Q14" t="s">
        <v>194</v>
      </c>
      <c r="R14" s="339">
        <v>0.61332804802090024</v>
      </c>
      <c r="S14" s="62">
        <v>10532008.812966827</v>
      </c>
    </row>
    <row r="15" spans="3:19">
      <c r="K15" s="114" t="s">
        <v>195</v>
      </c>
      <c r="L15" s="115">
        <f t="shared" si="1"/>
        <v>0.61659821717943153</v>
      </c>
      <c r="M15" s="116">
        <f t="shared" si="0"/>
        <v>5832.1665979999998</v>
      </c>
      <c r="Q15" t="s">
        <v>195</v>
      </c>
      <c r="R15" s="339">
        <v>0.61659821717943153</v>
      </c>
      <c r="S15" s="62">
        <v>5832166.5980000002</v>
      </c>
    </row>
    <row r="16" spans="3:19">
      <c r="K16" s="114" t="s">
        <v>196</v>
      </c>
      <c r="L16" s="115">
        <f t="shared" si="1"/>
        <v>0.89684661986140224</v>
      </c>
      <c r="M16" s="116">
        <f t="shared" si="0"/>
        <v>26985.431864535436</v>
      </c>
      <c r="Q16" t="s">
        <v>196</v>
      </c>
      <c r="R16" s="339">
        <v>0.89684661986140224</v>
      </c>
      <c r="S16" s="62">
        <v>26985431.864535436</v>
      </c>
    </row>
    <row r="17" spans="3:19">
      <c r="K17" s="114" t="s">
        <v>197</v>
      </c>
      <c r="L17" s="115">
        <f t="shared" si="1"/>
        <v>1.2474091087762318</v>
      </c>
      <c r="M17" s="116">
        <f t="shared" si="0"/>
        <v>8777.5194869999996</v>
      </c>
      <c r="Q17" t="s">
        <v>197</v>
      </c>
      <c r="R17" s="339">
        <v>1.2474091087762318</v>
      </c>
      <c r="S17" s="62">
        <v>8777519.4869999997</v>
      </c>
    </row>
    <row r="18" spans="3:19">
      <c r="K18" s="114" t="s">
        <v>198</v>
      </c>
      <c r="L18" s="115">
        <f t="shared" si="1"/>
        <v>-0.68441908014137409</v>
      </c>
      <c r="M18" s="116">
        <f t="shared" si="0"/>
        <v>4218.8180855653327</v>
      </c>
      <c r="Q18" t="s">
        <v>198</v>
      </c>
      <c r="R18" s="339">
        <v>-0.68441908014137409</v>
      </c>
      <c r="S18" s="62">
        <v>4218818.0855653323</v>
      </c>
    </row>
    <row r="19" spans="3:19">
      <c r="K19" s="114" t="s">
        <v>234</v>
      </c>
      <c r="L19" s="115">
        <f t="shared" si="1"/>
        <v>1.7750260620485347</v>
      </c>
      <c r="M19" s="116">
        <f t="shared" si="0"/>
        <v>11776.38013241609</v>
      </c>
      <c r="Q19" t="s">
        <v>262</v>
      </c>
      <c r="R19" s="339">
        <v>1.7750260620485347</v>
      </c>
      <c r="S19" s="62">
        <v>11776380.13241609</v>
      </c>
    </row>
    <row r="20" spans="3:19">
      <c r="K20" s="114" t="s">
        <v>233</v>
      </c>
      <c r="L20" s="115">
        <f t="shared" si="1"/>
        <v>2.0891874776988173</v>
      </c>
      <c r="M20" s="116">
        <f t="shared" si="0"/>
        <v>14154.292691246252</v>
      </c>
      <c r="Q20" t="s">
        <v>265</v>
      </c>
      <c r="R20" s="339">
        <v>2.0891874776988173</v>
      </c>
      <c r="S20" s="62">
        <v>14154292.691246253</v>
      </c>
    </row>
    <row r="21" spans="3:19">
      <c r="K21" s="114" t="s">
        <v>199</v>
      </c>
      <c r="L21" s="115">
        <f t="shared" si="1"/>
        <v>-0.19967369585796035</v>
      </c>
      <c r="M21" s="116">
        <f t="shared" si="0"/>
        <v>46553.940780264806</v>
      </c>
      <c r="Q21" t="s">
        <v>199</v>
      </c>
      <c r="R21" s="339">
        <v>-0.19967369585796035</v>
      </c>
      <c r="S21" s="62">
        <v>46553940.780264802</v>
      </c>
    </row>
    <row r="22" spans="3:19">
      <c r="K22" s="114" t="s">
        <v>200</v>
      </c>
      <c r="L22" s="115">
        <f t="shared" si="1"/>
        <v>2.578880246108306</v>
      </c>
      <c r="M22" s="116">
        <f t="shared" si="0"/>
        <v>210.73599999999999</v>
      </c>
      <c r="Q22" t="s">
        <v>200</v>
      </c>
      <c r="R22" s="339">
        <v>2.578880246108306</v>
      </c>
      <c r="S22" s="62">
        <v>210736</v>
      </c>
    </row>
    <row r="23" spans="3:19">
      <c r="K23" s="114" t="s">
        <v>201</v>
      </c>
      <c r="L23" s="115">
        <f t="shared" si="1"/>
        <v>2.508041364858915</v>
      </c>
      <c r="M23" s="116">
        <f t="shared" si="0"/>
        <v>4956.8906887690237</v>
      </c>
      <c r="Q23" t="s">
        <v>201</v>
      </c>
      <c r="R23" s="339">
        <v>2.508041364858915</v>
      </c>
      <c r="S23" s="62">
        <v>4956890.6887690239</v>
      </c>
    </row>
    <row r="24" spans="3:19">
      <c r="K24" s="114" t="s">
        <v>202</v>
      </c>
      <c r="L24" s="115">
        <f t="shared" si="1"/>
        <v>0.79153504414151143</v>
      </c>
      <c r="M24" s="116">
        <f t="shared" si="0"/>
        <v>19874.272062575528</v>
      </c>
      <c r="Q24" t="s">
        <v>202</v>
      </c>
      <c r="R24" s="339">
        <v>0.79153504414151143</v>
      </c>
      <c r="S24" s="62">
        <v>19874272.062575527</v>
      </c>
    </row>
    <row r="25" spans="3:19">
      <c r="K25" s="114" t="s">
        <v>203</v>
      </c>
      <c r="L25" s="115">
        <f t="shared" si="1"/>
        <v>1.1180094364562576</v>
      </c>
      <c r="M25" s="116">
        <f t="shared" si="0"/>
        <v>1744.4032754108082</v>
      </c>
      <c r="Q25" t="s">
        <v>203</v>
      </c>
      <c r="R25" s="339">
        <v>1.1180094364562576</v>
      </c>
      <c r="S25" s="62">
        <v>1744403.2754108082</v>
      </c>
    </row>
    <row r="26" spans="3:19">
      <c r="K26" s="114" t="s">
        <v>204</v>
      </c>
      <c r="L26" s="115">
        <f t="shared" si="1"/>
        <v>0.72454421299592564</v>
      </c>
      <c r="M26" s="116">
        <f t="shared" si="0"/>
        <v>29083.149508412022</v>
      </c>
      <c r="Q26" t="s">
        <v>204</v>
      </c>
      <c r="R26" s="339">
        <v>0.72454421299592564</v>
      </c>
      <c r="S26" s="62">
        <v>29083149.508412022</v>
      </c>
    </row>
    <row r="27" spans="3:19">
      <c r="K27" s="114" t="s">
        <v>205</v>
      </c>
      <c r="L27" s="115">
        <f t="shared" si="1"/>
        <v>-2.4055991391428333</v>
      </c>
      <c r="M27" s="116">
        <f t="shared" si="0"/>
        <v>208.35020499999999</v>
      </c>
      <c r="Q27" t="s">
        <v>205</v>
      </c>
      <c r="R27" s="339">
        <v>-2.4055991391428333</v>
      </c>
      <c r="S27" s="62">
        <v>208350.20499999999</v>
      </c>
    </row>
    <row r="28" spans="3:19">
      <c r="K28" s="114" t="s">
        <v>206</v>
      </c>
      <c r="L28" s="115">
        <f t="shared" si="1"/>
        <v>2.063606087818437</v>
      </c>
      <c r="M28" s="116">
        <f t="shared" si="0"/>
        <v>9104.2743100501848</v>
      </c>
      <c r="Q28" t="s">
        <v>206</v>
      </c>
      <c r="R28" s="339">
        <v>2.063606087818437</v>
      </c>
      <c r="S28" s="62">
        <v>9104274.3100501839</v>
      </c>
    </row>
    <row r="29" spans="3:19">
      <c r="K29" s="114" t="s">
        <v>207</v>
      </c>
      <c r="L29" s="115">
        <f t="shared" si="1"/>
        <v>2.5432551276690862</v>
      </c>
      <c r="M29" s="116">
        <f t="shared" si="0"/>
        <v>4966.2957948514031</v>
      </c>
      <c r="Q29" t="s">
        <v>207</v>
      </c>
      <c r="R29" s="339">
        <v>2.5432551276690862</v>
      </c>
      <c r="S29" s="62">
        <v>4966295.7948514028</v>
      </c>
    </row>
    <row r="30" spans="3:19">
      <c r="K30" s="119" t="s">
        <v>208</v>
      </c>
      <c r="L30" s="120">
        <f t="shared" si="1"/>
        <v>-4.3041646015835155</v>
      </c>
      <c r="M30" s="121">
        <f>S30/1000</f>
        <v>16245.960847452468</v>
      </c>
      <c r="Q30" t="s">
        <v>208</v>
      </c>
      <c r="R30" s="339">
        <v>-4.3041646015835155</v>
      </c>
      <c r="S30" s="62">
        <v>16245960.847452469</v>
      </c>
    </row>
    <row r="31" spans="3:19">
      <c r="C31" s="330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">
    <pageSetUpPr autoPageBreaks="0"/>
  </sheetPr>
  <dimension ref="B1:H356"/>
  <sheetViews>
    <sheetView showGridLines="0" showRowColHeaders="0" topLeftCell="A2" workbookViewId="0">
      <selection activeCell="E4" sqref="E4"/>
    </sheetView>
  </sheetViews>
  <sheetFormatPr baseColWidth="10" defaultColWidth="11.42578125" defaultRowHeight="12.75"/>
  <cols>
    <col min="1" max="1" width="0.140625" style="16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58.85546875" style="1" customWidth="1"/>
    <col min="7" max="7" width="9.7109375" style="17" customWidth="1"/>
    <col min="8" max="8" width="9.7109375" style="16" customWidth="1"/>
    <col min="9" max="16384" width="11.42578125" style="16"/>
  </cols>
  <sheetData>
    <row r="1" spans="3:8" s="1" customFormat="1" ht="0.6" customHeight="1"/>
    <row r="2" spans="3:8" s="1" customFormat="1" ht="21" customHeight="1">
      <c r="E2" s="46" t="s">
        <v>32</v>
      </c>
      <c r="F2" s="46"/>
    </row>
    <row r="3" spans="3:8" s="1" customFormat="1" ht="15" customHeight="1">
      <c r="E3" s="80" t="s">
        <v>287</v>
      </c>
      <c r="F3" s="8"/>
    </row>
    <row r="4" spans="3:8" s="2" customFormat="1" ht="19.899999999999999" customHeight="1">
      <c r="C4" s="4" t="str">
        <f>Indice!C4</f>
        <v>Demanda de energía eléctrica</v>
      </c>
      <c r="D4" s="4"/>
    </row>
    <row r="5" spans="3:8" s="2" customFormat="1" ht="12.6" customHeight="1">
      <c r="C5" s="3"/>
      <c r="D5" s="5"/>
    </row>
    <row r="6" spans="3:8" s="2" customFormat="1" ht="13.5" customHeight="1">
      <c r="C6" s="3"/>
      <c r="D6" s="6"/>
      <c r="E6" s="7"/>
      <c r="F6" s="7"/>
    </row>
    <row r="7" spans="3:8" s="2" customFormat="1" ht="12.75" customHeight="1">
      <c r="C7" s="350" t="s">
        <v>283</v>
      </c>
      <c r="E7" s="94"/>
      <c r="F7" s="9"/>
    </row>
    <row r="8" spans="3:8" s="2" customFormat="1" ht="12.75" customHeight="1">
      <c r="C8" s="350"/>
      <c r="E8" s="94"/>
      <c r="F8" s="9"/>
    </row>
    <row r="9" spans="3:8" s="2" customFormat="1" ht="12.75" customHeight="1">
      <c r="C9" s="350"/>
      <c r="E9" s="94"/>
      <c r="F9" s="9"/>
    </row>
    <row r="10" spans="3:8" s="2" customFormat="1" ht="12.75" customHeight="1">
      <c r="C10" s="350" t="s">
        <v>284</v>
      </c>
      <c r="E10" s="94"/>
      <c r="F10" s="9"/>
      <c r="H10" s="82"/>
    </row>
    <row r="11" spans="3:8" s="2" customFormat="1" ht="12.75" customHeight="1">
      <c r="C11" s="350"/>
      <c r="E11" s="94"/>
      <c r="F11" s="7"/>
    </row>
    <row r="12" spans="3:8" s="2" customFormat="1" ht="12.75" customHeight="1">
      <c r="C12" s="350"/>
      <c r="D12" s="6"/>
      <c r="E12" s="94"/>
      <c r="F12" s="7"/>
    </row>
    <row r="13" spans="3:8" s="2" customFormat="1" ht="12.75" customHeight="1">
      <c r="C13" s="3"/>
      <c r="D13" s="6"/>
      <c r="E13" s="94"/>
      <c r="F13" s="7"/>
    </row>
    <row r="14" spans="3:8" s="2" customFormat="1" ht="12.75" customHeight="1">
      <c r="C14" s="3"/>
      <c r="D14" s="6"/>
      <c r="E14" s="94"/>
      <c r="F14" s="7"/>
    </row>
    <row r="15" spans="3:8" s="2" customFormat="1" ht="12.75" customHeight="1">
      <c r="C15" s="3"/>
      <c r="D15" s="6"/>
      <c r="E15" s="94"/>
      <c r="F15" s="7"/>
    </row>
    <row r="16" spans="3:8" s="2" customFormat="1" ht="12.75" customHeight="1">
      <c r="C16" s="3"/>
      <c r="D16" s="6"/>
      <c r="E16" s="94"/>
      <c r="F16" s="7"/>
    </row>
    <row r="17" spans="2:8" s="2" customFormat="1" ht="12.75" customHeight="1">
      <c r="C17" s="3"/>
      <c r="D17" s="6"/>
      <c r="E17" s="94"/>
      <c r="F17" s="7"/>
    </row>
    <row r="18" spans="2:8" s="2" customFormat="1" ht="12.75" customHeight="1">
      <c r="C18" s="3"/>
      <c r="D18" s="6"/>
      <c r="E18" s="94"/>
      <c r="F18" s="7"/>
    </row>
    <row r="19" spans="2:8" s="2" customFormat="1" ht="12.75" customHeight="1">
      <c r="C19" s="3"/>
      <c r="D19" s="6"/>
      <c r="E19" s="94"/>
      <c r="F19" s="7"/>
    </row>
    <row r="20" spans="2:8" s="2" customFormat="1" ht="12.75" customHeight="1">
      <c r="C20" s="3"/>
      <c r="D20" s="6"/>
      <c r="E20" s="94"/>
      <c r="F20" s="7"/>
    </row>
    <row r="21" spans="2:8" s="2" customFormat="1" ht="12.75" customHeight="1">
      <c r="C21" s="3"/>
      <c r="D21" s="6"/>
      <c r="E21" s="94"/>
      <c r="F21" s="7"/>
    </row>
    <row r="22" spans="2:8" ht="12.75" customHeight="1">
      <c r="B22" s="2"/>
      <c r="C22" s="3"/>
      <c r="D22" s="9"/>
      <c r="E22" s="7"/>
      <c r="F22" s="9"/>
      <c r="G22" s="15"/>
      <c r="H22" s="1"/>
    </row>
    <row r="23" spans="2:8" ht="12.75" customHeight="1">
      <c r="B23" s="2"/>
      <c r="C23" s="3"/>
      <c r="D23" s="9"/>
      <c r="E23" s="7"/>
      <c r="F23" s="9"/>
      <c r="G23" s="15"/>
      <c r="H23" s="1"/>
    </row>
    <row r="24" spans="2:8" ht="12.75" customHeight="1">
      <c r="B24"/>
      <c r="C24"/>
      <c r="D24"/>
      <c r="E24"/>
      <c r="F24" s="81"/>
      <c r="G24"/>
      <c r="H24"/>
    </row>
    <row r="25" spans="2:8" ht="12.75" customHeight="1">
      <c r="B25"/>
      <c r="C25"/>
      <c r="D25"/>
      <c r="E25"/>
      <c r="F25" s="81"/>
      <c r="G25"/>
      <c r="H25"/>
    </row>
    <row r="26" spans="2:8" ht="12.75" customHeight="1">
      <c r="B26"/>
      <c r="C26"/>
      <c r="D26"/>
      <c r="E26"/>
      <c r="F26"/>
      <c r="G26"/>
      <c r="H26"/>
    </row>
    <row r="27" spans="2:8">
      <c r="B27"/>
      <c r="C27"/>
      <c r="D27"/>
      <c r="E27"/>
      <c r="F27"/>
      <c r="G27"/>
      <c r="H27"/>
    </row>
    <row r="28" spans="2:8">
      <c r="B28"/>
      <c r="C28"/>
      <c r="D28"/>
      <c r="E28"/>
      <c r="F28"/>
      <c r="G28"/>
      <c r="H28"/>
    </row>
    <row r="29" spans="2:8">
      <c r="B29"/>
      <c r="C29"/>
      <c r="D29"/>
      <c r="E29"/>
      <c r="F29"/>
      <c r="G29"/>
      <c r="H29"/>
    </row>
    <row r="30" spans="2:8">
      <c r="B30"/>
      <c r="C30"/>
      <c r="D30"/>
      <c r="E30"/>
      <c r="F30"/>
      <c r="G30"/>
      <c r="H30"/>
    </row>
    <row r="31" spans="2:8">
      <c r="B31"/>
      <c r="C31"/>
      <c r="D31"/>
      <c r="E31"/>
      <c r="F31"/>
      <c r="G31"/>
      <c r="H31"/>
    </row>
    <row r="32" spans="2:8">
      <c r="B32"/>
      <c r="C32"/>
      <c r="D32"/>
      <c r="E32"/>
      <c r="F32"/>
      <c r="G32"/>
      <c r="H32"/>
    </row>
    <row r="33" spans="2:8">
      <c r="B33"/>
      <c r="C33"/>
      <c r="D33"/>
      <c r="E33"/>
      <c r="F33"/>
      <c r="G33"/>
      <c r="H33"/>
    </row>
    <row r="34" spans="2:8">
      <c r="B34"/>
      <c r="C34"/>
      <c r="D34"/>
      <c r="E34"/>
      <c r="F34"/>
      <c r="G34"/>
      <c r="H34"/>
    </row>
    <row r="35" spans="2:8">
      <c r="B35"/>
      <c r="C35"/>
      <c r="D35"/>
      <c r="E35"/>
      <c r="F35"/>
      <c r="G35"/>
      <c r="H35"/>
    </row>
    <row r="36" spans="2:8">
      <c r="B36"/>
      <c r="C36"/>
      <c r="D36"/>
      <c r="E36"/>
      <c r="F36"/>
      <c r="G36"/>
      <c r="H36"/>
    </row>
    <row r="37" spans="2:8">
      <c r="B37"/>
      <c r="C37"/>
      <c r="D37"/>
      <c r="E37"/>
      <c r="F37"/>
      <c r="G37"/>
      <c r="H37"/>
    </row>
    <row r="38" spans="2:8">
      <c r="B38"/>
      <c r="C38"/>
      <c r="D38"/>
      <c r="E38"/>
      <c r="F38"/>
      <c r="G38"/>
      <c r="H38"/>
    </row>
    <row r="39" spans="2:8">
      <c r="B39"/>
      <c r="C39"/>
      <c r="D39"/>
      <c r="E39"/>
      <c r="F39"/>
      <c r="G39"/>
      <c r="H39"/>
    </row>
    <row r="40" spans="2:8">
      <c r="B40"/>
      <c r="C40"/>
      <c r="D40"/>
      <c r="E40"/>
      <c r="F40"/>
      <c r="G40"/>
      <c r="H40"/>
    </row>
    <row r="41" spans="2:8">
      <c r="B41"/>
      <c r="C41"/>
      <c r="D41"/>
      <c r="E41"/>
      <c r="F41"/>
      <c r="G41"/>
      <c r="H41"/>
    </row>
    <row r="42" spans="2:8">
      <c r="B42"/>
      <c r="C42"/>
      <c r="D42"/>
      <c r="E42"/>
      <c r="F42"/>
      <c r="G42"/>
      <c r="H42"/>
    </row>
    <row r="43" spans="2:8">
      <c r="B43"/>
      <c r="C43"/>
      <c r="D43"/>
      <c r="E43"/>
      <c r="F43"/>
      <c r="G43"/>
      <c r="H43"/>
    </row>
    <row r="44" spans="2:8">
      <c r="B44"/>
      <c r="C44"/>
      <c r="D44"/>
      <c r="E44"/>
      <c r="F44"/>
      <c r="G44"/>
      <c r="H44"/>
    </row>
    <row r="45" spans="2:8">
      <c r="B45"/>
      <c r="C45"/>
      <c r="D45"/>
      <c r="E45"/>
      <c r="F45"/>
      <c r="G45"/>
      <c r="H45"/>
    </row>
    <row r="46" spans="2:8">
      <c r="B46"/>
      <c r="C46"/>
      <c r="D46"/>
      <c r="E46"/>
      <c r="F46"/>
      <c r="G46"/>
      <c r="H46"/>
    </row>
    <row r="47" spans="2:8">
      <c r="B47"/>
      <c r="C47"/>
      <c r="D47"/>
      <c r="E47"/>
      <c r="F47"/>
      <c r="G47"/>
      <c r="H47"/>
    </row>
    <row r="48" spans="2:8">
      <c r="B48"/>
      <c r="C48"/>
      <c r="D48"/>
      <c r="E48"/>
      <c r="F48"/>
      <c r="G48"/>
      <c r="H48"/>
    </row>
    <row r="49" spans="2:8">
      <c r="B49"/>
      <c r="C49"/>
      <c r="D49"/>
      <c r="E49"/>
      <c r="F49"/>
      <c r="G49"/>
      <c r="H49"/>
    </row>
    <row r="50" spans="2:8">
      <c r="B50"/>
      <c r="C50"/>
      <c r="D50"/>
      <c r="E50"/>
      <c r="F50"/>
      <c r="G50"/>
      <c r="H50"/>
    </row>
    <row r="51" spans="2:8">
      <c r="B51"/>
      <c r="C51"/>
      <c r="D51"/>
      <c r="E51"/>
      <c r="F51"/>
      <c r="G51"/>
      <c r="H51"/>
    </row>
    <row r="52" spans="2:8">
      <c r="B52"/>
      <c r="C52"/>
      <c r="D52"/>
      <c r="E52"/>
      <c r="F52"/>
      <c r="G52"/>
      <c r="H52"/>
    </row>
    <row r="53" spans="2:8">
      <c r="B53"/>
      <c r="C53"/>
      <c r="D53"/>
      <c r="E53"/>
      <c r="F53"/>
      <c r="G53"/>
      <c r="H53"/>
    </row>
    <row r="54" spans="2:8">
      <c r="B54"/>
      <c r="C54"/>
      <c r="D54"/>
      <c r="E54"/>
      <c r="F54"/>
      <c r="G54"/>
      <c r="H54"/>
    </row>
    <row r="55" spans="2:8">
      <c r="B55"/>
      <c r="C55"/>
      <c r="D55"/>
      <c r="E55"/>
      <c r="F55"/>
      <c r="G55"/>
      <c r="H55"/>
    </row>
    <row r="56" spans="2:8">
      <c r="B56"/>
      <c r="C56"/>
      <c r="D56"/>
      <c r="E56"/>
      <c r="F56"/>
      <c r="G56"/>
      <c r="H56"/>
    </row>
    <row r="57" spans="2:8">
      <c r="B57"/>
      <c r="C57"/>
      <c r="D57"/>
      <c r="E57"/>
      <c r="F57"/>
      <c r="G57"/>
      <c r="H57"/>
    </row>
    <row r="58" spans="2:8">
      <c r="B58"/>
      <c r="C58"/>
      <c r="D58"/>
      <c r="E58"/>
      <c r="F58"/>
      <c r="G58"/>
      <c r="H58"/>
    </row>
    <row r="59" spans="2:8">
      <c r="B59"/>
      <c r="C59"/>
      <c r="D59"/>
      <c r="E59"/>
      <c r="F59"/>
      <c r="G59"/>
      <c r="H59"/>
    </row>
    <row r="60" spans="2:8">
      <c r="B60"/>
      <c r="C60"/>
      <c r="D60"/>
      <c r="E60"/>
      <c r="F60"/>
      <c r="G60"/>
      <c r="H60"/>
    </row>
    <row r="61" spans="2:8">
      <c r="B61"/>
      <c r="C61"/>
      <c r="D61"/>
      <c r="E61"/>
      <c r="F61"/>
      <c r="G61"/>
      <c r="H61"/>
    </row>
    <row r="62" spans="2:8">
      <c r="B62"/>
      <c r="C62"/>
      <c r="D62"/>
      <c r="E62"/>
      <c r="F62"/>
      <c r="G62"/>
      <c r="H62"/>
    </row>
    <row r="63" spans="2:8">
      <c r="B63"/>
      <c r="C63"/>
      <c r="D63"/>
      <c r="E63"/>
      <c r="F63"/>
      <c r="G63"/>
      <c r="H63"/>
    </row>
    <row r="64" spans="2:8">
      <c r="B64"/>
      <c r="C64"/>
      <c r="D64"/>
      <c r="E64"/>
      <c r="F64"/>
      <c r="G64"/>
      <c r="H64"/>
    </row>
    <row r="65" spans="2:8">
      <c r="B65"/>
      <c r="C65"/>
      <c r="D65"/>
      <c r="E65"/>
      <c r="F65"/>
      <c r="G65"/>
      <c r="H65"/>
    </row>
    <row r="66" spans="2:8">
      <c r="B66"/>
      <c r="C66"/>
      <c r="D66"/>
      <c r="E66"/>
      <c r="F66"/>
      <c r="G66"/>
      <c r="H66"/>
    </row>
    <row r="67" spans="2:8">
      <c r="B67"/>
      <c r="C67"/>
      <c r="D67"/>
      <c r="E67"/>
      <c r="F67"/>
      <c r="G67"/>
      <c r="H67"/>
    </row>
    <row r="68" spans="2:8">
      <c r="B68"/>
      <c r="C68"/>
      <c r="D68"/>
      <c r="E68"/>
      <c r="F68"/>
      <c r="G68"/>
      <c r="H68"/>
    </row>
    <row r="69" spans="2:8">
      <c r="B69"/>
      <c r="C69"/>
      <c r="D69"/>
      <c r="E69"/>
      <c r="F69"/>
      <c r="G69"/>
      <c r="H69"/>
    </row>
    <row r="70" spans="2:8">
      <c r="B70"/>
      <c r="C70"/>
      <c r="D70"/>
      <c r="E70"/>
      <c r="F70"/>
      <c r="G70"/>
      <c r="H70"/>
    </row>
    <row r="71" spans="2:8">
      <c r="B71"/>
      <c r="C71"/>
      <c r="D71"/>
      <c r="E71"/>
      <c r="F71"/>
      <c r="G71"/>
      <c r="H71"/>
    </row>
    <row r="72" spans="2:8">
      <c r="B72"/>
      <c r="C72"/>
      <c r="D72"/>
      <c r="E72"/>
      <c r="F72"/>
      <c r="G72"/>
      <c r="H72"/>
    </row>
    <row r="73" spans="2:8">
      <c r="B73"/>
      <c r="C73"/>
      <c r="D73"/>
      <c r="E73"/>
      <c r="F73"/>
      <c r="G73"/>
      <c r="H73"/>
    </row>
    <row r="74" spans="2:8">
      <c r="B74"/>
      <c r="C74"/>
      <c r="D74"/>
      <c r="E74"/>
      <c r="F74"/>
      <c r="G74"/>
      <c r="H74"/>
    </row>
    <row r="75" spans="2:8">
      <c r="B75"/>
      <c r="C75"/>
      <c r="D75"/>
      <c r="E75"/>
      <c r="F75"/>
      <c r="G75"/>
      <c r="H75"/>
    </row>
    <row r="76" spans="2:8">
      <c r="B76"/>
      <c r="C76"/>
      <c r="D76"/>
      <c r="E76"/>
      <c r="F76"/>
      <c r="G76"/>
      <c r="H76"/>
    </row>
    <row r="77" spans="2:8">
      <c r="B77"/>
      <c r="C77"/>
      <c r="D77"/>
      <c r="E77"/>
      <c r="F77"/>
      <c r="G77"/>
      <c r="H77"/>
    </row>
    <row r="78" spans="2:8">
      <c r="B78"/>
      <c r="C78"/>
      <c r="D78"/>
      <c r="E78"/>
      <c r="F78"/>
      <c r="G78"/>
      <c r="H78"/>
    </row>
    <row r="79" spans="2:8">
      <c r="B79"/>
      <c r="C79"/>
      <c r="D79"/>
      <c r="E79"/>
      <c r="F79"/>
      <c r="G79"/>
      <c r="H79"/>
    </row>
    <row r="80" spans="2:8">
      <c r="B80"/>
      <c r="C80"/>
      <c r="D80"/>
      <c r="E80"/>
      <c r="F80"/>
      <c r="G80"/>
      <c r="H80"/>
    </row>
    <row r="81" spans="2:8">
      <c r="B81"/>
      <c r="C81"/>
      <c r="D81"/>
      <c r="E81"/>
      <c r="F81"/>
      <c r="G81"/>
      <c r="H81"/>
    </row>
    <row r="82" spans="2:8">
      <c r="B82"/>
      <c r="C82"/>
      <c r="D82"/>
      <c r="E82"/>
      <c r="F82"/>
      <c r="G82"/>
      <c r="H82"/>
    </row>
    <row r="83" spans="2:8">
      <c r="B83"/>
      <c r="C83"/>
      <c r="D83"/>
      <c r="E83"/>
      <c r="F83"/>
      <c r="G83"/>
      <c r="H83"/>
    </row>
    <row r="84" spans="2:8">
      <c r="B84"/>
      <c r="C84"/>
      <c r="D84"/>
      <c r="E84"/>
      <c r="F84"/>
      <c r="G84"/>
      <c r="H84"/>
    </row>
    <row r="85" spans="2:8">
      <c r="B85"/>
      <c r="C85"/>
      <c r="D85"/>
      <c r="E85"/>
      <c r="F85"/>
      <c r="G85"/>
      <c r="H85"/>
    </row>
    <row r="86" spans="2:8">
      <c r="B86"/>
      <c r="C86"/>
      <c r="D86"/>
      <c r="E86"/>
      <c r="F86"/>
      <c r="G86"/>
      <c r="H86"/>
    </row>
    <row r="87" spans="2:8">
      <c r="B87"/>
      <c r="C87"/>
      <c r="D87"/>
      <c r="E87"/>
      <c r="F87"/>
      <c r="G87"/>
      <c r="H87"/>
    </row>
    <row r="88" spans="2:8">
      <c r="B88"/>
      <c r="C88"/>
      <c r="D88"/>
      <c r="E88"/>
      <c r="F88"/>
      <c r="G88"/>
      <c r="H88"/>
    </row>
    <row r="89" spans="2:8">
      <c r="B89"/>
      <c r="C89"/>
      <c r="D89"/>
      <c r="E89"/>
      <c r="F89"/>
      <c r="G89"/>
      <c r="H89"/>
    </row>
    <row r="90" spans="2:8">
      <c r="B90"/>
      <c r="C90"/>
      <c r="D90"/>
      <c r="E90"/>
      <c r="F90"/>
      <c r="G90"/>
      <c r="H90"/>
    </row>
    <row r="91" spans="2:8">
      <c r="B91"/>
      <c r="C91"/>
      <c r="D91"/>
      <c r="E91"/>
      <c r="F91"/>
      <c r="G91"/>
      <c r="H91"/>
    </row>
    <row r="92" spans="2:8">
      <c r="B92"/>
      <c r="C92"/>
      <c r="D92"/>
      <c r="E92"/>
      <c r="F92"/>
      <c r="G92"/>
      <c r="H92"/>
    </row>
    <row r="93" spans="2:8">
      <c r="B93"/>
      <c r="C93"/>
      <c r="D93"/>
      <c r="E93"/>
      <c r="F93"/>
      <c r="G93"/>
      <c r="H93"/>
    </row>
    <row r="94" spans="2:8">
      <c r="B94"/>
      <c r="C94"/>
      <c r="D94"/>
      <c r="E94"/>
      <c r="F94"/>
      <c r="G94"/>
      <c r="H94"/>
    </row>
    <row r="95" spans="2:8">
      <c r="B95"/>
      <c r="C95"/>
      <c r="D95"/>
      <c r="E95"/>
      <c r="F95"/>
      <c r="G95"/>
      <c r="H95"/>
    </row>
    <row r="96" spans="2:8">
      <c r="B96"/>
      <c r="C96"/>
      <c r="D96"/>
      <c r="E96"/>
      <c r="F96"/>
      <c r="G96"/>
      <c r="H96"/>
    </row>
    <row r="97" spans="2:8">
      <c r="B97"/>
      <c r="C97"/>
      <c r="D97"/>
      <c r="E97"/>
      <c r="F97"/>
      <c r="G97"/>
      <c r="H97"/>
    </row>
    <row r="98" spans="2:8">
      <c r="B98"/>
      <c r="C98"/>
      <c r="D98"/>
      <c r="E98"/>
      <c r="F98"/>
      <c r="G98"/>
      <c r="H98"/>
    </row>
    <row r="99" spans="2:8">
      <c r="B99"/>
      <c r="C99"/>
      <c r="D99"/>
      <c r="E99"/>
      <c r="F99"/>
      <c r="G99"/>
      <c r="H99"/>
    </row>
    <row r="100" spans="2:8">
      <c r="B100"/>
      <c r="C100"/>
      <c r="D100"/>
      <c r="E100"/>
      <c r="F100"/>
      <c r="G100"/>
      <c r="H100"/>
    </row>
    <row r="101" spans="2:8">
      <c r="B101"/>
      <c r="C101"/>
      <c r="D101"/>
      <c r="E101"/>
      <c r="F101"/>
      <c r="G101"/>
      <c r="H101"/>
    </row>
    <row r="102" spans="2:8">
      <c r="B102"/>
      <c r="C102"/>
      <c r="D102"/>
      <c r="E102"/>
      <c r="F102"/>
      <c r="G102"/>
      <c r="H102"/>
    </row>
    <row r="103" spans="2:8">
      <c r="B103"/>
      <c r="C103"/>
      <c r="D103"/>
      <c r="E103"/>
      <c r="F103"/>
      <c r="G103"/>
      <c r="H103"/>
    </row>
    <row r="104" spans="2:8">
      <c r="B104"/>
      <c r="C104"/>
      <c r="D104"/>
      <c r="E104"/>
      <c r="F104"/>
      <c r="G104"/>
      <c r="H104"/>
    </row>
    <row r="105" spans="2:8">
      <c r="B105"/>
      <c r="C105"/>
      <c r="D105"/>
      <c r="E105"/>
      <c r="F105"/>
      <c r="G105"/>
      <c r="H105"/>
    </row>
    <row r="106" spans="2:8">
      <c r="B106"/>
      <c r="C106"/>
      <c r="D106"/>
      <c r="E106"/>
      <c r="F106"/>
      <c r="G106"/>
      <c r="H106"/>
    </row>
    <row r="107" spans="2:8">
      <c r="B107"/>
      <c r="C107"/>
      <c r="D107"/>
      <c r="E107"/>
      <c r="F107"/>
      <c r="G107"/>
      <c r="H107"/>
    </row>
    <row r="108" spans="2:8">
      <c r="B108"/>
      <c r="C108"/>
      <c r="D108"/>
      <c r="E108"/>
      <c r="F108"/>
      <c r="G108"/>
      <c r="H108"/>
    </row>
    <row r="109" spans="2:8">
      <c r="B109"/>
      <c r="C109"/>
      <c r="D109"/>
      <c r="E109"/>
      <c r="F109"/>
      <c r="G109"/>
      <c r="H109"/>
    </row>
    <row r="110" spans="2:8">
      <c r="B110"/>
      <c r="C110"/>
      <c r="D110"/>
      <c r="E110"/>
      <c r="F110"/>
      <c r="G110"/>
      <c r="H110"/>
    </row>
    <row r="111" spans="2:8">
      <c r="B111"/>
      <c r="C111"/>
      <c r="D111"/>
      <c r="E111"/>
      <c r="F111"/>
      <c r="G111"/>
      <c r="H111"/>
    </row>
    <row r="112" spans="2:8">
      <c r="B112"/>
      <c r="C112"/>
      <c r="D112"/>
      <c r="E112"/>
      <c r="F112"/>
      <c r="G112"/>
      <c r="H112"/>
    </row>
    <row r="113" spans="2:8">
      <c r="B113"/>
      <c r="C113"/>
      <c r="D113"/>
      <c r="E113"/>
      <c r="F113"/>
      <c r="G113"/>
      <c r="H113"/>
    </row>
    <row r="114" spans="2:8">
      <c r="B114"/>
      <c r="C114"/>
      <c r="D114"/>
      <c r="E114"/>
      <c r="F114"/>
      <c r="G114"/>
      <c r="H114"/>
    </row>
    <row r="115" spans="2:8">
      <c r="B115"/>
      <c r="C115"/>
      <c r="D115"/>
      <c r="E115"/>
      <c r="F115"/>
      <c r="G115"/>
      <c r="H115"/>
    </row>
    <row r="116" spans="2:8">
      <c r="B116"/>
      <c r="C116"/>
      <c r="D116"/>
      <c r="E116"/>
      <c r="F116"/>
      <c r="G116"/>
      <c r="H116"/>
    </row>
    <row r="117" spans="2:8">
      <c r="B117"/>
      <c r="C117"/>
      <c r="D117"/>
      <c r="E117"/>
      <c r="F117"/>
      <c r="G117"/>
      <c r="H117"/>
    </row>
    <row r="118" spans="2:8">
      <c r="B118"/>
      <c r="C118"/>
      <c r="D118"/>
      <c r="E118"/>
      <c r="F118"/>
      <c r="G118"/>
      <c r="H118"/>
    </row>
    <row r="119" spans="2:8">
      <c r="B119"/>
      <c r="C119"/>
      <c r="D119"/>
      <c r="E119"/>
      <c r="F119"/>
      <c r="G119"/>
      <c r="H119"/>
    </row>
    <row r="120" spans="2:8">
      <c r="B120"/>
      <c r="C120"/>
      <c r="D120"/>
      <c r="E120"/>
      <c r="F120"/>
      <c r="G120"/>
      <c r="H120"/>
    </row>
    <row r="121" spans="2:8">
      <c r="B121"/>
      <c r="C121"/>
      <c r="D121"/>
      <c r="E121"/>
      <c r="F121"/>
      <c r="G121"/>
      <c r="H121"/>
    </row>
    <row r="122" spans="2:8">
      <c r="B122"/>
      <c r="C122"/>
      <c r="D122"/>
      <c r="E122"/>
      <c r="F122"/>
      <c r="G122"/>
      <c r="H122"/>
    </row>
    <row r="123" spans="2:8">
      <c r="B123"/>
      <c r="C123"/>
      <c r="D123"/>
      <c r="E123"/>
      <c r="F123"/>
      <c r="G123"/>
      <c r="H123"/>
    </row>
    <row r="124" spans="2:8">
      <c r="B124"/>
      <c r="C124"/>
      <c r="D124"/>
      <c r="E124"/>
      <c r="F124"/>
      <c r="G124"/>
      <c r="H124"/>
    </row>
    <row r="125" spans="2:8">
      <c r="B125"/>
      <c r="C125"/>
      <c r="D125"/>
      <c r="E125"/>
      <c r="F125"/>
      <c r="G125"/>
      <c r="H125"/>
    </row>
    <row r="126" spans="2:8">
      <c r="B126"/>
      <c r="C126"/>
      <c r="D126"/>
      <c r="E126"/>
      <c r="F126"/>
      <c r="G126"/>
      <c r="H126"/>
    </row>
    <row r="127" spans="2:8">
      <c r="B127"/>
      <c r="C127"/>
      <c r="D127"/>
      <c r="E127"/>
      <c r="F127"/>
      <c r="G127"/>
      <c r="H127"/>
    </row>
    <row r="128" spans="2:8">
      <c r="B128"/>
      <c r="C128"/>
      <c r="D128"/>
      <c r="E128"/>
      <c r="F128"/>
      <c r="G128"/>
      <c r="H128"/>
    </row>
    <row r="129" spans="2:8">
      <c r="B129"/>
      <c r="C129"/>
      <c r="D129"/>
      <c r="E129"/>
      <c r="F129"/>
      <c r="G129"/>
      <c r="H129"/>
    </row>
    <row r="130" spans="2:8">
      <c r="B130"/>
      <c r="C130"/>
      <c r="D130"/>
      <c r="E130"/>
      <c r="F130"/>
      <c r="G130"/>
      <c r="H130"/>
    </row>
    <row r="131" spans="2:8">
      <c r="B131"/>
      <c r="C131"/>
      <c r="D131"/>
      <c r="E131"/>
      <c r="F131"/>
      <c r="G131"/>
      <c r="H131"/>
    </row>
    <row r="132" spans="2:8">
      <c r="B132"/>
      <c r="C132"/>
      <c r="D132"/>
      <c r="E132"/>
      <c r="F132"/>
      <c r="G132"/>
      <c r="H132"/>
    </row>
    <row r="133" spans="2:8">
      <c r="B133"/>
      <c r="C133"/>
      <c r="D133"/>
      <c r="E133"/>
      <c r="F133"/>
      <c r="G133"/>
      <c r="H133"/>
    </row>
    <row r="134" spans="2:8">
      <c r="B134"/>
      <c r="C134"/>
      <c r="D134"/>
      <c r="E134"/>
      <c r="F134"/>
      <c r="G134"/>
      <c r="H134"/>
    </row>
    <row r="135" spans="2:8">
      <c r="B135"/>
      <c r="C135"/>
      <c r="D135"/>
      <c r="E135"/>
      <c r="F135"/>
      <c r="G135"/>
      <c r="H135"/>
    </row>
    <row r="136" spans="2:8">
      <c r="B136"/>
      <c r="C136"/>
      <c r="D136"/>
      <c r="E136"/>
      <c r="F136"/>
      <c r="G136"/>
      <c r="H136"/>
    </row>
    <row r="137" spans="2:8">
      <c r="B137"/>
      <c r="C137"/>
      <c r="D137"/>
      <c r="E137"/>
      <c r="F137"/>
      <c r="G137"/>
      <c r="H137"/>
    </row>
    <row r="138" spans="2:8">
      <c r="B138"/>
      <c r="C138"/>
      <c r="D138"/>
      <c r="E138"/>
      <c r="F138"/>
      <c r="G138"/>
      <c r="H138"/>
    </row>
    <row r="139" spans="2:8">
      <c r="B139"/>
      <c r="C139"/>
      <c r="D139"/>
      <c r="E139"/>
      <c r="F139"/>
      <c r="G139"/>
      <c r="H139"/>
    </row>
    <row r="140" spans="2:8">
      <c r="B140"/>
      <c r="C140"/>
      <c r="D140"/>
      <c r="E140"/>
      <c r="F140"/>
      <c r="G140"/>
      <c r="H140"/>
    </row>
    <row r="141" spans="2:8">
      <c r="B141"/>
      <c r="C141"/>
      <c r="D141"/>
      <c r="E141"/>
      <c r="F141"/>
      <c r="G141"/>
      <c r="H141"/>
    </row>
    <row r="142" spans="2:8">
      <c r="B142"/>
      <c r="C142"/>
      <c r="D142"/>
      <c r="E142"/>
      <c r="F142"/>
      <c r="G142"/>
      <c r="H142"/>
    </row>
    <row r="143" spans="2:8">
      <c r="B143"/>
      <c r="C143"/>
      <c r="D143"/>
      <c r="E143"/>
      <c r="F143"/>
      <c r="G143"/>
      <c r="H143"/>
    </row>
    <row r="144" spans="2:8">
      <c r="B144"/>
      <c r="C144"/>
      <c r="D144"/>
      <c r="E144"/>
      <c r="F144"/>
      <c r="G144"/>
      <c r="H144"/>
    </row>
    <row r="145" spans="2:8">
      <c r="B145"/>
      <c r="C145"/>
      <c r="D145"/>
      <c r="E145"/>
      <c r="F145"/>
      <c r="G145"/>
      <c r="H145"/>
    </row>
    <row r="146" spans="2:8">
      <c r="B146"/>
      <c r="C146"/>
      <c r="D146"/>
      <c r="E146"/>
      <c r="F146"/>
      <c r="G146"/>
      <c r="H146"/>
    </row>
    <row r="147" spans="2:8">
      <c r="B147"/>
      <c r="C147"/>
      <c r="D147"/>
      <c r="E147"/>
      <c r="F147"/>
      <c r="G147"/>
      <c r="H147"/>
    </row>
    <row r="148" spans="2:8">
      <c r="B148"/>
      <c r="C148"/>
      <c r="D148"/>
      <c r="E148"/>
      <c r="F148"/>
      <c r="G148"/>
      <c r="H148"/>
    </row>
    <row r="149" spans="2:8">
      <c r="B149"/>
      <c r="C149"/>
      <c r="D149"/>
      <c r="E149"/>
      <c r="F149"/>
      <c r="G149"/>
      <c r="H149"/>
    </row>
    <row r="150" spans="2:8">
      <c r="B150"/>
      <c r="C150"/>
      <c r="D150"/>
      <c r="E150"/>
      <c r="F150"/>
      <c r="G150"/>
      <c r="H150"/>
    </row>
    <row r="151" spans="2:8">
      <c r="B151"/>
      <c r="C151"/>
      <c r="D151"/>
      <c r="E151"/>
      <c r="F151"/>
      <c r="G151"/>
      <c r="H151"/>
    </row>
    <row r="152" spans="2:8">
      <c r="B152"/>
      <c r="C152"/>
      <c r="D152"/>
      <c r="E152"/>
      <c r="F152"/>
      <c r="G152"/>
      <c r="H152"/>
    </row>
    <row r="153" spans="2:8">
      <c r="B153"/>
      <c r="C153"/>
      <c r="D153"/>
      <c r="E153"/>
      <c r="F153"/>
      <c r="G153"/>
      <c r="H153"/>
    </row>
    <row r="154" spans="2:8">
      <c r="B154"/>
      <c r="C154"/>
      <c r="D154"/>
      <c r="E154"/>
      <c r="F154"/>
      <c r="G154"/>
      <c r="H154"/>
    </row>
    <row r="155" spans="2:8">
      <c r="B155"/>
      <c r="C155"/>
      <c r="D155"/>
      <c r="E155"/>
      <c r="F155"/>
      <c r="G155"/>
      <c r="H155"/>
    </row>
    <row r="156" spans="2:8">
      <c r="B156"/>
      <c r="C156"/>
      <c r="D156"/>
      <c r="E156"/>
      <c r="F156"/>
      <c r="G156"/>
      <c r="H156"/>
    </row>
    <row r="157" spans="2:8">
      <c r="B157"/>
      <c r="C157"/>
      <c r="D157"/>
      <c r="E157"/>
      <c r="F157"/>
      <c r="G157"/>
      <c r="H157"/>
    </row>
    <row r="158" spans="2:8">
      <c r="B158"/>
      <c r="C158"/>
      <c r="D158"/>
      <c r="E158"/>
      <c r="F158"/>
      <c r="G158"/>
      <c r="H158"/>
    </row>
    <row r="159" spans="2:8">
      <c r="B159"/>
      <c r="C159"/>
      <c r="D159"/>
      <c r="E159"/>
      <c r="F159"/>
      <c r="G159"/>
      <c r="H159"/>
    </row>
    <row r="160" spans="2:8">
      <c r="B160"/>
      <c r="C160"/>
      <c r="D160"/>
      <c r="E160"/>
      <c r="F160"/>
      <c r="G160"/>
      <c r="H160"/>
    </row>
    <row r="161" spans="2:8">
      <c r="B161"/>
      <c r="C161"/>
      <c r="D161"/>
      <c r="E161"/>
      <c r="F161"/>
      <c r="G161"/>
      <c r="H161"/>
    </row>
    <row r="162" spans="2:8">
      <c r="B162"/>
      <c r="C162"/>
      <c r="D162"/>
      <c r="E162"/>
      <c r="F162"/>
      <c r="G162"/>
      <c r="H162"/>
    </row>
    <row r="163" spans="2:8">
      <c r="B163"/>
      <c r="C163"/>
      <c r="D163"/>
      <c r="E163"/>
      <c r="F163"/>
      <c r="G163"/>
      <c r="H163"/>
    </row>
    <row r="164" spans="2:8">
      <c r="B164"/>
      <c r="C164"/>
      <c r="D164"/>
      <c r="E164"/>
      <c r="F164"/>
      <c r="G164"/>
      <c r="H164"/>
    </row>
    <row r="165" spans="2:8">
      <c r="B165"/>
      <c r="C165"/>
      <c r="D165"/>
      <c r="E165"/>
      <c r="F165"/>
      <c r="G165"/>
      <c r="H165"/>
    </row>
    <row r="166" spans="2:8">
      <c r="B166"/>
      <c r="C166"/>
      <c r="D166"/>
      <c r="E166"/>
      <c r="F166"/>
      <c r="G166"/>
      <c r="H166"/>
    </row>
    <row r="167" spans="2:8">
      <c r="B167"/>
      <c r="C167"/>
      <c r="D167"/>
      <c r="E167"/>
      <c r="F167"/>
      <c r="G167"/>
      <c r="H167"/>
    </row>
    <row r="168" spans="2:8">
      <c r="B168"/>
      <c r="C168"/>
      <c r="D168"/>
      <c r="E168"/>
      <c r="F168"/>
      <c r="G168"/>
      <c r="H168"/>
    </row>
    <row r="169" spans="2:8">
      <c r="B169"/>
      <c r="C169"/>
      <c r="D169"/>
      <c r="E169"/>
      <c r="F169"/>
      <c r="G169"/>
      <c r="H169"/>
    </row>
    <row r="170" spans="2:8">
      <c r="B170"/>
      <c r="C170"/>
      <c r="D170"/>
      <c r="E170"/>
      <c r="F170"/>
      <c r="G170"/>
      <c r="H170"/>
    </row>
    <row r="171" spans="2:8">
      <c r="B171"/>
      <c r="C171"/>
      <c r="D171"/>
      <c r="E171"/>
      <c r="F171"/>
      <c r="G171"/>
      <c r="H171"/>
    </row>
    <row r="172" spans="2:8">
      <c r="B172"/>
      <c r="C172"/>
      <c r="D172"/>
      <c r="E172"/>
      <c r="F172"/>
      <c r="G172"/>
      <c r="H172"/>
    </row>
    <row r="173" spans="2:8">
      <c r="B173"/>
      <c r="C173"/>
      <c r="D173"/>
      <c r="E173"/>
      <c r="F173"/>
      <c r="G173"/>
      <c r="H173"/>
    </row>
    <row r="174" spans="2:8">
      <c r="B174"/>
      <c r="C174"/>
      <c r="D174"/>
      <c r="E174"/>
      <c r="F174"/>
      <c r="G174"/>
      <c r="H174"/>
    </row>
    <row r="175" spans="2:8">
      <c r="B175"/>
      <c r="C175"/>
      <c r="D175"/>
      <c r="E175"/>
      <c r="F175"/>
      <c r="G175"/>
      <c r="H175"/>
    </row>
    <row r="176" spans="2:8">
      <c r="B176"/>
      <c r="C176"/>
      <c r="D176"/>
      <c r="E176"/>
      <c r="F176"/>
      <c r="G176"/>
      <c r="H176"/>
    </row>
    <row r="177" spans="2:8">
      <c r="B177"/>
      <c r="C177"/>
      <c r="D177"/>
      <c r="E177"/>
      <c r="F177"/>
      <c r="G177"/>
      <c r="H177"/>
    </row>
    <row r="178" spans="2:8">
      <c r="B178"/>
      <c r="C178"/>
      <c r="D178"/>
      <c r="E178"/>
      <c r="F178"/>
      <c r="G178"/>
      <c r="H178"/>
    </row>
    <row r="179" spans="2:8">
      <c r="B179"/>
      <c r="C179"/>
      <c r="D179"/>
      <c r="E179"/>
      <c r="F179"/>
      <c r="G179"/>
      <c r="H179"/>
    </row>
    <row r="180" spans="2:8">
      <c r="B180"/>
      <c r="C180"/>
      <c r="D180"/>
      <c r="E180"/>
      <c r="F180"/>
      <c r="G180"/>
      <c r="H180"/>
    </row>
    <row r="181" spans="2:8">
      <c r="B181"/>
      <c r="C181"/>
      <c r="D181"/>
      <c r="E181"/>
      <c r="F181"/>
      <c r="G181"/>
      <c r="H181"/>
    </row>
    <row r="182" spans="2:8">
      <c r="B182"/>
      <c r="C182"/>
      <c r="D182"/>
      <c r="E182"/>
      <c r="F182"/>
      <c r="G182"/>
      <c r="H182"/>
    </row>
    <row r="183" spans="2:8">
      <c r="B183"/>
      <c r="C183"/>
      <c r="D183"/>
      <c r="E183"/>
      <c r="F183"/>
      <c r="G183"/>
      <c r="H183"/>
    </row>
    <row r="184" spans="2:8">
      <c r="B184"/>
      <c r="C184"/>
      <c r="D184"/>
      <c r="E184"/>
      <c r="F184"/>
      <c r="G184"/>
      <c r="H184"/>
    </row>
    <row r="185" spans="2:8">
      <c r="B185"/>
      <c r="C185"/>
      <c r="D185"/>
      <c r="E185"/>
      <c r="F185"/>
      <c r="G185"/>
      <c r="H185"/>
    </row>
    <row r="186" spans="2:8">
      <c r="B186"/>
      <c r="C186"/>
      <c r="D186"/>
      <c r="E186"/>
      <c r="F186"/>
      <c r="G186"/>
      <c r="H186"/>
    </row>
    <row r="187" spans="2:8">
      <c r="B187"/>
      <c r="C187"/>
      <c r="D187"/>
      <c r="E187"/>
      <c r="F187"/>
      <c r="G187"/>
      <c r="H187"/>
    </row>
    <row r="188" spans="2:8">
      <c r="B188"/>
      <c r="C188"/>
      <c r="D188"/>
      <c r="E188"/>
      <c r="F188"/>
      <c r="G188"/>
      <c r="H188"/>
    </row>
    <row r="189" spans="2:8">
      <c r="B189"/>
      <c r="C189"/>
      <c r="D189"/>
      <c r="E189"/>
      <c r="F189"/>
      <c r="G189"/>
      <c r="H189"/>
    </row>
    <row r="190" spans="2:8">
      <c r="B190"/>
      <c r="C190"/>
      <c r="D190"/>
      <c r="E190"/>
      <c r="F190"/>
      <c r="G190"/>
      <c r="H190"/>
    </row>
    <row r="191" spans="2:8">
      <c r="B191"/>
      <c r="C191"/>
      <c r="D191"/>
      <c r="E191"/>
      <c r="F191"/>
      <c r="G191"/>
      <c r="H191"/>
    </row>
    <row r="192" spans="2:8">
      <c r="B192"/>
      <c r="C192"/>
      <c r="D192"/>
      <c r="E192"/>
      <c r="F192"/>
      <c r="G192"/>
      <c r="H192"/>
    </row>
    <row r="193" spans="2:8">
      <c r="B193"/>
      <c r="C193"/>
      <c r="D193"/>
      <c r="E193"/>
      <c r="F193"/>
      <c r="G193"/>
      <c r="H193"/>
    </row>
    <row r="194" spans="2:8">
      <c r="B194"/>
      <c r="C194"/>
      <c r="D194"/>
      <c r="E194"/>
      <c r="F194"/>
      <c r="G194"/>
      <c r="H194"/>
    </row>
    <row r="195" spans="2:8">
      <c r="B195"/>
      <c r="C195"/>
      <c r="D195"/>
      <c r="E195"/>
      <c r="F195"/>
      <c r="G195"/>
      <c r="H195"/>
    </row>
    <row r="196" spans="2:8">
      <c r="B196"/>
      <c r="C196"/>
      <c r="D196"/>
      <c r="E196"/>
      <c r="F196"/>
      <c r="G196"/>
      <c r="H196"/>
    </row>
    <row r="197" spans="2:8">
      <c r="B197"/>
      <c r="C197"/>
      <c r="D197"/>
      <c r="E197"/>
      <c r="F197"/>
      <c r="G197"/>
      <c r="H197"/>
    </row>
    <row r="198" spans="2:8">
      <c r="B198"/>
      <c r="C198"/>
      <c r="D198"/>
      <c r="E198"/>
      <c r="F198"/>
      <c r="G198"/>
      <c r="H198"/>
    </row>
    <row r="199" spans="2:8">
      <c r="B199"/>
      <c r="C199"/>
      <c r="D199"/>
      <c r="E199"/>
      <c r="F199"/>
      <c r="G199"/>
      <c r="H199"/>
    </row>
    <row r="200" spans="2:8">
      <c r="B200"/>
      <c r="C200"/>
      <c r="D200"/>
      <c r="E200"/>
      <c r="F200"/>
      <c r="G200"/>
      <c r="H200"/>
    </row>
    <row r="201" spans="2:8">
      <c r="B201"/>
      <c r="C201"/>
      <c r="D201"/>
      <c r="E201"/>
      <c r="F201"/>
      <c r="G201"/>
      <c r="H201"/>
    </row>
    <row r="202" spans="2:8">
      <c r="B202"/>
      <c r="C202"/>
      <c r="D202"/>
      <c r="E202"/>
      <c r="F202"/>
      <c r="G202"/>
      <c r="H202"/>
    </row>
    <row r="203" spans="2:8">
      <c r="B203"/>
      <c r="C203"/>
      <c r="D203"/>
      <c r="E203"/>
      <c r="F203"/>
      <c r="G203"/>
      <c r="H203"/>
    </row>
    <row r="204" spans="2:8">
      <c r="B204"/>
      <c r="C204"/>
      <c r="D204"/>
      <c r="E204"/>
      <c r="F204"/>
      <c r="G204"/>
      <c r="H204"/>
    </row>
    <row r="205" spans="2:8">
      <c r="B205"/>
      <c r="C205"/>
      <c r="D205"/>
      <c r="E205"/>
      <c r="F205"/>
      <c r="G205"/>
      <c r="H205"/>
    </row>
    <row r="206" spans="2:8">
      <c r="B206"/>
      <c r="C206"/>
      <c r="D206"/>
      <c r="E206"/>
      <c r="F206"/>
      <c r="G206"/>
      <c r="H206"/>
    </row>
    <row r="207" spans="2:8">
      <c r="B207"/>
      <c r="C207"/>
      <c r="D207"/>
      <c r="E207"/>
      <c r="F207"/>
      <c r="G207"/>
      <c r="H207"/>
    </row>
    <row r="208" spans="2:8">
      <c r="B208"/>
      <c r="C208"/>
      <c r="D208"/>
      <c r="E208"/>
      <c r="F208"/>
      <c r="G208"/>
      <c r="H208"/>
    </row>
    <row r="209" spans="2:8">
      <c r="B209"/>
      <c r="C209"/>
      <c r="D209"/>
      <c r="E209"/>
      <c r="F209"/>
      <c r="G209"/>
      <c r="H209"/>
    </row>
    <row r="210" spans="2:8">
      <c r="B210"/>
      <c r="C210"/>
      <c r="D210"/>
      <c r="E210"/>
      <c r="F210"/>
      <c r="G210"/>
      <c r="H210"/>
    </row>
    <row r="211" spans="2:8">
      <c r="B211"/>
      <c r="C211"/>
      <c r="D211"/>
      <c r="E211"/>
      <c r="F211"/>
      <c r="G211"/>
      <c r="H211"/>
    </row>
    <row r="212" spans="2:8">
      <c r="B212"/>
      <c r="C212"/>
      <c r="D212"/>
      <c r="E212"/>
      <c r="F212"/>
      <c r="G212"/>
      <c r="H212"/>
    </row>
    <row r="213" spans="2:8">
      <c r="B213"/>
      <c r="C213"/>
      <c r="D213"/>
      <c r="E213"/>
      <c r="F213"/>
      <c r="G213"/>
      <c r="H213"/>
    </row>
    <row r="214" spans="2:8">
      <c r="B214"/>
      <c r="C214"/>
      <c r="D214"/>
      <c r="E214"/>
      <c r="F214"/>
      <c r="G214"/>
      <c r="H214"/>
    </row>
    <row r="215" spans="2:8">
      <c r="B215"/>
      <c r="C215"/>
      <c r="D215"/>
      <c r="E215"/>
      <c r="F215"/>
      <c r="G215"/>
      <c r="H215"/>
    </row>
    <row r="216" spans="2:8">
      <c r="B216"/>
      <c r="C216"/>
      <c r="D216"/>
      <c r="E216"/>
      <c r="F216"/>
      <c r="G216"/>
      <c r="H216"/>
    </row>
    <row r="217" spans="2:8">
      <c r="B217"/>
      <c r="C217"/>
      <c r="D217"/>
      <c r="E217"/>
      <c r="F217"/>
      <c r="G217"/>
      <c r="H217"/>
    </row>
    <row r="218" spans="2:8">
      <c r="B218"/>
      <c r="C218"/>
      <c r="D218"/>
      <c r="E218"/>
      <c r="F218"/>
      <c r="G218"/>
      <c r="H218"/>
    </row>
    <row r="219" spans="2:8">
      <c r="B219"/>
      <c r="C219"/>
      <c r="D219"/>
      <c r="E219"/>
      <c r="F219"/>
      <c r="G219"/>
      <c r="H219"/>
    </row>
    <row r="220" spans="2:8">
      <c r="B220"/>
      <c r="C220"/>
      <c r="D220"/>
      <c r="E220"/>
      <c r="F220"/>
      <c r="G220"/>
      <c r="H220"/>
    </row>
    <row r="221" spans="2:8">
      <c r="B221"/>
      <c r="C221"/>
      <c r="D221"/>
      <c r="E221"/>
      <c r="F221"/>
      <c r="G221"/>
      <c r="H221"/>
    </row>
    <row r="222" spans="2:8">
      <c r="B222"/>
      <c r="C222"/>
      <c r="D222"/>
      <c r="E222"/>
      <c r="F222"/>
      <c r="G222"/>
      <c r="H222"/>
    </row>
    <row r="223" spans="2:8">
      <c r="B223"/>
      <c r="C223"/>
      <c r="D223"/>
      <c r="E223"/>
      <c r="F223"/>
      <c r="G223"/>
      <c r="H223"/>
    </row>
    <row r="224" spans="2:8">
      <c r="B224"/>
      <c r="C224"/>
      <c r="D224"/>
      <c r="E224"/>
      <c r="F224"/>
      <c r="G224"/>
      <c r="H224"/>
    </row>
    <row r="225" spans="2:8">
      <c r="B225"/>
      <c r="C225"/>
      <c r="D225"/>
      <c r="E225"/>
      <c r="F225"/>
      <c r="G225"/>
      <c r="H225"/>
    </row>
    <row r="226" spans="2:8">
      <c r="B226"/>
      <c r="C226"/>
      <c r="D226"/>
      <c r="E226"/>
      <c r="F226"/>
      <c r="G226"/>
      <c r="H226"/>
    </row>
    <row r="227" spans="2:8">
      <c r="B227"/>
      <c r="C227"/>
      <c r="D227"/>
      <c r="E227"/>
      <c r="F227"/>
      <c r="G227"/>
      <c r="H227"/>
    </row>
    <row r="228" spans="2:8">
      <c r="B228"/>
      <c r="C228"/>
      <c r="D228"/>
      <c r="E228"/>
      <c r="F228"/>
      <c r="G228"/>
      <c r="H228"/>
    </row>
    <row r="229" spans="2:8">
      <c r="B229"/>
      <c r="C229"/>
      <c r="D229"/>
      <c r="E229"/>
      <c r="F229"/>
      <c r="G229"/>
      <c r="H229"/>
    </row>
    <row r="230" spans="2:8">
      <c r="B230"/>
      <c r="C230"/>
      <c r="D230"/>
      <c r="E230"/>
      <c r="F230"/>
      <c r="G230"/>
      <c r="H230"/>
    </row>
    <row r="231" spans="2:8">
      <c r="B231"/>
      <c r="C231"/>
      <c r="D231"/>
      <c r="E231"/>
      <c r="F231"/>
      <c r="G231"/>
      <c r="H231"/>
    </row>
    <row r="232" spans="2:8">
      <c r="B232"/>
      <c r="C232"/>
      <c r="D232"/>
      <c r="E232"/>
      <c r="F232"/>
      <c r="G232"/>
      <c r="H232"/>
    </row>
    <row r="233" spans="2:8">
      <c r="B233"/>
      <c r="C233"/>
      <c r="D233"/>
      <c r="E233"/>
      <c r="F233"/>
      <c r="G233"/>
      <c r="H233"/>
    </row>
    <row r="234" spans="2:8">
      <c r="B234"/>
      <c r="C234"/>
      <c r="D234"/>
      <c r="E234"/>
      <c r="F234"/>
      <c r="G234"/>
      <c r="H234"/>
    </row>
    <row r="235" spans="2:8">
      <c r="B235"/>
      <c r="C235"/>
      <c r="D235"/>
      <c r="E235"/>
      <c r="F235"/>
      <c r="G235"/>
      <c r="H235"/>
    </row>
    <row r="236" spans="2:8">
      <c r="B236"/>
      <c r="C236"/>
      <c r="D236"/>
      <c r="E236"/>
      <c r="F236"/>
      <c r="G236"/>
      <c r="H236"/>
    </row>
    <row r="237" spans="2:8">
      <c r="B237"/>
      <c r="C237"/>
      <c r="D237"/>
      <c r="E237"/>
      <c r="F237"/>
      <c r="G237"/>
      <c r="H237"/>
    </row>
    <row r="238" spans="2:8">
      <c r="B238"/>
      <c r="C238"/>
      <c r="D238"/>
      <c r="E238"/>
      <c r="F238"/>
      <c r="G238"/>
      <c r="H238"/>
    </row>
    <row r="239" spans="2:8">
      <c r="B239"/>
      <c r="C239"/>
      <c r="D239"/>
      <c r="E239"/>
      <c r="F239"/>
      <c r="G239"/>
      <c r="H239"/>
    </row>
    <row r="240" spans="2:8">
      <c r="B240"/>
      <c r="C240"/>
      <c r="D240"/>
      <c r="E240"/>
      <c r="F240"/>
      <c r="G240"/>
      <c r="H240"/>
    </row>
    <row r="241" spans="2:8">
      <c r="B241"/>
      <c r="C241"/>
      <c r="D241"/>
      <c r="E241"/>
      <c r="F241"/>
      <c r="G241"/>
      <c r="H241"/>
    </row>
    <row r="242" spans="2:8">
      <c r="B242"/>
      <c r="C242"/>
      <c r="D242"/>
      <c r="E242"/>
      <c r="F242"/>
      <c r="G242"/>
      <c r="H242"/>
    </row>
    <row r="243" spans="2:8">
      <c r="B243"/>
      <c r="C243"/>
      <c r="D243"/>
      <c r="E243"/>
      <c r="F243"/>
      <c r="G243"/>
      <c r="H243"/>
    </row>
    <row r="244" spans="2:8">
      <c r="B244"/>
      <c r="C244"/>
      <c r="D244"/>
      <c r="E244"/>
      <c r="F244"/>
      <c r="G244"/>
      <c r="H244"/>
    </row>
    <row r="245" spans="2:8">
      <c r="B245"/>
      <c r="C245"/>
      <c r="D245"/>
      <c r="E245"/>
      <c r="F245"/>
      <c r="G245"/>
      <c r="H245"/>
    </row>
    <row r="246" spans="2:8">
      <c r="B246"/>
      <c r="C246"/>
      <c r="D246"/>
      <c r="E246"/>
      <c r="F246"/>
      <c r="G246"/>
      <c r="H246"/>
    </row>
    <row r="247" spans="2:8">
      <c r="B247"/>
      <c r="C247"/>
      <c r="D247"/>
      <c r="E247"/>
      <c r="F247"/>
      <c r="G247"/>
      <c r="H247"/>
    </row>
    <row r="248" spans="2:8">
      <c r="B248"/>
      <c r="C248"/>
      <c r="D248"/>
      <c r="E248"/>
      <c r="F248"/>
      <c r="G248"/>
      <c r="H248"/>
    </row>
    <row r="249" spans="2:8">
      <c r="B249"/>
      <c r="C249"/>
      <c r="D249"/>
      <c r="E249"/>
      <c r="F249"/>
      <c r="G249"/>
      <c r="H249"/>
    </row>
    <row r="250" spans="2:8">
      <c r="B250"/>
      <c r="C250"/>
      <c r="D250"/>
      <c r="E250"/>
      <c r="F250"/>
      <c r="G250"/>
      <c r="H250"/>
    </row>
    <row r="251" spans="2:8">
      <c r="B251"/>
      <c r="C251"/>
      <c r="D251"/>
      <c r="E251"/>
      <c r="F251"/>
      <c r="G251"/>
      <c r="H251"/>
    </row>
    <row r="252" spans="2:8">
      <c r="B252"/>
      <c r="C252"/>
      <c r="D252"/>
      <c r="E252"/>
      <c r="F252"/>
      <c r="G252"/>
      <c r="H252"/>
    </row>
    <row r="253" spans="2:8">
      <c r="B253"/>
      <c r="C253"/>
      <c r="D253"/>
      <c r="E253"/>
      <c r="F253"/>
      <c r="G253"/>
      <c r="H253"/>
    </row>
    <row r="254" spans="2:8">
      <c r="B254"/>
      <c r="C254"/>
      <c r="D254"/>
      <c r="E254"/>
      <c r="F254"/>
      <c r="G254"/>
      <c r="H254"/>
    </row>
    <row r="255" spans="2:8">
      <c r="B255"/>
      <c r="C255"/>
      <c r="D255"/>
      <c r="E255"/>
      <c r="F255"/>
      <c r="G255"/>
      <c r="H255"/>
    </row>
    <row r="256" spans="2:8">
      <c r="B256"/>
      <c r="C256"/>
      <c r="D256"/>
      <c r="E256"/>
      <c r="F256"/>
      <c r="G256"/>
      <c r="H256"/>
    </row>
    <row r="257" spans="2:8">
      <c r="B257"/>
      <c r="C257"/>
      <c r="D257"/>
      <c r="E257"/>
      <c r="F257"/>
      <c r="G257"/>
      <c r="H257"/>
    </row>
    <row r="258" spans="2:8">
      <c r="B258"/>
      <c r="C258"/>
      <c r="D258"/>
      <c r="E258"/>
      <c r="F258"/>
      <c r="G258"/>
      <c r="H258"/>
    </row>
    <row r="259" spans="2:8">
      <c r="B259"/>
      <c r="C259"/>
      <c r="D259"/>
      <c r="E259"/>
      <c r="F259"/>
      <c r="G259"/>
      <c r="H259"/>
    </row>
    <row r="260" spans="2:8">
      <c r="B260"/>
      <c r="C260"/>
      <c r="D260"/>
      <c r="E260"/>
      <c r="F260"/>
      <c r="G260"/>
      <c r="H260"/>
    </row>
    <row r="261" spans="2:8">
      <c r="B261"/>
      <c r="C261"/>
      <c r="D261"/>
      <c r="E261"/>
      <c r="F261"/>
      <c r="G261"/>
      <c r="H261"/>
    </row>
    <row r="262" spans="2:8">
      <c r="B262"/>
      <c r="C262"/>
      <c r="D262"/>
      <c r="E262"/>
      <c r="F262"/>
      <c r="G262"/>
      <c r="H262"/>
    </row>
    <row r="263" spans="2:8">
      <c r="B263"/>
      <c r="C263"/>
      <c r="D263"/>
      <c r="E263"/>
      <c r="F263"/>
      <c r="G263"/>
      <c r="H263"/>
    </row>
    <row r="264" spans="2:8">
      <c r="B264"/>
      <c r="C264"/>
      <c r="D264"/>
      <c r="E264"/>
      <c r="F264"/>
      <c r="G264"/>
      <c r="H264"/>
    </row>
    <row r="265" spans="2:8">
      <c r="B265"/>
      <c r="C265"/>
      <c r="D265"/>
      <c r="E265"/>
      <c r="F265"/>
      <c r="G265"/>
      <c r="H265"/>
    </row>
    <row r="266" spans="2:8">
      <c r="B266"/>
      <c r="C266"/>
      <c r="D266"/>
      <c r="E266"/>
      <c r="F266"/>
      <c r="G266"/>
      <c r="H266"/>
    </row>
    <row r="267" spans="2:8">
      <c r="B267"/>
      <c r="C267"/>
      <c r="D267"/>
      <c r="E267"/>
      <c r="F267"/>
      <c r="G267"/>
      <c r="H267"/>
    </row>
    <row r="268" spans="2:8">
      <c r="B268"/>
      <c r="C268"/>
      <c r="D268"/>
      <c r="E268"/>
      <c r="F268"/>
      <c r="G268"/>
      <c r="H268"/>
    </row>
    <row r="269" spans="2:8">
      <c r="B269"/>
      <c r="C269"/>
      <c r="D269"/>
      <c r="E269"/>
      <c r="F269"/>
      <c r="G269"/>
      <c r="H269"/>
    </row>
    <row r="270" spans="2:8">
      <c r="B270"/>
      <c r="C270"/>
      <c r="D270"/>
      <c r="E270"/>
      <c r="F270"/>
      <c r="G270"/>
      <c r="H270"/>
    </row>
    <row r="271" spans="2:8">
      <c r="B271"/>
      <c r="C271"/>
      <c r="D271"/>
      <c r="E271"/>
      <c r="F271"/>
      <c r="G271"/>
      <c r="H271"/>
    </row>
    <row r="272" spans="2:8">
      <c r="B272"/>
      <c r="C272"/>
      <c r="D272"/>
      <c r="E272"/>
      <c r="F272"/>
      <c r="G272"/>
      <c r="H272"/>
    </row>
    <row r="273" spans="2:8">
      <c r="B273"/>
      <c r="C273"/>
      <c r="D273"/>
      <c r="E273"/>
      <c r="F273"/>
      <c r="G273"/>
      <c r="H273"/>
    </row>
    <row r="274" spans="2:8">
      <c r="B274"/>
      <c r="C274"/>
      <c r="D274"/>
      <c r="E274"/>
      <c r="F274"/>
      <c r="G274"/>
      <c r="H274"/>
    </row>
    <row r="275" spans="2:8">
      <c r="B275"/>
      <c r="C275"/>
      <c r="D275"/>
      <c r="E275"/>
      <c r="F275"/>
      <c r="G275"/>
      <c r="H275"/>
    </row>
    <row r="276" spans="2:8">
      <c r="B276"/>
      <c r="C276"/>
      <c r="D276"/>
      <c r="E276"/>
      <c r="F276"/>
      <c r="G276"/>
      <c r="H276"/>
    </row>
    <row r="277" spans="2:8">
      <c r="B277"/>
      <c r="C277"/>
      <c r="D277"/>
      <c r="E277"/>
      <c r="F277"/>
      <c r="G277"/>
      <c r="H277"/>
    </row>
    <row r="278" spans="2:8">
      <c r="B278"/>
      <c r="C278"/>
      <c r="D278"/>
      <c r="E278"/>
      <c r="F278"/>
      <c r="G278"/>
      <c r="H278"/>
    </row>
    <row r="279" spans="2:8">
      <c r="B279"/>
      <c r="C279"/>
      <c r="D279"/>
      <c r="E279"/>
      <c r="F279"/>
      <c r="G279"/>
      <c r="H279"/>
    </row>
    <row r="280" spans="2:8">
      <c r="B280"/>
      <c r="C280"/>
      <c r="D280"/>
      <c r="E280"/>
      <c r="F280"/>
      <c r="G280"/>
      <c r="H280"/>
    </row>
    <row r="281" spans="2:8">
      <c r="B281"/>
      <c r="C281"/>
      <c r="D281"/>
      <c r="E281"/>
      <c r="F281"/>
      <c r="G281"/>
      <c r="H281"/>
    </row>
    <row r="282" spans="2:8">
      <c r="B282"/>
      <c r="C282"/>
      <c r="D282"/>
      <c r="E282"/>
      <c r="F282"/>
      <c r="G282"/>
      <c r="H282"/>
    </row>
    <row r="283" spans="2:8">
      <c r="B283"/>
      <c r="C283"/>
      <c r="D283"/>
      <c r="E283"/>
      <c r="F283"/>
      <c r="G283"/>
      <c r="H283"/>
    </row>
    <row r="284" spans="2:8">
      <c r="B284"/>
      <c r="C284"/>
      <c r="D284"/>
      <c r="E284"/>
      <c r="F284"/>
      <c r="G284"/>
      <c r="H284"/>
    </row>
    <row r="285" spans="2:8">
      <c r="B285"/>
      <c r="C285"/>
      <c r="D285"/>
      <c r="E285"/>
      <c r="F285"/>
      <c r="G285"/>
      <c r="H285"/>
    </row>
    <row r="286" spans="2:8">
      <c r="B286"/>
      <c r="C286"/>
      <c r="D286"/>
      <c r="E286"/>
      <c r="F286"/>
      <c r="G286"/>
      <c r="H286"/>
    </row>
    <row r="287" spans="2:8">
      <c r="B287"/>
      <c r="C287"/>
      <c r="D287"/>
      <c r="E287"/>
      <c r="F287"/>
      <c r="G287"/>
      <c r="H287"/>
    </row>
    <row r="288" spans="2:8">
      <c r="B288"/>
      <c r="C288"/>
      <c r="D288"/>
      <c r="E288"/>
      <c r="F288"/>
      <c r="G288"/>
      <c r="H288"/>
    </row>
    <row r="289" spans="2:8">
      <c r="B289"/>
      <c r="C289"/>
      <c r="D289"/>
      <c r="E289"/>
      <c r="F289"/>
      <c r="G289"/>
      <c r="H289"/>
    </row>
    <row r="290" spans="2:8">
      <c r="B290"/>
      <c r="C290"/>
      <c r="D290"/>
      <c r="E290"/>
      <c r="F290"/>
      <c r="G290"/>
      <c r="H290"/>
    </row>
    <row r="291" spans="2:8">
      <c r="B291"/>
      <c r="C291"/>
      <c r="D291"/>
      <c r="E291"/>
      <c r="F291"/>
      <c r="G291"/>
      <c r="H291"/>
    </row>
    <row r="292" spans="2:8">
      <c r="B292"/>
      <c r="C292"/>
      <c r="D292"/>
      <c r="E292"/>
      <c r="F292"/>
      <c r="G292"/>
      <c r="H292"/>
    </row>
    <row r="293" spans="2:8">
      <c r="B293"/>
      <c r="C293"/>
      <c r="D293"/>
      <c r="E293"/>
      <c r="F293"/>
      <c r="G293"/>
      <c r="H293"/>
    </row>
    <row r="294" spans="2:8">
      <c r="B294"/>
      <c r="C294"/>
      <c r="D294"/>
      <c r="E294"/>
      <c r="F294"/>
      <c r="G294"/>
      <c r="H294"/>
    </row>
    <row r="295" spans="2:8">
      <c r="B295"/>
      <c r="C295"/>
      <c r="D295"/>
      <c r="E295"/>
      <c r="F295"/>
      <c r="G295"/>
      <c r="H295"/>
    </row>
    <row r="296" spans="2:8">
      <c r="B296"/>
      <c r="C296"/>
      <c r="D296"/>
      <c r="E296"/>
      <c r="F296"/>
      <c r="G296"/>
      <c r="H296"/>
    </row>
    <row r="297" spans="2:8">
      <c r="B297"/>
      <c r="C297"/>
      <c r="D297"/>
      <c r="E297"/>
      <c r="F297"/>
      <c r="G297"/>
      <c r="H297"/>
    </row>
    <row r="298" spans="2:8">
      <c r="B298"/>
      <c r="C298"/>
      <c r="D298"/>
      <c r="E298"/>
      <c r="F298"/>
      <c r="G298"/>
      <c r="H298"/>
    </row>
    <row r="299" spans="2:8">
      <c r="B299"/>
      <c r="C299"/>
      <c r="D299"/>
      <c r="E299"/>
      <c r="F299"/>
      <c r="G299"/>
      <c r="H299"/>
    </row>
    <row r="300" spans="2:8">
      <c r="B300"/>
      <c r="C300"/>
      <c r="D300"/>
      <c r="E300"/>
      <c r="F300"/>
      <c r="G300"/>
      <c r="H300"/>
    </row>
    <row r="301" spans="2:8">
      <c r="B301"/>
      <c r="C301"/>
      <c r="D301"/>
      <c r="E301"/>
      <c r="F301"/>
      <c r="G301"/>
      <c r="H301"/>
    </row>
    <row r="302" spans="2:8">
      <c r="B302"/>
      <c r="C302"/>
      <c r="D302"/>
      <c r="E302"/>
      <c r="F302"/>
      <c r="G302"/>
      <c r="H302"/>
    </row>
    <row r="303" spans="2:8">
      <c r="B303"/>
      <c r="C303"/>
      <c r="D303"/>
      <c r="E303"/>
      <c r="F303"/>
      <c r="G303"/>
      <c r="H303"/>
    </row>
    <row r="304" spans="2:8">
      <c r="B304"/>
      <c r="C304"/>
      <c r="D304"/>
      <c r="E304"/>
      <c r="F304"/>
      <c r="G304"/>
      <c r="H304"/>
    </row>
    <row r="305" spans="2:8">
      <c r="B305"/>
      <c r="C305"/>
      <c r="D305"/>
      <c r="E305"/>
      <c r="F305"/>
      <c r="G305"/>
      <c r="H305"/>
    </row>
    <row r="306" spans="2:8">
      <c r="B306"/>
      <c r="C306"/>
      <c r="D306"/>
      <c r="E306"/>
      <c r="F306"/>
      <c r="G306"/>
      <c r="H306"/>
    </row>
    <row r="307" spans="2:8">
      <c r="B307"/>
      <c r="C307"/>
      <c r="D307"/>
      <c r="E307"/>
      <c r="F307"/>
      <c r="G307"/>
      <c r="H307"/>
    </row>
    <row r="308" spans="2:8">
      <c r="B308"/>
      <c r="C308"/>
      <c r="D308"/>
      <c r="E308"/>
      <c r="F308"/>
      <c r="G308"/>
      <c r="H308"/>
    </row>
    <row r="309" spans="2:8">
      <c r="B309"/>
      <c r="C309"/>
      <c r="D309"/>
      <c r="E309"/>
      <c r="F309"/>
      <c r="G309"/>
      <c r="H309"/>
    </row>
    <row r="310" spans="2:8">
      <c r="B310"/>
      <c r="C310"/>
      <c r="D310"/>
      <c r="E310"/>
      <c r="F310"/>
      <c r="G310"/>
      <c r="H310"/>
    </row>
    <row r="311" spans="2:8">
      <c r="B311"/>
      <c r="C311"/>
      <c r="D311"/>
      <c r="E311"/>
      <c r="F311"/>
      <c r="G311"/>
      <c r="H311"/>
    </row>
    <row r="312" spans="2:8">
      <c r="B312"/>
      <c r="C312"/>
      <c r="D312"/>
      <c r="E312"/>
      <c r="F312"/>
      <c r="G312"/>
      <c r="H312"/>
    </row>
    <row r="313" spans="2:8">
      <c r="B313"/>
      <c r="C313"/>
      <c r="D313"/>
      <c r="E313"/>
      <c r="F313"/>
      <c r="G313"/>
      <c r="H313"/>
    </row>
    <row r="314" spans="2:8">
      <c r="B314"/>
      <c r="C314"/>
      <c r="D314"/>
      <c r="E314"/>
      <c r="F314"/>
      <c r="G314"/>
      <c r="H314"/>
    </row>
    <row r="315" spans="2:8">
      <c r="B315"/>
      <c r="C315"/>
      <c r="D315"/>
      <c r="E315"/>
      <c r="F315"/>
      <c r="G315"/>
      <c r="H315"/>
    </row>
    <row r="316" spans="2:8">
      <c r="B316"/>
      <c r="C316"/>
      <c r="D316"/>
      <c r="E316"/>
      <c r="F316"/>
      <c r="G316"/>
      <c r="H316"/>
    </row>
    <row r="317" spans="2:8">
      <c r="B317"/>
      <c r="C317"/>
      <c r="D317"/>
      <c r="E317"/>
      <c r="F317"/>
      <c r="G317"/>
      <c r="H317"/>
    </row>
    <row r="318" spans="2:8">
      <c r="B318"/>
      <c r="C318"/>
      <c r="D318"/>
      <c r="E318"/>
      <c r="F318"/>
      <c r="G318"/>
      <c r="H318"/>
    </row>
    <row r="319" spans="2:8">
      <c r="B319"/>
      <c r="C319"/>
      <c r="D319"/>
      <c r="E319"/>
      <c r="F319"/>
      <c r="G319"/>
      <c r="H319"/>
    </row>
    <row r="320" spans="2:8">
      <c r="B320"/>
      <c r="C320"/>
      <c r="D320"/>
      <c r="E320"/>
      <c r="F320"/>
      <c r="G320"/>
      <c r="H320"/>
    </row>
    <row r="321" spans="2:8">
      <c r="B321"/>
      <c r="C321"/>
      <c r="D321"/>
      <c r="E321"/>
      <c r="F321"/>
      <c r="G321"/>
      <c r="H321"/>
    </row>
    <row r="322" spans="2:8">
      <c r="B322"/>
      <c r="C322"/>
      <c r="D322"/>
      <c r="E322"/>
      <c r="F322"/>
      <c r="G322"/>
      <c r="H322"/>
    </row>
    <row r="323" spans="2:8">
      <c r="B323"/>
      <c r="C323"/>
      <c r="D323"/>
      <c r="E323"/>
      <c r="F323"/>
      <c r="G323"/>
      <c r="H323"/>
    </row>
    <row r="324" spans="2:8">
      <c r="B324"/>
      <c r="C324"/>
      <c r="D324"/>
      <c r="E324"/>
      <c r="F324"/>
      <c r="G324"/>
      <c r="H324"/>
    </row>
    <row r="325" spans="2:8">
      <c r="B325"/>
      <c r="C325"/>
      <c r="D325"/>
      <c r="E325"/>
      <c r="F325"/>
      <c r="G325"/>
      <c r="H325"/>
    </row>
    <row r="326" spans="2:8">
      <c r="B326"/>
      <c r="C326"/>
      <c r="D326"/>
      <c r="E326"/>
      <c r="F326"/>
      <c r="G326"/>
      <c r="H326"/>
    </row>
    <row r="327" spans="2:8">
      <c r="B327"/>
      <c r="C327"/>
      <c r="D327"/>
      <c r="E327"/>
      <c r="F327"/>
      <c r="G327"/>
      <c r="H327"/>
    </row>
    <row r="328" spans="2:8">
      <c r="B328"/>
      <c r="C328"/>
      <c r="D328"/>
      <c r="E328"/>
      <c r="F328"/>
      <c r="G328"/>
      <c r="H328"/>
    </row>
    <row r="329" spans="2:8">
      <c r="B329"/>
      <c r="C329"/>
      <c r="D329"/>
      <c r="E329"/>
      <c r="F329"/>
      <c r="G329"/>
      <c r="H329"/>
    </row>
    <row r="330" spans="2:8">
      <c r="B330"/>
      <c r="C330"/>
      <c r="D330"/>
      <c r="E330"/>
      <c r="F330"/>
      <c r="G330"/>
      <c r="H330"/>
    </row>
    <row r="331" spans="2:8">
      <c r="B331"/>
      <c r="C331"/>
      <c r="D331"/>
      <c r="E331"/>
      <c r="F331"/>
      <c r="G331"/>
      <c r="H331"/>
    </row>
    <row r="332" spans="2:8">
      <c r="B332"/>
      <c r="C332"/>
      <c r="D332"/>
      <c r="E332"/>
      <c r="F332"/>
      <c r="G332"/>
      <c r="H332"/>
    </row>
    <row r="333" spans="2:8">
      <c r="B333"/>
      <c r="C333"/>
      <c r="D333"/>
      <c r="E333"/>
      <c r="F333"/>
      <c r="G333"/>
      <c r="H333"/>
    </row>
    <row r="334" spans="2:8">
      <c r="B334"/>
      <c r="C334"/>
      <c r="D334"/>
      <c r="E334"/>
      <c r="F334"/>
      <c r="G334"/>
      <c r="H334"/>
    </row>
    <row r="335" spans="2:8">
      <c r="B335"/>
      <c r="C335"/>
      <c r="D335"/>
      <c r="E335"/>
      <c r="F335"/>
      <c r="G335"/>
      <c r="H335"/>
    </row>
    <row r="336" spans="2:8">
      <c r="B336"/>
      <c r="C336"/>
      <c r="D336"/>
      <c r="E336"/>
      <c r="F336"/>
      <c r="G336"/>
      <c r="H336"/>
    </row>
    <row r="337" spans="2:8">
      <c r="B337"/>
      <c r="C337"/>
      <c r="D337"/>
      <c r="E337"/>
      <c r="F337"/>
      <c r="G337"/>
      <c r="H337"/>
    </row>
    <row r="338" spans="2:8">
      <c r="B338"/>
      <c r="C338"/>
      <c r="D338"/>
      <c r="E338"/>
      <c r="F338"/>
      <c r="G338"/>
      <c r="H338"/>
    </row>
    <row r="339" spans="2:8">
      <c r="B339"/>
      <c r="C339"/>
      <c r="D339"/>
      <c r="E339"/>
      <c r="F339"/>
      <c r="G339"/>
      <c r="H339"/>
    </row>
    <row r="340" spans="2:8">
      <c r="B340"/>
      <c r="C340"/>
      <c r="D340"/>
      <c r="E340"/>
      <c r="F340"/>
      <c r="G340"/>
      <c r="H340"/>
    </row>
    <row r="341" spans="2:8">
      <c r="B341"/>
      <c r="C341"/>
      <c r="D341"/>
      <c r="E341"/>
      <c r="F341"/>
      <c r="G341"/>
      <c r="H341"/>
    </row>
    <row r="342" spans="2:8">
      <c r="B342"/>
      <c r="C342"/>
      <c r="D342"/>
      <c r="E342"/>
      <c r="F342"/>
      <c r="G342"/>
      <c r="H342"/>
    </row>
    <row r="343" spans="2:8">
      <c r="B343"/>
      <c r="C343"/>
      <c r="D343"/>
      <c r="E343"/>
      <c r="F343"/>
      <c r="G343"/>
      <c r="H343"/>
    </row>
    <row r="344" spans="2:8">
      <c r="B344"/>
      <c r="C344"/>
      <c r="D344"/>
      <c r="E344"/>
      <c r="F344"/>
      <c r="G344"/>
      <c r="H344"/>
    </row>
    <row r="345" spans="2:8">
      <c r="B345"/>
      <c r="C345"/>
      <c r="D345"/>
      <c r="E345"/>
      <c r="F345"/>
      <c r="G345"/>
      <c r="H345"/>
    </row>
    <row r="346" spans="2:8">
      <c r="B346"/>
      <c r="C346"/>
      <c r="D346"/>
      <c r="E346"/>
      <c r="F346"/>
      <c r="G346"/>
      <c r="H346"/>
    </row>
    <row r="347" spans="2:8">
      <c r="B347"/>
      <c r="C347"/>
      <c r="D347"/>
      <c r="E347"/>
      <c r="F347"/>
      <c r="G347"/>
      <c r="H347"/>
    </row>
    <row r="348" spans="2:8">
      <c r="B348"/>
      <c r="C348"/>
      <c r="D348"/>
      <c r="E348"/>
      <c r="F348"/>
      <c r="G348"/>
      <c r="H348"/>
    </row>
    <row r="349" spans="2:8">
      <c r="B349"/>
      <c r="C349"/>
      <c r="D349"/>
      <c r="E349"/>
      <c r="F349"/>
      <c r="G349"/>
      <c r="H349"/>
    </row>
    <row r="350" spans="2:8">
      <c r="B350"/>
      <c r="C350"/>
      <c r="D350"/>
      <c r="E350"/>
      <c r="F350"/>
      <c r="G350"/>
      <c r="H350"/>
    </row>
    <row r="351" spans="2:8">
      <c r="B351"/>
      <c r="C351"/>
      <c r="D351"/>
      <c r="E351"/>
      <c r="F351"/>
      <c r="G351"/>
      <c r="H351"/>
    </row>
    <row r="352" spans="2:8">
      <c r="B352"/>
      <c r="C352"/>
      <c r="D352"/>
      <c r="E352"/>
      <c r="F352"/>
      <c r="G352"/>
      <c r="H352"/>
    </row>
    <row r="353" spans="2:8">
      <c r="B353"/>
      <c r="C353"/>
      <c r="D353"/>
      <c r="E353"/>
      <c r="F353"/>
      <c r="G353"/>
      <c r="H353"/>
    </row>
    <row r="354" spans="2:8">
      <c r="B354"/>
      <c r="C354"/>
      <c r="D354"/>
      <c r="E354"/>
      <c r="F354"/>
      <c r="G354"/>
      <c r="H354"/>
    </row>
    <row r="355" spans="2:8">
      <c r="B355"/>
      <c r="C355"/>
      <c r="D355"/>
      <c r="E355"/>
      <c r="F355"/>
      <c r="G355"/>
      <c r="H355"/>
    </row>
    <row r="356" spans="2:8">
      <c r="B356"/>
      <c r="C356"/>
      <c r="D356"/>
      <c r="E356"/>
      <c r="F356"/>
      <c r="G356"/>
      <c r="H356"/>
    </row>
  </sheetData>
  <customSheetViews>
    <customSheetView guid="{30452F01-DB6E-11D6-846D-0008C7298EBA}" showGridLines="0" showRowCol="0" outlineSymbols="0" showRuler="0"/>
    <customSheetView guid="{30452F00-DB6E-11D6-846D-0008C7298EBA}" showGridLines="0" showRowCol="0" outlineSymbols="0" showRuler="0"/>
    <customSheetView guid="{30452EFF-DB6E-11D6-846D-0008C7298EBA}" showGridLines="0" showRowCol="0" outlineSymbols="0" showRuler="0"/>
    <customSheetView guid="{30452EFE-DB6E-11D6-846D-0008C7298EBA}" showGridLines="0" showRowCol="0" outlineSymbols="0" showRuler="0"/>
    <customSheetView guid="{30452EFC-DB6E-11D6-846D-0008C7298EBA}" showGridLines="0" showRowCol="0" outlineSymbols="0" showRuler="0"/>
  </customSheetViews>
  <mergeCells count="2">
    <mergeCell ref="C7:C9"/>
    <mergeCell ref="C10:C12"/>
  </mergeCells>
  <phoneticPr fontId="2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S356"/>
  <sheetViews>
    <sheetView showGridLines="0" showRowColHeaders="0" topLeftCell="A2" zoomScaleNormal="100" workbookViewId="0"/>
  </sheetViews>
  <sheetFormatPr baseColWidth="10" defaultColWidth="11.42578125" defaultRowHeight="12.75"/>
  <cols>
    <col min="1" max="1" width="0.140625" style="16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58.85546875" style="1" customWidth="1"/>
    <col min="7" max="7" width="9.7109375" style="17" customWidth="1"/>
    <col min="8" max="8" width="9.7109375" style="16" customWidth="1"/>
    <col min="9" max="16384" width="11.42578125" style="16"/>
  </cols>
  <sheetData>
    <row r="1" spans="3:19" s="1" customFormat="1" ht="0.6" customHeight="1"/>
    <row r="2" spans="3:19" s="1" customFormat="1" ht="21" customHeight="1">
      <c r="E2" s="46" t="s">
        <v>32</v>
      </c>
      <c r="F2" s="46"/>
    </row>
    <row r="3" spans="3:19" s="1" customFormat="1" ht="15" customHeight="1">
      <c r="E3" s="80" t="s">
        <v>287</v>
      </c>
      <c r="F3" s="8"/>
    </row>
    <row r="4" spans="3:19" s="2" customFormat="1" ht="19.899999999999999" customHeight="1">
      <c r="C4" s="4" t="str">
        <f>Indice!C4</f>
        <v>Demanda de energía eléctrica</v>
      </c>
      <c r="D4" s="4"/>
    </row>
    <row r="5" spans="3:19" s="2" customFormat="1" ht="12.6" customHeight="1">
      <c r="C5" s="3"/>
      <c r="D5" s="5"/>
    </row>
    <row r="6" spans="3:19" s="2" customFormat="1" ht="13.5" customHeight="1">
      <c r="C6" s="3"/>
      <c r="D6" s="6"/>
      <c r="E6" s="7"/>
      <c r="F6" s="7"/>
    </row>
    <row r="7" spans="3:19" s="2" customFormat="1" ht="12.75" customHeight="1">
      <c r="C7" s="350" t="s">
        <v>133</v>
      </c>
      <c r="E7" s="94"/>
      <c r="F7" s="9"/>
    </row>
    <row r="8" spans="3:19" s="2" customFormat="1" ht="12.75" customHeight="1">
      <c r="C8" s="350"/>
      <c r="E8" s="94"/>
      <c r="F8" s="9"/>
    </row>
    <row r="9" spans="3:19" s="2" customFormat="1" ht="12.75" customHeight="1">
      <c r="C9" s="350"/>
      <c r="E9" s="94"/>
      <c r="F9" s="9"/>
      <c r="H9" s="82"/>
    </row>
    <row r="10" spans="3:19" s="2" customFormat="1" ht="12.75" customHeight="1">
      <c r="C10" s="3"/>
      <c r="E10" s="94"/>
      <c r="F10" s="9"/>
      <c r="I10" s="63"/>
      <c r="J10" s="63"/>
      <c r="K10" s="63"/>
      <c r="L10" s="63"/>
      <c r="O10" s="63"/>
      <c r="P10" s="63"/>
      <c r="Q10" s="63"/>
      <c r="R10" s="63"/>
      <c r="S10" s="63"/>
    </row>
    <row r="11" spans="3:19" s="2" customFormat="1" ht="12.75" customHeight="1">
      <c r="C11" s="3"/>
      <c r="D11" s="9"/>
      <c r="E11" s="94"/>
      <c r="F11" s="7"/>
      <c r="I11" s="63"/>
      <c r="J11" s="63"/>
      <c r="K11" s="63"/>
      <c r="L11" s="63"/>
      <c r="O11" s="63"/>
      <c r="P11" s="63"/>
      <c r="Q11" s="63"/>
      <c r="R11" s="63"/>
      <c r="S11" s="63"/>
    </row>
    <row r="12" spans="3:19" s="2" customFormat="1" ht="12.75" customHeight="1">
      <c r="C12" s="3"/>
      <c r="D12" s="51"/>
      <c r="E12" s="94"/>
      <c r="F12" s="7"/>
      <c r="I12" s="63"/>
      <c r="J12" s="63"/>
      <c r="K12" s="63"/>
      <c r="L12" s="63"/>
      <c r="O12" s="63"/>
      <c r="P12" s="63"/>
      <c r="Q12" s="63"/>
      <c r="R12" s="63"/>
      <c r="S12" s="63"/>
    </row>
    <row r="13" spans="3:19" s="2" customFormat="1" ht="12.75" customHeight="1">
      <c r="C13" s="3"/>
      <c r="D13" s="52"/>
      <c r="E13" s="94"/>
      <c r="F13" s="7"/>
      <c r="I13" s="63"/>
      <c r="J13" s="63"/>
      <c r="K13" s="63"/>
      <c r="L13" s="63"/>
      <c r="O13" s="63"/>
      <c r="P13" s="63"/>
      <c r="Q13" s="63"/>
      <c r="R13" s="63"/>
      <c r="S13" s="63"/>
    </row>
    <row r="14" spans="3:19" s="2" customFormat="1" ht="12.75" customHeight="1">
      <c r="C14" s="3"/>
      <c r="D14" s="6"/>
      <c r="E14" s="94"/>
      <c r="F14" s="7"/>
      <c r="I14" s="63"/>
      <c r="J14" s="63"/>
      <c r="K14" s="63"/>
      <c r="L14" s="63"/>
      <c r="O14" s="63"/>
      <c r="P14" s="63"/>
      <c r="Q14" s="63"/>
      <c r="R14" s="63"/>
      <c r="S14" s="63"/>
    </row>
    <row r="15" spans="3:19" s="2" customFormat="1" ht="12.75" customHeight="1">
      <c r="C15" s="3"/>
      <c r="D15" s="6"/>
      <c r="E15" s="94"/>
      <c r="F15" s="7"/>
      <c r="I15" s="63"/>
      <c r="J15" s="63"/>
      <c r="K15" s="63"/>
      <c r="L15" s="63"/>
      <c r="O15" s="63"/>
      <c r="P15" s="63"/>
      <c r="Q15" s="63"/>
      <c r="R15" s="63"/>
      <c r="S15" s="63"/>
    </row>
    <row r="16" spans="3:19" s="2" customFormat="1" ht="12.75" customHeight="1">
      <c r="C16" s="3"/>
      <c r="D16" s="6"/>
      <c r="E16" s="94"/>
      <c r="F16" s="7"/>
    </row>
    <row r="17" spans="2:19" s="2" customFormat="1" ht="12.75" customHeight="1">
      <c r="C17" s="3"/>
      <c r="D17" s="6"/>
      <c r="E17" s="94"/>
      <c r="F17" s="7"/>
    </row>
    <row r="18" spans="2:19" s="2" customFormat="1" ht="12.75" customHeight="1">
      <c r="C18" s="3"/>
      <c r="D18" s="6"/>
      <c r="E18" s="94"/>
      <c r="F18" s="7"/>
    </row>
    <row r="19" spans="2:19" s="2" customFormat="1" ht="12.75" customHeight="1">
      <c r="C19" s="3"/>
      <c r="D19" s="6"/>
      <c r="E19" s="94"/>
      <c r="F19" s="7"/>
    </row>
    <row r="20" spans="2:19" s="2" customFormat="1" ht="12.75" customHeight="1">
      <c r="C20" s="3"/>
      <c r="D20" s="6"/>
      <c r="E20" s="94"/>
      <c r="F20" s="7"/>
    </row>
    <row r="21" spans="2:19" s="2" customFormat="1" ht="12.75" customHeight="1">
      <c r="C21" s="3"/>
      <c r="D21" s="6"/>
      <c r="E21" s="94"/>
      <c r="F21" s="7"/>
    </row>
    <row r="22" spans="2:19" ht="12.75" customHeight="1">
      <c r="B22" s="2"/>
      <c r="C22" s="3"/>
      <c r="D22" s="9"/>
      <c r="E22" s="122"/>
      <c r="F22" s="9"/>
      <c r="G22" s="15"/>
      <c r="H22" s="1"/>
    </row>
    <row r="23" spans="2:19" ht="12.75" customHeight="1">
      <c r="B23" s="2"/>
      <c r="C23" s="3"/>
      <c r="D23" s="9"/>
      <c r="E23" s="7"/>
      <c r="F23" s="9"/>
      <c r="G23" s="15"/>
      <c r="H23" s="1"/>
    </row>
    <row r="24" spans="2:19" ht="12.75" customHeight="1">
      <c r="B24"/>
      <c r="C24"/>
      <c r="D24"/>
      <c r="E24"/>
      <c r="F24"/>
      <c r="G24"/>
      <c r="H24"/>
    </row>
    <row r="25" spans="2:19" ht="12.75" customHeight="1">
      <c r="B25"/>
      <c r="C25"/>
      <c r="D25"/>
      <c r="E25"/>
      <c r="F25"/>
      <c r="G25"/>
      <c r="H25"/>
      <c r="I25"/>
      <c r="J25"/>
      <c r="O25"/>
      <c r="P25"/>
      <c r="Q25"/>
      <c r="R25"/>
      <c r="S25"/>
    </row>
    <row r="26" spans="2:19" ht="12.75" customHeight="1">
      <c r="B26"/>
      <c r="C26"/>
      <c r="D26"/>
      <c r="E26"/>
      <c r="F26"/>
      <c r="G26" s="61"/>
      <c r="H26" s="62"/>
      <c r="I26" s="61"/>
      <c r="J26" s="61"/>
      <c r="O26" s="61"/>
      <c r="P26" s="61"/>
      <c r="Q26" s="61"/>
      <c r="R26" s="61"/>
      <c r="S26" s="61"/>
    </row>
    <row r="27" spans="2:19">
      <c r="B27"/>
      <c r="C27"/>
      <c r="D27"/>
      <c r="E27"/>
      <c r="F27"/>
      <c r="G27" s="61"/>
      <c r="H27" s="62"/>
      <c r="I27" s="61"/>
      <c r="J27" s="61"/>
      <c r="O27" s="61"/>
      <c r="P27" s="61"/>
      <c r="Q27" s="61"/>
      <c r="R27" s="61"/>
      <c r="S27" s="61"/>
    </row>
    <row r="28" spans="2:19">
      <c r="B28"/>
      <c r="C28"/>
      <c r="D28"/>
      <c r="E28"/>
      <c r="F28"/>
      <c r="G28" s="61"/>
      <c r="H28" s="62"/>
      <c r="I28" s="61"/>
      <c r="J28" s="61"/>
      <c r="O28" s="61"/>
      <c r="P28" s="61"/>
      <c r="Q28" s="61"/>
      <c r="R28" s="61"/>
      <c r="S28" s="61"/>
    </row>
    <row r="29" spans="2:19">
      <c r="B29"/>
      <c r="C29"/>
      <c r="D29"/>
      <c r="E29"/>
      <c r="F29"/>
      <c r="G29" s="61"/>
      <c r="H29" s="62"/>
      <c r="I29" s="61"/>
      <c r="J29" s="61"/>
      <c r="O29" s="61"/>
      <c r="P29" s="61"/>
      <c r="Q29" s="61"/>
      <c r="R29" s="61"/>
      <c r="S29" s="61"/>
    </row>
    <row r="30" spans="2:19">
      <c r="B30"/>
      <c r="C30"/>
      <c r="D30"/>
      <c r="E30"/>
      <c r="F30"/>
      <c r="G30" s="61"/>
      <c r="H30" s="62"/>
      <c r="I30" s="61"/>
      <c r="J30" s="61"/>
      <c r="O30" s="61"/>
      <c r="P30" s="61"/>
      <c r="Q30" s="61"/>
      <c r="R30" s="61"/>
      <c r="S30" s="61"/>
    </row>
    <row r="31" spans="2:19">
      <c r="B31"/>
      <c r="C31"/>
      <c r="D31"/>
      <c r="E31"/>
      <c r="F31"/>
      <c r="G31"/>
      <c r="H31"/>
    </row>
    <row r="32" spans="2:19">
      <c r="B32"/>
      <c r="C32"/>
      <c r="D32"/>
      <c r="E32"/>
      <c r="F32"/>
      <c r="G32"/>
      <c r="H32"/>
    </row>
    <row r="33" spans="2:8">
      <c r="B33"/>
      <c r="C33"/>
      <c r="D33"/>
      <c r="E33"/>
      <c r="F33"/>
      <c r="G33"/>
      <c r="H33"/>
    </row>
    <row r="34" spans="2:8">
      <c r="B34"/>
      <c r="C34"/>
      <c r="D34"/>
      <c r="E34"/>
      <c r="F34"/>
      <c r="G34"/>
      <c r="H34"/>
    </row>
    <row r="35" spans="2:8">
      <c r="B35"/>
      <c r="C35"/>
      <c r="D35"/>
      <c r="E35"/>
      <c r="F35"/>
      <c r="G35"/>
      <c r="H35"/>
    </row>
    <row r="36" spans="2:8">
      <c r="B36"/>
      <c r="C36"/>
      <c r="D36"/>
      <c r="E36"/>
      <c r="F36"/>
      <c r="G36"/>
      <c r="H36"/>
    </row>
    <row r="37" spans="2:8">
      <c r="B37"/>
      <c r="C37"/>
      <c r="D37"/>
      <c r="E37"/>
      <c r="F37"/>
      <c r="G37"/>
      <c r="H37"/>
    </row>
    <row r="38" spans="2:8">
      <c r="B38"/>
      <c r="C38"/>
      <c r="D38"/>
      <c r="E38"/>
      <c r="F38"/>
      <c r="G38"/>
      <c r="H38"/>
    </row>
    <row r="39" spans="2:8">
      <c r="B39"/>
      <c r="C39"/>
      <c r="D39"/>
      <c r="E39"/>
      <c r="F39"/>
      <c r="G39"/>
      <c r="H39"/>
    </row>
    <row r="40" spans="2:8">
      <c r="B40"/>
      <c r="C40"/>
      <c r="D40"/>
      <c r="E40"/>
      <c r="F40"/>
      <c r="G40"/>
      <c r="H40"/>
    </row>
    <row r="41" spans="2:8">
      <c r="B41"/>
      <c r="C41"/>
      <c r="D41"/>
      <c r="E41"/>
      <c r="F41"/>
      <c r="G41"/>
      <c r="H41"/>
    </row>
    <row r="42" spans="2:8">
      <c r="B42"/>
      <c r="C42"/>
      <c r="D42"/>
      <c r="E42"/>
      <c r="F42"/>
      <c r="G42"/>
      <c r="H42"/>
    </row>
    <row r="43" spans="2:8">
      <c r="B43"/>
      <c r="C43"/>
      <c r="D43"/>
      <c r="E43"/>
      <c r="F43"/>
      <c r="G43"/>
      <c r="H43"/>
    </row>
    <row r="44" spans="2:8">
      <c r="B44"/>
      <c r="C44"/>
      <c r="D44"/>
      <c r="E44"/>
      <c r="F44"/>
      <c r="G44"/>
      <c r="H44"/>
    </row>
    <row r="45" spans="2:8">
      <c r="B45"/>
      <c r="C45"/>
      <c r="D45"/>
      <c r="E45"/>
      <c r="F45"/>
      <c r="G45"/>
      <c r="H45"/>
    </row>
    <row r="46" spans="2:8">
      <c r="B46"/>
      <c r="C46"/>
      <c r="D46"/>
      <c r="E46"/>
      <c r="F46"/>
      <c r="G46"/>
      <c r="H46"/>
    </row>
    <row r="47" spans="2:8">
      <c r="B47"/>
      <c r="C47"/>
      <c r="D47"/>
      <c r="E47"/>
      <c r="F47"/>
      <c r="G47"/>
      <c r="H47"/>
    </row>
    <row r="48" spans="2:8">
      <c r="B48"/>
      <c r="C48"/>
      <c r="D48"/>
      <c r="E48"/>
      <c r="F48"/>
      <c r="G48"/>
      <c r="H48"/>
    </row>
    <row r="49" spans="2:8">
      <c r="B49"/>
      <c r="C49"/>
      <c r="D49"/>
      <c r="E49"/>
      <c r="F49"/>
      <c r="G49"/>
      <c r="H49"/>
    </row>
    <row r="50" spans="2:8">
      <c r="B50"/>
      <c r="C50"/>
      <c r="D50"/>
      <c r="E50"/>
      <c r="F50"/>
      <c r="G50"/>
      <c r="H50"/>
    </row>
    <row r="51" spans="2:8">
      <c r="B51"/>
      <c r="C51"/>
      <c r="D51"/>
      <c r="E51"/>
      <c r="F51"/>
      <c r="G51"/>
      <c r="H51"/>
    </row>
    <row r="52" spans="2:8">
      <c r="B52"/>
      <c r="C52"/>
      <c r="D52"/>
      <c r="E52"/>
      <c r="F52"/>
      <c r="G52"/>
      <c r="H52"/>
    </row>
    <row r="53" spans="2:8">
      <c r="B53"/>
      <c r="C53"/>
      <c r="D53"/>
      <c r="E53"/>
      <c r="F53"/>
      <c r="G53"/>
      <c r="H53"/>
    </row>
    <row r="54" spans="2:8">
      <c r="B54"/>
      <c r="C54"/>
      <c r="D54"/>
      <c r="E54"/>
      <c r="F54"/>
      <c r="G54"/>
      <c r="H54"/>
    </row>
    <row r="55" spans="2:8">
      <c r="B55"/>
      <c r="C55"/>
      <c r="D55"/>
      <c r="E55"/>
      <c r="F55"/>
      <c r="G55"/>
      <c r="H55"/>
    </row>
    <row r="56" spans="2:8">
      <c r="B56"/>
      <c r="C56"/>
      <c r="D56"/>
      <c r="E56"/>
      <c r="F56"/>
      <c r="G56"/>
      <c r="H56"/>
    </row>
    <row r="57" spans="2:8">
      <c r="B57"/>
      <c r="C57"/>
      <c r="D57"/>
      <c r="E57"/>
      <c r="F57"/>
      <c r="G57"/>
      <c r="H57"/>
    </row>
    <row r="58" spans="2:8">
      <c r="B58"/>
      <c r="C58"/>
      <c r="D58"/>
      <c r="E58"/>
      <c r="F58"/>
      <c r="G58"/>
      <c r="H58"/>
    </row>
    <row r="59" spans="2:8">
      <c r="B59"/>
      <c r="C59"/>
      <c r="D59"/>
      <c r="E59"/>
      <c r="F59"/>
      <c r="G59"/>
      <c r="H59"/>
    </row>
    <row r="60" spans="2:8">
      <c r="B60"/>
      <c r="C60"/>
      <c r="D60"/>
      <c r="E60"/>
      <c r="F60"/>
      <c r="G60"/>
      <c r="H60"/>
    </row>
    <row r="61" spans="2:8">
      <c r="B61"/>
      <c r="C61"/>
      <c r="D61"/>
      <c r="E61"/>
      <c r="F61"/>
      <c r="G61"/>
      <c r="H61"/>
    </row>
    <row r="62" spans="2:8">
      <c r="B62"/>
      <c r="C62"/>
      <c r="D62"/>
      <c r="E62"/>
      <c r="F62"/>
      <c r="G62"/>
      <c r="H62"/>
    </row>
    <row r="63" spans="2:8">
      <c r="B63"/>
      <c r="C63"/>
      <c r="D63"/>
      <c r="E63"/>
      <c r="F63"/>
      <c r="G63"/>
      <c r="H63"/>
    </row>
    <row r="64" spans="2:8">
      <c r="B64"/>
      <c r="C64"/>
      <c r="D64"/>
      <c r="E64"/>
      <c r="F64"/>
      <c r="G64"/>
      <c r="H64"/>
    </row>
    <row r="65" spans="2:8">
      <c r="B65"/>
      <c r="C65"/>
      <c r="D65"/>
      <c r="E65"/>
      <c r="F65"/>
      <c r="G65"/>
      <c r="H65"/>
    </row>
    <row r="66" spans="2:8">
      <c r="B66"/>
      <c r="C66"/>
      <c r="D66"/>
      <c r="E66"/>
      <c r="F66"/>
      <c r="G66"/>
      <c r="H66"/>
    </row>
    <row r="67" spans="2:8">
      <c r="B67"/>
      <c r="C67"/>
      <c r="D67"/>
      <c r="E67"/>
      <c r="F67"/>
      <c r="G67"/>
      <c r="H67"/>
    </row>
    <row r="68" spans="2:8">
      <c r="B68"/>
      <c r="C68"/>
      <c r="D68"/>
      <c r="E68"/>
      <c r="F68"/>
      <c r="G68"/>
      <c r="H68"/>
    </row>
    <row r="69" spans="2:8">
      <c r="B69"/>
      <c r="C69"/>
      <c r="D69"/>
      <c r="E69"/>
      <c r="F69"/>
      <c r="G69"/>
      <c r="H69"/>
    </row>
    <row r="70" spans="2:8">
      <c r="B70"/>
      <c r="C70"/>
      <c r="D70"/>
      <c r="E70"/>
      <c r="F70"/>
      <c r="G70"/>
      <c r="H70"/>
    </row>
    <row r="71" spans="2:8">
      <c r="B71"/>
      <c r="C71"/>
      <c r="D71"/>
      <c r="E71"/>
      <c r="F71"/>
      <c r="G71"/>
      <c r="H71"/>
    </row>
    <row r="72" spans="2:8">
      <c r="B72"/>
      <c r="C72"/>
      <c r="D72"/>
      <c r="E72"/>
      <c r="F72"/>
      <c r="G72"/>
      <c r="H72"/>
    </row>
    <row r="73" spans="2:8">
      <c r="B73"/>
      <c r="C73"/>
      <c r="D73"/>
      <c r="E73"/>
      <c r="F73"/>
      <c r="G73"/>
      <c r="H73"/>
    </row>
    <row r="74" spans="2:8">
      <c r="B74"/>
      <c r="C74"/>
      <c r="D74"/>
      <c r="E74"/>
      <c r="F74"/>
      <c r="G74"/>
      <c r="H74"/>
    </row>
    <row r="75" spans="2:8">
      <c r="B75"/>
      <c r="C75"/>
      <c r="D75"/>
      <c r="E75"/>
      <c r="F75"/>
      <c r="G75"/>
      <c r="H75"/>
    </row>
    <row r="76" spans="2:8">
      <c r="B76"/>
      <c r="C76"/>
      <c r="D76"/>
      <c r="E76"/>
      <c r="F76"/>
      <c r="G76"/>
      <c r="H76"/>
    </row>
    <row r="77" spans="2:8">
      <c r="B77"/>
      <c r="C77"/>
      <c r="D77"/>
      <c r="E77"/>
      <c r="F77"/>
      <c r="G77"/>
      <c r="H77"/>
    </row>
    <row r="78" spans="2:8">
      <c r="B78"/>
      <c r="C78"/>
      <c r="D78"/>
      <c r="E78"/>
      <c r="F78"/>
      <c r="G78"/>
      <c r="H78"/>
    </row>
    <row r="79" spans="2:8">
      <c r="B79"/>
      <c r="C79"/>
      <c r="D79"/>
      <c r="E79"/>
      <c r="F79"/>
      <c r="G79"/>
      <c r="H79"/>
    </row>
    <row r="80" spans="2:8">
      <c r="B80"/>
      <c r="C80"/>
      <c r="D80"/>
      <c r="E80"/>
      <c r="F80"/>
      <c r="G80"/>
      <c r="H80"/>
    </row>
    <row r="81" spans="2:8">
      <c r="B81"/>
      <c r="C81"/>
      <c r="D81"/>
      <c r="E81"/>
      <c r="F81"/>
      <c r="G81"/>
      <c r="H81"/>
    </row>
    <row r="82" spans="2:8">
      <c r="B82"/>
      <c r="C82"/>
      <c r="D82"/>
      <c r="E82"/>
      <c r="F82"/>
      <c r="G82"/>
      <c r="H82"/>
    </row>
    <row r="83" spans="2:8">
      <c r="B83"/>
      <c r="C83"/>
      <c r="D83"/>
      <c r="E83"/>
      <c r="F83"/>
      <c r="G83"/>
      <c r="H83"/>
    </row>
    <row r="84" spans="2:8">
      <c r="B84"/>
      <c r="C84"/>
      <c r="D84"/>
      <c r="E84"/>
      <c r="F84"/>
      <c r="G84"/>
      <c r="H84"/>
    </row>
    <row r="85" spans="2:8">
      <c r="B85"/>
      <c r="C85"/>
      <c r="D85"/>
      <c r="E85"/>
      <c r="F85"/>
      <c r="G85"/>
      <c r="H85"/>
    </row>
    <row r="86" spans="2:8">
      <c r="B86"/>
      <c r="C86"/>
      <c r="D86"/>
      <c r="E86"/>
      <c r="F86"/>
      <c r="G86"/>
      <c r="H86"/>
    </row>
    <row r="87" spans="2:8">
      <c r="B87"/>
      <c r="C87"/>
      <c r="D87"/>
      <c r="E87"/>
      <c r="F87"/>
      <c r="G87"/>
      <c r="H87"/>
    </row>
    <row r="88" spans="2:8">
      <c r="B88"/>
      <c r="C88"/>
      <c r="D88"/>
      <c r="E88"/>
      <c r="F88"/>
      <c r="G88"/>
      <c r="H88"/>
    </row>
    <row r="89" spans="2:8">
      <c r="B89"/>
      <c r="C89"/>
      <c r="D89"/>
      <c r="E89"/>
      <c r="F89"/>
      <c r="G89"/>
      <c r="H89"/>
    </row>
    <row r="90" spans="2:8">
      <c r="B90"/>
      <c r="C90"/>
      <c r="D90"/>
      <c r="E90"/>
      <c r="F90"/>
      <c r="G90"/>
      <c r="H90"/>
    </row>
    <row r="91" spans="2:8">
      <c r="B91"/>
      <c r="C91"/>
      <c r="D91"/>
      <c r="E91"/>
      <c r="F91"/>
      <c r="G91"/>
      <c r="H91"/>
    </row>
    <row r="92" spans="2:8">
      <c r="B92"/>
      <c r="C92"/>
      <c r="D92"/>
      <c r="E92"/>
      <c r="F92"/>
      <c r="G92"/>
      <c r="H92"/>
    </row>
    <row r="93" spans="2:8">
      <c r="B93"/>
      <c r="C93"/>
      <c r="D93"/>
      <c r="E93"/>
      <c r="F93"/>
      <c r="G93"/>
      <c r="H93"/>
    </row>
    <row r="94" spans="2:8">
      <c r="B94"/>
      <c r="C94"/>
      <c r="D94"/>
      <c r="E94"/>
      <c r="F94"/>
      <c r="G94"/>
      <c r="H94"/>
    </row>
    <row r="95" spans="2:8">
      <c r="B95"/>
      <c r="C95"/>
      <c r="D95"/>
      <c r="E95"/>
      <c r="F95"/>
      <c r="G95"/>
      <c r="H95"/>
    </row>
    <row r="96" spans="2:8">
      <c r="B96"/>
      <c r="C96"/>
      <c r="D96"/>
      <c r="E96"/>
      <c r="F96"/>
      <c r="G96"/>
      <c r="H96"/>
    </row>
    <row r="97" spans="2:8">
      <c r="B97"/>
      <c r="C97"/>
      <c r="D97"/>
      <c r="E97"/>
      <c r="F97"/>
      <c r="G97"/>
      <c r="H97"/>
    </row>
    <row r="98" spans="2:8">
      <c r="B98"/>
      <c r="C98"/>
      <c r="D98"/>
      <c r="E98"/>
      <c r="F98"/>
      <c r="G98"/>
      <c r="H98"/>
    </row>
    <row r="99" spans="2:8">
      <c r="B99"/>
      <c r="C99"/>
      <c r="D99"/>
      <c r="E99"/>
      <c r="F99"/>
      <c r="G99"/>
      <c r="H99"/>
    </row>
    <row r="100" spans="2:8">
      <c r="B100"/>
      <c r="C100"/>
      <c r="D100"/>
      <c r="E100"/>
      <c r="F100"/>
      <c r="G100"/>
      <c r="H100"/>
    </row>
    <row r="101" spans="2:8">
      <c r="B101"/>
      <c r="C101"/>
      <c r="D101"/>
      <c r="E101"/>
      <c r="F101"/>
      <c r="G101"/>
      <c r="H101"/>
    </row>
    <row r="102" spans="2:8">
      <c r="B102"/>
      <c r="C102"/>
      <c r="D102"/>
      <c r="E102"/>
      <c r="F102"/>
      <c r="G102"/>
      <c r="H102"/>
    </row>
    <row r="103" spans="2:8">
      <c r="B103"/>
      <c r="C103"/>
      <c r="D103"/>
      <c r="E103"/>
      <c r="F103"/>
      <c r="G103"/>
      <c r="H103"/>
    </row>
    <row r="104" spans="2:8">
      <c r="B104"/>
      <c r="C104"/>
      <c r="D104"/>
      <c r="E104"/>
      <c r="F104"/>
      <c r="G104"/>
      <c r="H104"/>
    </row>
    <row r="105" spans="2:8">
      <c r="B105"/>
      <c r="C105"/>
      <c r="D105"/>
      <c r="E105"/>
      <c r="F105"/>
      <c r="G105"/>
      <c r="H105"/>
    </row>
    <row r="106" spans="2:8">
      <c r="B106"/>
      <c r="C106"/>
      <c r="D106"/>
      <c r="E106"/>
      <c r="F106"/>
      <c r="G106"/>
      <c r="H106"/>
    </row>
    <row r="107" spans="2:8">
      <c r="B107"/>
      <c r="C107"/>
      <c r="D107"/>
      <c r="E107"/>
      <c r="F107"/>
      <c r="G107"/>
      <c r="H107"/>
    </row>
    <row r="108" spans="2:8">
      <c r="B108"/>
      <c r="C108"/>
      <c r="D108"/>
      <c r="E108"/>
      <c r="F108"/>
      <c r="G108"/>
      <c r="H108"/>
    </row>
    <row r="109" spans="2:8">
      <c r="B109"/>
      <c r="C109"/>
      <c r="D109"/>
      <c r="E109"/>
      <c r="F109"/>
      <c r="G109"/>
      <c r="H109"/>
    </row>
    <row r="110" spans="2:8">
      <c r="B110"/>
      <c r="C110"/>
      <c r="D110"/>
      <c r="E110"/>
      <c r="F110"/>
      <c r="G110"/>
      <c r="H110"/>
    </row>
    <row r="111" spans="2:8">
      <c r="B111"/>
      <c r="C111"/>
      <c r="D111"/>
      <c r="E111"/>
      <c r="F111"/>
      <c r="G111"/>
      <c r="H111"/>
    </row>
    <row r="112" spans="2:8">
      <c r="B112"/>
      <c r="C112"/>
      <c r="D112"/>
      <c r="E112"/>
      <c r="F112"/>
      <c r="G112"/>
      <c r="H112"/>
    </row>
    <row r="113" spans="2:8">
      <c r="B113"/>
      <c r="C113"/>
      <c r="D113"/>
      <c r="E113"/>
      <c r="F113"/>
      <c r="G113"/>
      <c r="H113"/>
    </row>
    <row r="114" spans="2:8">
      <c r="B114"/>
      <c r="C114"/>
      <c r="D114"/>
      <c r="E114"/>
      <c r="F114"/>
      <c r="G114"/>
      <c r="H114"/>
    </row>
    <row r="115" spans="2:8">
      <c r="B115"/>
      <c r="C115"/>
      <c r="D115"/>
      <c r="E115"/>
      <c r="F115"/>
      <c r="G115"/>
      <c r="H115"/>
    </row>
    <row r="116" spans="2:8">
      <c r="B116"/>
      <c r="C116"/>
      <c r="D116"/>
      <c r="E116"/>
      <c r="F116"/>
      <c r="G116"/>
      <c r="H116"/>
    </row>
    <row r="117" spans="2:8">
      <c r="B117"/>
      <c r="C117"/>
      <c r="D117"/>
      <c r="E117"/>
      <c r="F117"/>
      <c r="G117"/>
      <c r="H117"/>
    </row>
    <row r="118" spans="2:8">
      <c r="B118"/>
      <c r="C118"/>
      <c r="D118"/>
      <c r="E118"/>
      <c r="F118"/>
      <c r="G118"/>
      <c r="H118"/>
    </row>
    <row r="119" spans="2:8">
      <c r="B119"/>
      <c r="C119"/>
      <c r="D119"/>
      <c r="E119"/>
      <c r="F119"/>
      <c r="G119"/>
      <c r="H119"/>
    </row>
    <row r="120" spans="2:8">
      <c r="B120"/>
      <c r="C120"/>
      <c r="D120"/>
      <c r="E120"/>
      <c r="F120"/>
      <c r="G120"/>
      <c r="H120"/>
    </row>
    <row r="121" spans="2:8">
      <c r="B121"/>
      <c r="C121"/>
      <c r="D121"/>
      <c r="E121"/>
      <c r="F121"/>
      <c r="G121"/>
      <c r="H121"/>
    </row>
    <row r="122" spans="2:8">
      <c r="B122"/>
      <c r="C122"/>
      <c r="D122"/>
      <c r="E122"/>
      <c r="F122"/>
      <c r="G122"/>
      <c r="H122"/>
    </row>
    <row r="123" spans="2:8">
      <c r="B123"/>
      <c r="C123"/>
      <c r="D123"/>
      <c r="E123"/>
      <c r="F123"/>
      <c r="G123"/>
      <c r="H123"/>
    </row>
    <row r="124" spans="2:8">
      <c r="B124"/>
      <c r="C124"/>
      <c r="D124"/>
      <c r="E124"/>
      <c r="F124"/>
      <c r="G124"/>
      <c r="H124"/>
    </row>
    <row r="125" spans="2:8">
      <c r="B125"/>
      <c r="C125"/>
      <c r="D125"/>
      <c r="E125"/>
      <c r="F125"/>
      <c r="G125"/>
      <c r="H125"/>
    </row>
    <row r="126" spans="2:8">
      <c r="B126"/>
      <c r="C126"/>
      <c r="D126"/>
      <c r="E126"/>
      <c r="F126"/>
      <c r="G126"/>
      <c r="H126"/>
    </row>
    <row r="127" spans="2:8">
      <c r="B127"/>
      <c r="C127"/>
      <c r="D127"/>
      <c r="E127"/>
      <c r="F127"/>
      <c r="G127"/>
      <c r="H127"/>
    </row>
    <row r="128" spans="2:8">
      <c r="B128"/>
      <c r="C128"/>
      <c r="D128"/>
      <c r="E128"/>
      <c r="F128"/>
      <c r="G128"/>
      <c r="H128"/>
    </row>
    <row r="129" spans="2:8">
      <c r="B129"/>
      <c r="C129"/>
      <c r="D129"/>
      <c r="E129"/>
      <c r="F129"/>
      <c r="G129"/>
      <c r="H129"/>
    </row>
    <row r="130" spans="2:8">
      <c r="B130"/>
      <c r="C130"/>
      <c r="D130"/>
      <c r="E130"/>
      <c r="F130"/>
      <c r="G130"/>
      <c r="H130"/>
    </row>
    <row r="131" spans="2:8">
      <c r="B131"/>
      <c r="C131"/>
      <c r="D131"/>
      <c r="E131"/>
      <c r="F131"/>
      <c r="G131"/>
      <c r="H131"/>
    </row>
    <row r="132" spans="2:8">
      <c r="B132"/>
      <c r="C132"/>
      <c r="D132"/>
      <c r="E132"/>
      <c r="F132"/>
      <c r="G132"/>
      <c r="H132"/>
    </row>
    <row r="133" spans="2:8">
      <c r="B133"/>
      <c r="C133"/>
      <c r="D133"/>
      <c r="E133"/>
      <c r="F133"/>
      <c r="G133"/>
      <c r="H133"/>
    </row>
    <row r="134" spans="2:8">
      <c r="B134"/>
      <c r="C134"/>
      <c r="D134"/>
      <c r="E134"/>
      <c r="F134"/>
      <c r="G134"/>
      <c r="H134"/>
    </row>
    <row r="135" spans="2:8">
      <c r="B135"/>
      <c r="C135"/>
      <c r="D135"/>
      <c r="E135"/>
      <c r="F135"/>
      <c r="G135"/>
      <c r="H135"/>
    </row>
    <row r="136" spans="2:8">
      <c r="B136"/>
      <c r="C136"/>
      <c r="D136"/>
      <c r="E136"/>
      <c r="F136"/>
      <c r="G136"/>
      <c r="H136"/>
    </row>
    <row r="137" spans="2:8">
      <c r="B137"/>
      <c r="C137"/>
      <c r="D137"/>
      <c r="E137"/>
      <c r="F137"/>
      <c r="G137"/>
      <c r="H137"/>
    </row>
    <row r="138" spans="2:8">
      <c r="B138"/>
      <c r="C138"/>
      <c r="D138"/>
      <c r="E138"/>
      <c r="F138"/>
      <c r="G138"/>
      <c r="H138"/>
    </row>
    <row r="139" spans="2:8">
      <c r="B139"/>
      <c r="C139"/>
      <c r="D139"/>
      <c r="E139"/>
      <c r="F139"/>
      <c r="G139"/>
      <c r="H139"/>
    </row>
    <row r="140" spans="2:8">
      <c r="B140"/>
      <c r="C140"/>
      <c r="D140"/>
      <c r="E140"/>
      <c r="F140"/>
      <c r="G140"/>
      <c r="H140"/>
    </row>
    <row r="141" spans="2:8">
      <c r="B141"/>
      <c r="C141"/>
      <c r="D141"/>
      <c r="E141"/>
      <c r="F141"/>
      <c r="G141"/>
      <c r="H141"/>
    </row>
    <row r="142" spans="2:8">
      <c r="B142"/>
      <c r="C142"/>
      <c r="D142"/>
      <c r="E142"/>
      <c r="F142"/>
      <c r="G142"/>
      <c r="H142"/>
    </row>
    <row r="143" spans="2:8">
      <c r="B143"/>
      <c r="C143"/>
      <c r="D143"/>
      <c r="E143"/>
      <c r="F143"/>
      <c r="G143"/>
      <c r="H143"/>
    </row>
    <row r="144" spans="2:8">
      <c r="B144"/>
      <c r="C144"/>
      <c r="D144"/>
      <c r="E144"/>
      <c r="F144"/>
      <c r="G144"/>
      <c r="H144"/>
    </row>
    <row r="145" spans="2:8">
      <c r="B145"/>
      <c r="C145"/>
      <c r="D145"/>
      <c r="E145"/>
      <c r="F145"/>
      <c r="G145"/>
      <c r="H145"/>
    </row>
    <row r="146" spans="2:8">
      <c r="B146"/>
      <c r="C146"/>
      <c r="D146"/>
      <c r="E146"/>
      <c r="F146"/>
      <c r="G146"/>
      <c r="H146"/>
    </row>
    <row r="147" spans="2:8">
      <c r="B147"/>
      <c r="C147"/>
      <c r="D147"/>
      <c r="E147"/>
      <c r="F147"/>
      <c r="G147"/>
      <c r="H147"/>
    </row>
    <row r="148" spans="2:8">
      <c r="B148"/>
      <c r="C148"/>
      <c r="D148"/>
      <c r="E148"/>
      <c r="F148"/>
      <c r="G148"/>
      <c r="H148"/>
    </row>
    <row r="149" spans="2:8">
      <c r="B149"/>
      <c r="C149"/>
      <c r="D149"/>
      <c r="E149"/>
      <c r="F149"/>
      <c r="G149"/>
      <c r="H149"/>
    </row>
    <row r="150" spans="2:8">
      <c r="B150"/>
      <c r="C150"/>
      <c r="D150"/>
      <c r="E150"/>
      <c r="F150"/>
      <c r="G150"/>
      <c r="H150"/>
    </row>
    <row r="151" spans="2:8">
      <c r="B151"/>
      <c r="C151"/>
      <c r="D151"/>
      <c r="E151"/>
      <c r="F151"/>
      <c r="G151"/>
      <c r="H151"/>
    </row>
    <row r="152" spans="2:8">
      <c r="B152"/>
      <c r="C152"/>
      <c r="D152"/>
      <c r="E152"/>
      <c r="F152"/>
      <c r="G152"/>
      <c r="H152"/>
    </row>
    <row r="153" spans="2:8">
      <c r="B153"/>
      <c r="C153"/>
      <c r="D153"/>
      <c r="E153"/>
      <c r="F153"/>
      <c r="G153"/>
      <c r="H153"/>
    </row>
    <row r="154" spans="2:8">
      <c r="B154"/>
      <c r="C154"/>
      <c r="D154"/>
      <c r="E154"/>
      <c r="F154"/>
      <c r="G154"/>
      <c r="H154"/>
    </row>
    <row r="155" spans="2:8">
      <c r="B155"/>
      <c r="C155"/>
      <c r="D155"/>
      <c r="E155"/>
      <c r="F155"/>
      <c r="G155"/>
      <c r="H155"/>
    </row>
    <row r="156" spans="2:8">
      <c r="B156"/>
      <c r="C156"/>
      <c r="D156"/>
      <c r="E156"/>
      <c r="F156"/>
      <c r="G156"/>
      <c r="H156"/>
    </row>
    <row r="157" spans="2:8">
      <c r="B157"/>
      <c r="C157"/>
      <c r="D157"/>
      <c r="E157"/>
      <c r="F157"/>
      <c r="G157"/>
      <c r="H157"/>
    </row>
    <row r="158" spans="2:8">
      <c r="B158"/>
      <c r="C158"/>
      <c r="D158"/>
      <c r="E158"/>
      <c r="F158"/>
      <c r="G158"/>
      <c r="H158"/>
    </row>
    <row r="159" spans="2:8">
      <c r="B159"/>
      <c r="C159"/>
      <c r="D159"/>
      <c r="E159"/>
      <c r="F159"/>
      <c r="G159"/>
      <c r="H159"/>
    </row>
    <row r="160" spans="2:8">
      <c r="B160"/>
      <c r="C160"/>
      <c r="D160"/>
      <c r="E160"/>
      <c r="F160"/>
      <c r="G160"/>
      <c r="H160"/>
    </row>
    <row r="161" spans="2:8">
      <c r="B161"/>
      <c r="C161"/>
      <c r="D161"/>
      <c r="E161"/>
      <c r="F161"/>
      <c r="G161"/>
      <c r="H161"/>
    </row>
    <row r="162" spans="2:8">
      <c r="B162"/>
      <c r="C162"/>
      <c r="D162"/>
      <c r="E162"/>
      <c r="F162"/>
      <c r="G162"/>
      <c r="H162"/>
    </row>
    <row r="163" spans="2:8">
      <c r="B163"/>
      <c r="C163"/>
      <c r="D163"/>
      <c r="E163"/>
      <c r="F163"/>
      <c r="G163"/>
      <c r="H163"/>
    </row>
    <row r="164" spans="2:8">
      <c r="B164"/>
      <c r="C164"/>
      <c r="D164"/>
      <c r="E164"/>
      <c r="F164"/>
      <c r="G164"/>
      <c r="H164"/>
    </row>
    <row r="165" spans="2:8">
      <c r="B165"/>
      <c r="C165"/>
      <c r="D165"/>
      <c r="E165"/>
      <c r="F165"/>
      <c r="G165"/>
      <c r="H165"/>
    </row>
    <row r="166" spans="2:8">
      <c r="B166"/>
      <c r="C166"/>
      <c r="D166"/>
      <c r="E166"/>
      <c r="F166"/>
      <c r="G166"/>
      <c r="H166"/>
    </row>
    <row r="167" spans="2:8">
      <c r="B167"/>
      <c r="C167"/>
      <c r="D167"/>
      <c r="E167"/>
      <c r="F167"/>
      <c r="G167"/>
      <c r="H167"/>
    </row>
    <row r="168" spans="2:8">
      <c r="B168"/>
      <c r="C168"/>
      <c r="D168"/>
      <c r="E168"/>
      <c r="F168"/>
      <c r="G168"/>
      <c r="H168"/>
    </row>
    <row r="169" spans="2:8">
      <c r="B169"/>
      <c r="C169"/>
      <c r="D169"/>
      <c r="E169"/>
      <c r="F169"/>
      <c r="G169"/>
      <c r="H169"/>
    </row>
    <row r="170" spans="2:8">
      <c r="B170"/>
      <c r="C170"/>
      <c r="D170"/>
      <c r="E170"/>
      <c r="F170"/>
      <c r="G170"/>
      <c r="H170"/>
    </row>
    <row r="171" spans="2:8">
      <c r="B171"/>
      <c r="C171"/>
      <c r="D171"/>
      <c r="E171"/>
      <c r="F171"/>
      <c r="G171"/>
      <c r="H171"/>
    </row>
    <row r="172" spans="2:8">
      <c r="B172"/>
      <c r="C172"/>
      <c r="D172"/>
      <c r="E172"/>
      <c r="F172"/>
      <c r="G172"/>
      <c r="H172"/>
    </row>
    <row r="173" spans="2:8">
      <c r="B173"/>
      <c r="C173"/>
      <c r="D173"/>
      <c r="E173"/>
      <c r="F173"/>
      <c r="G173"/>
      <c r="H173"/>
    </row>
    <row r="174" spans="2:8">
      <c r="B174"/>
      <c r="C174"/>
      <c r="D174"/>
      <c r="E174"/>
      <c r="F174"/>
      <c r="G174"/>
      <c r="H174"/>
    </row>
    <row r="175" spans="2:8">
      <c r="B175"/>
      <c r="C175"/>
      <c r="D175"/>
      <c r="E175"/>
      <c r="F175"/>
      <c r="G175"/>
      <c r="H175"/>
    </row>
    <row r="176" spans="2:8">
      <c r="B176"/>
      <c r="C176"/>
      <c r="D176"/>
      <c r="E176"/>
      <c r="F176"/>
      <c r="G176"/>
      <c r="H176"/>
    </row>
    <row r="177" spans="2:8">
      <c r="B177"/>
      <c r="C177"/>
      <c r="D177"/>
      <c r="E177"/>
      <c r="F177"/>
      <c r="G177"/>
      <c r="H177"/>
    </row>
    <row r="178" spans="2:8">
      <c r="B178"/>
      <c r="C178"/>
      <c r="D178"/>
      <c r="E178"/>
      <c r="F178"/>
      <c r="G178"/>
      <c r="H178"/>
    </row>
    <row r="179" spans="2:8">
      <c r="B179"/>
      <c r="C179"/>
      <c r="D179"/>
      <c r="E179"/>
      <c r="F179"/>
      <c r="G179"/>
      <c r="H179"/>
    </row>
    <row r="180" spans="2:8">
      <c r="B180"/>
      <c r="C180"/>
      <c r="D180"/>
      <c r="E180"/>
      <c r="F180"/>
      <c r="G180"/>
      <c r="H180"/>
    </row>
    <row r="181" spans="2:8">
      <c r="B181"/>
      <c r="C181"/>
      <c r="D181"/>
      <c r="E181"/>
      <c r="F181"/>
      <c r="G181"/>
      <c r="H181"/>
    </row>
    <row r="182" spans="2:8">
      <c r="B182"/>
      <c r="C182"/>
      <c r="D182"/>
      <c r="E182"/>
      <c r="F182"/>
      <c r="G182"/>
      <c r="H182"/>
    </row>
    <row r="183" spans="2:8">
      <c r="B183"/>
      <c r="C183"/>
      <c r="D183"/>
      <c r="E183"/>
      <c r="F183"/>
      <c r="G183"/>
      <c r="H183"/>
    </row>
    <row r="184" spans="2:8">
      <c r="B184"/>
      <c r="C184"/>
      <c r="D184"/>
      <c r="E184"/>
      <c r="F184"/>
      <c r="G184"/>
      <c r="H184"/>
    </row>
    <row r="185" spans="2:8">
      <c r="B185"/>
      <c r="C185"/>
      <c r="D185"/>
      <c r="E185"/>
      <c r="F185"/>
      <c r="G185"/>
      <c r="H185"/>
    </row>
    <row r="186" spans="2:8">
      <c r="B186"/>
      <c r="C186"/>
      <c r="D186"/>
      <c r="E186"/>
      <c r="F186"/>
      <c r="G186"/>
      <c r="H186"/>
    </row>
    <row r="187" spans="2:8">
      <c r="B187"/>
      <c r="C187"/>
      <c r="D187"/>
      <c r="E187"/>
      <c r="F187"/>
      <c r="G187"/>
      <c r="H187"/>
    </row>
    <row r="188" spans="2:8">
      <c r="B188"/>
      <c r="C188"/>
      <c r="D188"/>
      <c r="E188"/>
      <c r="F188"/>
      <c r="G188"/>
      <c r="H188"/>
    </row>
    <row r="189" spans="2:8">
      <c r="B189"/>
      <c r="C189"/>
      <c r="D189"/>
      <c r="E189"/>
      <c r="F189"/>
      <c r="G189"/>
      <c r="H189"/>
    </row>
    <row r="190" spans="2:8">
      <c r="B190"/>
      <c r="C190"/>
      <c r="D190"/>
      <c r="E190"/>
      <c r="F190"/>
      <c r="G190"/>
      <c r="H190"/>
    </row>
    <row r="191" spans="2:8">
      <c r="B191"/>
      <c r="C191"/>
      <c r="D191"/>
      <c r="E191"/>
      <c r="F191"/>
      <c r="G191"/>
      <c r="H191"/>
    </row>
    <row r="192" spans="2:8">
      <c r="B192"/>
      <c r="C192"/>
      <c r="D192"/>
      <c r="E192"/>
      <c r="F192"/>
      <c r="G192"/>
      <c r="H192"/>
    </row>
    <row r="193" spans="2:8">
      <c r="B193"/>
      <c r="C193"/>
      <c r="D193"/>
      <c r="E193"/>
      <c r="F193"/>
      <c r="G193"/>
      <c r="H193"/>
    </row>
    <row r="194" spans="2:8">
      <c r="B194"/>
      <c r="C194"/>
      <c r="D194"/>
      <c r="E194"/>
      <c r="F194"/>
      <c r="G194"/>
      <c r="H194"/>
    </row>
    <row r="195" spans="2:8">
      <c r="B195"/>
      <c r="C195"/>
      <c r="D195"/>
      <c r="E195"/>
      <c r="F195"/>
      <c r="G195"/>
      <c r="H195"/>
    </row>
    <row r="196" spans="2:8">
      <c r="B196"/>
      <c r="C196"/>
      <c r="D196"/>
      <c r="E196"/>
      <c r="F196"/>
      <c r="G196"/>
      <c r="H196"/>
    </row>
    <row r="197" spans="2:8">
      <c r="B197"/>
      <c r="C197"/>
      <c r="D197"/>
      <c r="E197"/>
      <c r="F197"/>
      <c r="G197"/>
      <c r="H197"/>
    </row>
    <row r="198" spans="2:8">
      <c r="B198"/>
      <c r="C198"/>
      <c r="D198"/>
      <c r="E198"/>
      <c r="F198"/>
      <c r="G198"/>
      <c r="H198"/>
    </row>
    <row r="199" spans="2:8">
      <c r="B199"/>
      <c r="C199"/>
      <c r="D199"/>
      <c r="E199"/>
      <c r="F199"/>
      <c r="G199"/>
      <c r="H199"/>
    </row>
    <row r="200" spans="2:8">
      <c r="B200"/>
      <c r="C200"/>
      <c r="D200"/>
      <c r="E200"/>
      <c r="F200"/>
      <c r="G200"/>
      <c r="H200"/>
    </row>
    <row r="201" spans="2:8">
      <c r="B201"/>
      <c r="C201"/>
      <c r="D201"/>
      <c r="E201"/>
      <c r="F201"/>
      <c r="G201"/>
      <c r="H201"/>
    </row>
    <row r="202" spans="2:8">
      <c r="B202"/>
      <c r="C202"/>
      <c r="D202"/>
      <c r="E202"/>
      <c r="F202"/>
      <c r="G202"/>
      <c r="H202"/>
    </row>
    <row r="203" spans="2:8">
      <c r="B203"/>
      <c r="C203"/>
      <c r="D203"/>
      <c r="E203"/>
      <c r="F203"/>
      <c r="G203"/>
      <c r="H203"/>
    </row>
    <row r="204" spans="2:8">
      <c r="B204"/>
      <c r="C204"/>
      <c r="D204"/>
      <c r="E204"/>
      <c r="F204"/>
      <c r="G204"/>
      <c r="H204"/>
    </row>
    <row r="205" spans="2:8">
      <c r="B205"/>
      <c r="C205"/>
      <c r="D205"/>
      <c r="E205"/>
      <c r="F205"/>
      <c r="G205"/>
      <c r="H205"/>
    </row>
    <row r="206" spans="2:8">
      <c r="B206"/>
      <c r="C206"/>
      <c r="D206"/>
      <c r="E206"/>
      <c r="F206"/>
      <c r="G206"/>
      <c r="H206"/>
    </row>
    <row r="207" spans="2:8">
      <c r="B207"/>
      <c r="C207"/>
      <c r="D207"/>
      <c r="E207"/>
      <c r="F207"/>
      <c r="G207"/>
      <c r="H207"/>
    </row>
    <row r="208" spans="2:8">
      <c r="B208"/>
      <c r="C208"/>
      <c r="D208"/>
      <c r="E208"/>
      <c r="F208"/>
      <c r="G208"/>
      <c r="H208"/>
    </row>
    <row r="209" spans="2:8">
      <c r="B209"/>
      <c r="C209"/>
      <c r="D209"/>
      <c r="E209"/>
      <c r="F209"/>
      <c r="G209"/>
      <c r="H209"/>
    </row>
    <row r="210" spans="2:8">
      <c r="B210"/>
      <c r="C210"/>
      <c r="D210"/>
      <c r="E210"/>
      <c r="F210"/>
      <c r="G210"/>
      <c r="H210"/>
    </row>
    <row r="211" spans="2:8">
      <c r="B211"/>
      <c r="C211"/>
      <c r="D211"/>
      <c r="E211"/>
      <c r="F211"/>
      <c r="G211"/>
      <c r="H211"/>
    </row>
    <row r="212" spans="2:8">
      <c r="B212"/>
      <c r="C212"/>
      <c r="D212"/>
      <c r="E212"/>
      <c r="F212"/>
      <c r="G212"/>
      <c r="H212"/>
    </row>
    <row r="213" spans="2:8">
      <c r="B213"/>
      <c r="C213"/>
      <c r="D213"/>
      <c r="E213"/>
      <c r="F213"/>
      <c r="G213"/>
      <c r="H213"/>
    </row>
    <row r="214" spans="2:8">
      <c r="B214"/>
      <c r="C214"/>
      <c r="D214"/>
      <c r="E214"/>
      <c r="F214"/>
      <c r="G214"/>
      <c r="H214"/>
    </row>
    <row r="215" spans="2:8">
      <c r="B215"/>
      <c r="C215"/>
      <c r="D215"/>
      <c r="E215"/>
      <c r="F215"/>
      <c r="G215"/>
      <c r="H215"/>
    </row>
    <row r="216" spans="2:8">
      <c r="B216"/>
      <c r="C216"/>
      <c r="D216"/>
      <c r="E216"/>
      <c r="F216"/>
      <c r="G216"/>
      <c r="H216"/>
    </row>
    <row r="217" spans="2:8">
      <c r="B217"/>
      <c r="C217"/>
      <c r="D217"/>
      <c r="E217"/>
      <c r="F217"/>
      <c r="G217"/>
      <c r="H217"/>
    </row>
    <row r="218" spans="2:8">
      <c r="B218"/>
      <c r="C218"/>
      <c r="D218"/>
      <c r="E218"/>
      <c r="F218"/>
      <c r="G218"/>
      <c r="H218"/>
    </row>
    <row r="219" spans="2:8">
      <c r="B219"/>
      <c r="C219"/>
      <c r="D219"/>
      <c r="E219"/>
      <c r="F219"/>
      <c r="G219"/>
      <c r="H219"/>
    </row>
    <row r="220" spans="2:8">
      <c r="B220"/>
      <c r="C220"/>
      <c r="D220"/>
      <c r="E220"/>
      <c r="F220"/>
      <c r="G220"/>
      <c r="H220"/>
    </row>
    <row r="221" spans="2:8">
      <c r="B221"/>
      <c r="C221"/>
      <c r="D221"/>
      <c r="E221"/>
      <c r="F221"/>
      <c r="G221"/>
      <c r="H221"/>
    </row>
    <row r="222" spans="2:8">
      <c r="B222"/>
      <c r="C222"/>
      <c r="D222"/>
      <c r="E222"/>
      <c r="F222"/>
      <c r="G222"/>
      <c r="H222"/>
    </row>
    <row r="223" spans="2:8">
      <c r="B223"/>
      <c r="C223"/>
      <c r="D223"/>
      <c r="E223"/>
      <c r="F223"/>
      <c r="G223"/>
      <c r="H223"/>
    </row>
    <row r="224" spans="2:8">
      <c r="B224"/>
      <c r="C224"/>
      <c r="D224"/>
      <c r="E224"/>
      <c r="F224"/>
      <c r="G224"/>
      <c r="H224"/>
    </row>
    <row r="225" spans="2:8">
      <c r="B225"/>
      <c r="C225"/>
      <c r="D225"/>
      <c r="E225"/>
      <c r="F225"/>
      <c r="G225"/>
      <c r="H225"/>
    </row>
    <row r="226" spans="2:8">
      <c r="B226"/>
      <c r="C226"/>
      <c r="D226"/>
      <c r="E226"/>
      <c r="F226"/>
      <c r="G226"/>
      <c r="H226"/>
    </row>
    <row r="227" spans="2:8">
      <c r="B227"/>
      <c r="C227"/>
      <c r="D227"/>
      <c r="E227"/>
      <c r="F227"/>
      <c r="G227"/>
      <c r="H227"/>
    </row>
    <row r="228" spans="2:8">
      <c r="B228"/>
      <c r="C228"/>
      <c r="D228"/>
      <c r="E228"/>
      <c r="F228"/>
      <c r="G228"/>
      <c r="H228"/>
    </row>
    <row r="229" spans="2:8">
      <c r="B229"/>
      <c r="C229"/>
      <c r="D229"/>
      <c r="E229"/>
      <c r="F229"/>
      <c r="G229"/>
      <c r="H229"/>
    </row>
    <row r="230" spans="2:8">
      <c r="B230"/>
      <c r="C230"/>
      <c r="D230"/>
      <c r="E230"/>
      <c r="F230"/>
      <c r="G230"/>
      <c r="H230"/>
    </row>
    <row r="231" spans="2:8">
      <c r="B231"/>
      <c r="C231"/>
      <c r="D231"/>
      <c r="E231"/>
      <c r="F231"/>
      <c r="G231"/>
      <c r="H231"/>
    </row>
    <row r="232" spans="2:8">
      <c r="B232"/>
      <c r="C232"/>
      <c r="D232"/>
      <c r="E232"/>
      <c r="F232"/>
      <c r="G232"/>
      <c r="H232"/>
    </row>
    <row r="233" spans="2:8">
      <c r="B233"/>
      <c r="C233"/>
      <c r="D233"/>
      <c r="E233"/>
      <c r="F233"/>
      <c r="G233"/>
      <c r="H233"/>
    </row>
    <row r="234" spans="2:8">
      <c r="B234"/>
      <c r="C234"/>
      <c r="D234"/>
      <c r="E234"/>
      <c r="F234"/>
      <c r="G234"/>
      <c r="H234"/>
    </row>
    <row r="235" spans="2:8">
      <c r="B235"/>
      <c r="C235"/>
      <c r="D235"/>
      <c r="E235"/>
      <c r="F235"/>
      <c r="G235"/>
      <c r="H235"/>
    </row>
    <row r="236" spans="2:8">
      <c r="B236"/>
      <c r="C236"/>
      <c r="D236"/>
      <c r="E236"/>
      <c r="F236"/>
      <c r="G236"/>
      <c r="H236"/>
    </row>
    <row r="237" spans="2:8">
      <c r="B237"/>
      <c r="C237"/>
      <c r="D237"/>
      <c r="E237"/>
      <c r="F237"/>
      <c r="G237"/>
      <c r="H237"/>
    </row>
    <row r="238" spans="2:8">
      <c r="B238"/>
      <c r="C238"/>
      <c r="D238"/>
      <c r="E238"/>
      <c r="F238"/>
      <c r="G238"/>
      <c r="H238"/>
    </row>
    <row r="239" spans="2:8">
      <c r="B239"/>
      <c r="C239"/>
      <c r="D239"/>
      <c r="E239"/>
      <c r="F239"/>
      <c r="G239"/>
      <c r="H239"/>
    </row>
    <row r="240" spans="2:8">
      <c r="B240"/>
      <c r="C240"/>
      <c r="D240"/>
      <c r="E240"/>
      <c r="F240"/>
      <c r="G240"/>
      <c r="H240"/>
    </row>
    <row r="241" spans="2:8">
      <c r="B241"/>
      <c r="C241"/>
      <c r="D241"/>
      <c r="E241"/>
      <c r="F241"/>
      <c r="G241"/>
      <c r="H241"/>
    </row>
    <row r="242" spans="2:8">
      <c r="B242"/>
      <c r="C242"/>
      <c r="D242"/>
      <c r="E242"/>
      <c r="F242"/>
      <c r="G242"/>
      <c r="H242"/>
    </row>
    <row r="243" spans="2:8">
      <c r="B243"/>
      <c r="C243"/>
      <c r="D243"/>
      <c r="E243"/>
      <c r="F243"/>
      <c r="G243"/>
      <c r="H243"/>
    </row>
    <row r="244" spans="2:8">
      <c r="B244"/>
      <c r="C244"/>
      <c r="D244"/>
      <c r="E244"/>
      <c r="F244"/>
      <c r="G244"/>
      <c r="H244"/>
    </row>
    <row r="245" spans="2:8">
      <c r="B245"/>
      <c r="C245"/>
      <c r="D245"/>
      <c r="E245"/>
      <c r="F245"/>
      <c r="G245"/>
      <c r="H245"/>
    </row>
    <row r="246" spans="2:8">
      <c r="B246"/>
      <c r="C246"/>
      <c r="D246"/>
      <c r="E246"/>
      <c r="F246"/>
      <c r="G246"/>
      <c r="H246"/>
    </row>
    <row r="247" spans="2:8">
      <c r="B247"/>
      <c r="C247"/>
      <c r="D247"/>
      <c r="E247"/>
      <c r="F247"/>
      <c r="G247"/>
      <c r="H247"/>
    </row>
    <row r="248" spans="2:8">
      <c r="B248"/>
      <c r="C248"/>
      <c r="D248"/>
      <c r="E248"/>
      <c r="F248"/>
      <c r="G248"/>
      <c r="H248"/>
    </row>
    <row r="249" spans="2:8">
      <c r="B249"/>
      <c r="C249"/>
      <c r="D249"/>
      <c r="E249"/>
      <c r="F249"/>
      <c r="G249"/>
      <c r="H249"/>
    </row>
    <row r="250" spans="2:8">
      <c r="B250"/>
      <c r="C250"/>
      <c r="D250"/>
      <c r="E250"/>
      <c r="F250"/>
      <c r="G250"/>
      <c r="H250"/>
    </row>
    <row r="251" spans="2:8">
      <c r="B251"/>
      <c r="C251"/>
      <c r="D251"/>
      <c r="E251"/>
      <c r="F251"/>
      <c r="G251"/>
      <c r="H251"/>
    </row>
    <row r="252" spans="2:8">
      <c r="B252"/>
      <c r="C252"/>
      <c r="D252"/>
      <c r="E252"/>
      <c r="F252"/>
      <c r="G252"/>
      <c r="H252"/>
    </row>
    <row r="253" spans="2:8">
      <c r="B253"/>
      <c r="C253"/>
      <c r="D253"/>
      <c r="E253"/>
      <c r="F253"/>
      <c r="G253"/>
      <c r="H253"/>
    </row>
    <row r="254" spans="2:8">
      <c r="B254"/>
      <c r="C254"/>
      <c r="D254"/>
      <c r="E254"/>
      <c r="F254"/>
      <c r="G254"/>
      <c r="H254"/>
    </row>
    <row r="255" spans="2:8">
      <c r="B255"/>
      <c r="C255"/>
      <c r="D255"/>
      <c r="E255"/>
      <c r="F255"/>
      <c r="G255"/>
      <c r="H255"/>
    </row>
    <row r="256" spans="2:8">
      <c r="B256"/>
      <c r="C256"/>
      <c r="D256"/>
      <c r="E256"/>
      <c r="F256"/>
      <c r="G256"/>
      <c r="H256"/>
    </row>
    <row r="257" spans="2:8">
      <c r="B257"/>
      <c r="C257"/>
      <c r="D257"/>
      <c r="E257"/>
      <c r="F257"/>
      <c r="G257"/>
      <c r="H257"/>
    </row>
    <row r="258" spans="2:8">
      <c r="B258"/>
      <c r="C258"/>
      <c r="D258"/>
      <c r="E258"/>
      <c r="F258"/>
      <c r="G258"/>
      <c r="H258"/>
    </row>
    <row r="259" spans="2:8">
      <c r="B259"/>
      <c r="C259"/>
      <c r="D259"/>
      <c r="E259"/>
      <c r="F259"/>
      <c r="G259"/>
      <c r="H259"/>
    </row>
    <row r="260" spans="2:8">
      <c r="B260"/>
      <c r="C260"/>
      <c r="D260"/>
      <c r="E260"/>
      <c r="F260"/>
      <c r="G260"/>
      <c r="H260"/>
    </row>
    <row r="261" spans="2:8">
      <c r="B261"/>
      <c r="C261"/>
      <c r="D261"/>
      <c r="E261"/>
      <c r="F261"/>
      <c r="G261"/>
      <c r="H261"/>
    </row>
    <row r="262" spans="2:8">
      <c r="B262"/>
      <c r="C262"/>
      <c r="D262"/>
      <c r="E262"/>
      <c r="F262"/>
      <c r="G262"/>
      <c r="H262"/>
    </row>
    <row r="263" spans="2:8">
      <c r="B263"/>
      <c r="C263"/>
      <c r="D263"/>
      <c r="E263"/>
      <c r="F263"/>
      <c r="G263"/>
      <c r="H263"/>
    </row>
    <row r="264" spans="2:8">
      <c r="B264"/>
      <c r="C264"/>
      <c r="D264"/>
      <c r="E264"/>
      <c r="F264"/>
      <c r="G264"/>
      <c r="H264"/>
    </row>
    <row r="265" spans="2:8">
      <c r="B265"/>
      <c r="C265"/>
      <c r="D265"/>
      <c r="E265"/>
      <c r="F265"/>
      <c r="G265"/>
      <c r="H265"/>
    </row>
    <row r="266" spans="2:8">
      <c r="B266"/>
      <c r="C266"/>
      <c r="D266"/>
      <c r="E266"/>
      <c r="F266"/>
      <c r="G266"/>
      <c r="H266"/>
    </row>
    <row r="267" spans="2:8">
      <c r="B267"/>
      <c r="C267"/>
      <c r="D267"/>
      <c r="E267"/>
      <c r="F267"/>
      <c r="G267"/>
      <c r="H267"/>
    </row>
    <row r="268" spans="2:8">
      <c r="B268"/>
      <c r="C268"/>
      <c r="D268"/>
      <c r="E268"/>
      <c r="F268"/>
      <c r="G268"/>
      <c r="H268"/>
    </row>
    <row r="269" spans="2:8">
      <c r="B269"/>
      <c r="C269"/>
      <c r="D269"/>
      <c r="E269"/>
      <c r="F269"/>
      <c r="G269"/>
      <c r="H269"/>
    </row>
    <row r="270" spans="2:8">
      <c r="B270"/>
      <c r="C270"/>
      <c r="D270"/>
      <c r="E270"/>
      <c r="F270"/>
      <c r="G270"/>
      <c r="H270"/>
    </row>
    <row r="271" spans="2:8">
      <c r="B271"/>
      <c r="C271"/>
      <c r="D271"/>
      <c r="E271"/>
      <c r="F271"/>
      <c r="G271"/>
      <c r="H271"/>
    </row>
    <row r="272" spans="2:8">
      <c r="B272"/>
      <c r="C272"/>
      <c r="D272"/>
      <c r="E272"/>
      <c r="F272"/>
      <c r="G272"/>
      <c r="H272"/>
    </row>
    <row r="273" spans="2:8">
      <c r="B273"/>
      <c r="C273"/>
      <c r="D273"/>
      <c r="E273"/>
      <c r="F273"/>
      <c r="G273"/>
      <c r="H273"/>
    </row>
    <row r="274" spans="2:8">
      <c r="B274"/>
      <c r="C274"/>
      <c r="D274"/>
      <c r="E274"/>
      <c r="F274"/>
      <c r="G274"/>
      <c r="H274"/>
    </row>
    <row r="275" spans="2:8">
      <c r="B275"/>
      <c r="C275"/>
      <c r="D275"/>
      <c r="E275"/>
      <c r="F275"/>
      <c r="G275"/>
      <c r="H275"/>
    </row>
    <row r="276" spans="2:8">
      <c r="B276"/>
      <c r="C276"/>
      <c r="D276"/>
      <c r="E276"/>
      <c r="F276"/>
      <c r="G276"/>
      <c r="H276"/>
    </row>
    <row r="277" spans="2:8">
      <c r="B277"/>
      <c r="C277"/>
      <c r="D277"/>
      <c r="E277"/>
      <c r="F277"/>
      <c r="G277"/>
      <c r="H277"/>
    </row>
    <row r="278" spans="2:8">
      <c r="B278"/>
      <c r="C278"/>
      <c r="D278"/>
      <c r="E278"/>
      <c r="F278"/>
      <c r="G278"/>
      <c r="H278"/>
    </row>
    <row r="279" spans="2:8">
      <c r="B279"/>
      <c r="C279"/>
      <c r="D279"/>
      <c r="E279"/>
      <c r="F279"/>
      <c r="G279"/>
      <c r="H279"/>
    </row>
    <row r="280" spans="2:8">
      <c r="B280"/>
      <c r="C280"/>
      <c r="D280"/>
      <c r="E280"/>
      <c r="F280"/>
      <c r="G280"/>
      <c r="H280"/>
    </row>
    <row r="281" spans="2:8">
      <c r="B281"/>
      <c r="C281"/>
      <c r="D281"/>
      <c r="E281"/>
      <c r="F281"/>
      <c r="G281"/>
      <c r="H281"/>
    </row>
    <row r="282" spans="2:8">
      <c r="B282"/>
      <c r="C282"/>
      <c r="D282"/>
      <c r="E282"/>
      <c r="F282"/>
      <c r="G282"/>
      <c r="H282"/>
    </row>
    <row r="283" spans="2:8">
      <c r="B283"/>
      <c r="C283"/>
      <c r="D283"/>
      <c r="E283"/>
      <c r="F283"/>
      <c r="G283"/>
      <c r="H283"/>
    </row>
    <row r="284" spans="2:8">
      <c r="B284"/>
      <c r="C284"/>
      <c r="D284"/>
      <c r="E284"/>
      <c r="F284"/>
      <c r="G284"/>
      <c r="H284"/>
    </row>
    <row r="285" spans="2:8">
      <c r="B285"/>
      <c r="C285"/>
      <c r="D285"/>
      <c r="E285"/>
      <c r="F285"/>
      <c r="G285"/>
      <c r="H285"/>
    </row>
    <row r="286" spans="2:8">
      <c r="B286"/>
      <c r="C286"/>
      <c r="D286"/>
      <c r="E286"/>
      <c r="F286"/>
      <c r="G286"/>
      <c r="H286"/>
    </row>
    <row r="287" spans="2:8">
      <c r="B287"/>
      <c r="C287"/>
      <c r="D287"/>
      <c r="E287"/>
      <c r="F287"/>
      <c r="G287"/>
      <c r="H287"/>
    </row>
    <row r="288" spans="2:8">
      <c r="B288"/>
      <c r="C288"/>
      <c r="D288"/>
      <c r="E288"/>
      <c r="F288"/>
      <c r="G288"/>
      <c r="H288"/>
    </row>
    <row r="289" spans="2:8">
      <c r="B289"/>
      <c r="C289"/>
      <c r="D289"/>
      <c r="E289"/>
      <c r="F289"/>
      <c r="G289"/>
      <c r="H289"/>
    </row>
    <row r="290" spans="2:8">
      <c r="B290"/>
      <c r="C290"/>
      <c r="D290"/>
      <c r="E290"/>
      <c r="F290"/>
      <c r="G290"/>
      <c r="H290"/>
    </row>
    <row r="291" spans="2:8">
      <c r="B291"/>
      <c r="C291"/>
      <c r="D291"/>
      <c r="E291"/>
      <c r="F291"/>
      <c r="G291"/>
      <c r="H291"/>
    </row>
    <row r="292" spans="2:8">
      <c r="B292"/>
      <c r="C292"/>
      <c r="D292"/>
      <c r="E292"/>
      <c r="F292"/>
      <c r="G292"/>
      <c r="H292"/>
    </row>
    <row r="293" spans="2:8">
      <c r="B293"/>
      <c r="C293"/>
      <c r="D293"/>
      <c r="E293"/>
      <c r="F293"/>
      <c r="G293"/>
      <c r="H293"/>
    </row>
    <row r="294" spans="2:8">
      <c r="B294"/>
      <c r="C294"/>
      <c r="D294"/>
      <c r="E294"/>
      <c r="F294"/>
      <c r="G294"/>
      <c r="H294"/>
    </row>
    <row r="295" spans="2:8">
      <c r="B295"/>
      <c r="C295"/>
      <c r="D295"/>
      <c r="E295"/>
      <c r="F295"/>
      <c r="G295"/>
      <c r="H295"/>
    </row>
    <row r="296" spans="2:8">
      <c r="B296"/>
      <c r="C296"/>
      <c r="D296"/>
      <c r="E296"/>
      <c r="F296"/>
      <c r="G296"/>
      <c r="H296"/>
    </row>
    <row r="297" spans="2:8">
      <c r="B297"/>
      <c r="C297"/>
      <c r="D297"/>
      <c r="E297"/>
      <c r="F297"/>
      <c r="G297"/>
      <c r="H297"/>
    </row>
    <row r="298" spans="2:8">
      <c r="B298"/>
      <c r="C298"/>
      <c r="D298"/>
      <c r="E298"/>
      <c r="F298"/>
      <c r="G298"/>
      <c r="H298"/>
    </row>
    <row r="299" spans="2:8">
      <c r="B299"/>
      <c r="C299"/>
      <c r="D299"/>
      <c r="E299"/>
      <c r="F299"/>
      <c r="G299"/>
      <c r="H299"/>
    </row>
    <row r="300" spans="2:8">
      <c r="B300"/>
      <c r="C300"/>
      <c r="D300"/>
      <c r="E300"/>
      <c r="F300"/>
      <c r="G300"/>
      <c r="H300"/>
    </row>
    <row r="301" spans="2:8">
      <c r="B301"/>
      <c r="C301"/>
      <c r="D301"/>
      <c r="E301"/>
      <c r="F301"/>
      <c r="G301"/>
      <c r="H301"/>
    </row>
    <row r="302" spans="2:8">
      <c r="B302"/>
      <c r="C302"/>
      <c r="D302"/>
      <c r="E302"/>
      <c r="F302"/>
      <c r="G302"/>
      <c r="H302"/>
    </row>
    <row r="303" spans="2:8">
      <c r="B303"/>
      <c r="C303"/>
      <c r="D303"/>
      <c r="E303"/>
      <c r="F303"/>
      <c r="G303"/>
      <c r="H303"/>
    </row>
    <row r="304" spans="2:8">
      <c r="B304"/>
      <c r="C304"/>
      <c r="D304"/>
      <c r="E304"/>
      <c r="F304"/>
      <c r="G304"/>
      <c r="H304"/>
    </row>
    <row r="305" spans="2:8">
      <c r="B305"/>
      <c r="C305"/>
      <c r="D305"/>
      <c r="E305"/>
      <c r="F305"/>
      <c r="G305"/>
      <c r="H305"/>
    </row>
    <row r="306" spans="2:8">
      <c r="B306"/>
      <c r="C306"/>
      <c r="D306"/>
      <c r="E306"/>
      <c r="F306"/>
      <c r="G306"/>
      <c r="H306"/>
    </row>
    <row r="307" spans="2:8">
      <c r="B307"/>
      <c r="C307"/>
      <c r="D307"/>
      <c r="E307"/>
      <c r="F307"/>
      <c r="G307"/>
      <c r="H307"/>
    </row>
    <row r="308" spans="2:8">
      <c r="B308"/>
      <c r="C308"/>
      <c r="D308"/>
      <c r="E308"/>
      <c r="F308"/>
      <c r="G308"/>
      <c r="H308"/>
    </row>
    <row r="309" spans="2:8">
      <c r="B309"/>
      <c r="C309"/>
      <c r="D309"/>
      <c r="E309"/>
      <c r="F309"/>
      <c r="G309"/>
      <c r="H309"/>
    </row>
    <row r="310" spans="2:8">
      <c r="B310"/>
      <c r="C310"/>
      <c r="D310"/>
      <c r="E310"/>
      <c r="F310"/>
      <c r="G310"/>
      <c r="H310"/>
    </row>
    <row r="311" spans="2:8">
      <c r="B311"/>
      <c r="C311"/>
      <c r="D311"/>
      <c r="E311"/>
      <c r="F311"/>
      <c r="G311"/>
      <c r="H311"/>
    </row>
    <row r="312" spans="2:8">
      <c r="B312"/>
      <c r="C312"/>
      <c r="D312"/>
      <c r="E312"/>
      <c r="F312"/>
      <c r="G312"/>
      <c r="H312"/>
    </row>
    <row r="313" spans="2:8">
      <c r="B313"/>
      <c r="C313"/>
      <c r="D313"/>
      <c r="E313"/>
      <c r="F313"/>
      <c r="G313"/>
      <c r="H313"/>
    </row>
    <row r="314" spans="2:8">
      <c r="B314"/>
      <c r="C314"/>
      <c r="D314"/>
      <c r="E314"/>
      <c r="F314"/>
      <c r="G314"/>
      <c r="H314"/>
    </row>
    <row r="315" spans="2:8">
      <c r="B315"/>
      <c r="C315"/>
      <c r="D315"/>
      <c r="E315"/>
      <c r="F315"/>
      <c r="G315"/>
      <c r="H315"/>
    </row>
    <row r="316" spans="2:8">
      <c r="B316"/>
      <c r="C316"/>
      <c r="D316"/>
      <c r="E316"/>
      <c r="F316"/>
      <c r="G316"/>
      <c r="H316"/>
    </row>
    <row r="317" spans="2:8">
      <c r="B317"/>
      <c r="C317"/>
      <c r="D317"/>
      <c r="E317"/>
      <c r="F317"/>
      <c r="G317"/>
      <c r="H317"/>
    </row>
    <row r="318" spans="2:8">
      <c r="B318"/>
      <c r="C318"/>
      <c r="D318"/>
      <c r="E318"/>
      <c r="F318"/>
      <c r="G318"/>
      <c r="H318"/>
    </row>
    <row r="319" spans="2:8">
      <c r="B319"/>
      <c r="C319"/>
      <c r="D319"/>
      <c r="E319"/>
      <c r="F319"/>
      <c r="G319"/>
      <c r="H319"/>
    </row>
    <row r="320" spans="2:8">
      <c r="B320"/>
      <c r="C320"/>
      <c r="D320"/>
      <c r="E320"/>
      <c r="F320"/>
      <c r="G320"/>
      <c r="H320"/>
    </row>
    <row r="321" spans="2:8">
      <c r="B321"/>
      <c r="C321"/>
      <c r="D321"/>
      <c r="E321"/>
      <c r="F321"/>
      <c r="G321"/>
      <c r="H321"/>
    </row>
    <row r="322" spans="2:8">
      <c r="B322"/>
      <c r="C322"/>
      <c r="D322"/>
      <c r="E322"/>
      <c r="F322"/>
      <c r="G322"/>
      <c r="H322"/>
    </row>
    <row r="323" spans="2:8">
      <c r="B323"/>
      <c r="C323"/>
      <c r="D323"/>
      <c r="E323"/>
      <c r="F323"/>
      <c r="G323"/>
      <c r="H323"/>
    </row>
    <row r="324" spans="2:8">
      <c r="B324"/>
      <c r="C324"/>
      <c r="D324"/>
      <c r="E324"/>
      <c r="F324"/>
      <c r="G324"/>
      <c r="H324"/>
    </row>
    <row r="325" spans="2:8">
      <c r="B325"/>
      <c r="C325"/>
      <c r="D325"/>
      <c r="E325"/>
      <c r="F325"/>
      <c r="G325"/>
      <c r="H325"/>
    </row>
    <row r="326" spans="2:8">
      <c r="B326"/>
      <c r="C326"/>
      <c r="D326"/>
      <c r="E326"/>
      <c r="F326"/>
      <c r="G326"/>
      <c r="H326"/>
    </row>
    <row r="327" spans="2:8">
      <c r="B327"/>
      <c r="C327"/>
      <c r="D327"/>
      <c r="E327"/>
      <c r="F327"/>
      <c r="G327"/>
      <c r="H327"/>
    </row>
    <row r="328" spans="2:8">
      <c r="B328"/>
      <c r="C328"/>
      <c r="D328"/>
      <c r="E328"/>
      <c r="F328"/>
      <c r="G328"/>
      <c r="H328"/>
    </row>
    <row r="329" spans="2:8">
      <c r="B329"/>
      <c r="C329"/>
      <c r="D329"/>
      <c r="E329"/>
      <c r="F329"/>
      <c r="G329"/>
      <c r="H329"/>
    </row>
    <row r="330" spans="2:8">
      <c r="B330"/>
      <c r="C330"/>
      <c r="D330"/>
      <c r="E330"/>
      <c r="F330"/>
      <c r="G330"/>
      <c r="H330"/>
    </row>
    <row r="331" spans="2:8">
      <c r="B331"/>
      <c r="C331"/>
      <c r="D331"/>
      <c r="E331"/>
      <c r="F331"/>
      <c r="G331"/>
      <c r="H331"/>
    </row>
    <row r="332" spans="2:8">
      <c r="B332"/>
      <c r="C332"/>
      <c r="D332"/>
      <c r="E332"/>
      <c r="F332"/>
      <c r="G332"/>
      <c r="H332"/>
    </row>
    <row r="333" spans="2:8">
      <c r="B333"/>
      <c r="C333"/>
      <c r="D333"/>
      <c r="E333"/>
      <c r="F333"/>
      <c r="G333"/>
      <c r="H333"/>
    </row>
    <row r="334" spans="2:8">
      <c r="B334"/>
      <c r="C334"/>
      <c r="D334"/>
      <c r="E334"/>
      <c r="F334"/>
      <c r="G334"/>
      <c r="H334"/>
    </row>
    <row r="335" spans="2:8">
      <c r="B335"/>
      <c r="C335"/>
      <c r="D335"/>
      <c r="E335"/>
      <c r="F335"/>
      <c r="G335"/>
      <c r="H335"/>
    </row>
    <row r="336" spans="2:8">
      <c r="B336"/>
      <c r="C336"/>
      <c r="D336"/>
      <c r="E336"/>
      <c r="F336"/>
      <c r="G336"/>
      <c r="H336"/>
    </row>
    <row r="337" spans="2:8">
      <c r="B337"/>
      <c r="C337"/>
      <c r="D337"/>
      <c r="E337"/>
      <c r="F337"/>
      <c r="G337"/>
      <c r="H337"/>
    </row>
    <row r="338" spans="2:8">
      <c r="B338"/>
      <c r="C338"/>
      <c r="D338"/>
      <c r="E338"/>
      <c r="F338"/>
      <c r="G338"/>
      <c r="H338"/>
    </row>
    <row r="339" spans="2:8">
      <c r="B339"/>
      <c r="C339"/>
      <c r="D339"/>
      <c r="E339"/>
      <c r="F339"/>
      <c r="G339"/>
      <c r="H339"/>
    </row>
    <row r="340" spans="2:8">
      <c r="B340"/>
      <c r="C340"/>
      <c r="D340"/>
      <c r="E340"/>
      <c r="F340"/>
      <c r="G340"/>
      <c r="H340"/>
    </row>
    <row r="341" spans="2:8">
      <c r="B341"/>
      <c r="C341"/>
      <c r="D341"/>
      <c r="E341"/>
      <c r="F341"/>
      <c r="G341"/>
      <c r="H341"/>
    </row>
    <row r="342" spans="2:8">
      <c r="B342"/>
      <c r="C342"/>
      <c r="D342"/>
      <c r="E342"/>
      <c r="F342"/>
      <c r="G342"/>
      <c r="H342"/>
    </row>
    <row r="343" spans="2:8">
      <c r="B343"/>
      <c r="C343"/>
      <c r="D343"/>
      <c r="E343"/>
      <c r="F343"/>
      <c r="G343"/>
      <c r="H343"/>
    </row>
    <row r="344" spans="2:8">
      <c r="B344"/>
      <c r="C344"/>
      <c r="D344"/>
      <c r="E344"/>
      <c r="F344"/>
      <c r="G344"/>
      <c r="H344"/>
    </row>
    <row r="345" spans="2:8">
      <c r="B345"/>
      <c r="C345"/>
      <c r="D345"/>
      <c r="E345"/>
      <c r="F345"/>
      <c r="G345"/>
      <c r="H345"/>
    </row>
    <row r="346" spans="2:8">
      <c r="B346"/>
      <c r="C346"/>
      <c r="D346"/>
      <c r="E346"/>
      <c r="F346"/>
      <c r="G346"/>
      <c r="H346"/>
    </row>
    <row r="347" spans="2:8">
      <c r="B347"/>
      <c r="C347"/>
      <c r="D347"/>
      <c r="E347"/>
      <c r="F347"/>
      <c r="G347"/>
      <c r="H347"/>
    </row>
    <row r="348" spans="2:8">
      <c r="B348"/>
      <c r="C348"/>
      <c r="D348"/>
      <c r="E348"/>
      <c r="F348"/>
      <c r="G348"/>
      <c r="H348"/>
    </row>
    <row r="349" spans="2:8">
      <c r="B349"/>
      <c r="C349"/>
      <c r="D349"/>
      <c r="E349"/>
      <c r="F349"/>
      <c r="G349"/>
      <c r="H349"/>
    </row>
    <row r="350" spans="2:8">
      <c r="B350"/>
      <c r="C350"/>
      <c r="D350"/>
      <c r="E350"/>
      <c r="F350"/>
      <c r="G350"/>
      <c r="H350"/>
    </row>
    <row r="351" spans="2:8">
      <c r="B351"/>
      <c r="C351"/>
      <c r="D351"/>
      <c r="E351"/>
      <c r="F351"/>
      <c r="G351"/>
      <c r="H351"/>
    </row>
    <row r="352" spans="2:8">
      <c r="B352"/>
      <c r="C352"/>
      <c r="D352"/>
      <c r="E352"/>
      <c r="F352"/>
      <c r="G352"/>
      <c r="H352"/>
    </row>
    <row r="353" spans="2:8">
      <c r="B353"/>
      <c r="C353"/>
      <c r="D353"/>
      <c r="E353"/>
      <c r="F353"/>
      <c r="G353"/>
      <c r="H353"/>
    </row>
    <row r="354" spans="2:8">
      <c r="B354"/>
      <c r="C354"/>
      <c r="D354"/>
      <c r="E354"/>
      <c r="F354"/>
      <c r="G354"/>
      <c r="H354"/>
    </row>
    <row r="355" spans="2:8">
      <c r="B355"/>
      <c r="C355"/>
      <c r="D355"/>
      <c r="E355"/>
      <c r="F355"/>
      <c r="G355"/>
      <c r="H355"/>
    </row>
    <row r="356" spans="2:8">
      <c r="B356"/>
      <c r="C356"/>
      <c r="D356"/>
      <c r="E356"/>
      <c r="F356"/>
      <c r="G356"/>
      <c r="H356"/>
    </row>
  </sheetData>
  <mergeCells count="1">
    <mergeCell ref="C7:C9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S356"/>
  <sheetViews>
    <sheetView showGridLines="0" showRowColHeaders="0" topLeftCell="A2" workbookViewId="0"/>
  </sheetViews>
  <sheetFormatPr baseColWidth="10" defaultColWidth="11.42578125" defaultRowHeight="12.75"/>
  <cols>
    <col min="1" max="1" width="0.140625" style="16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58.85546875" style="1" customWidth="1"/>
    <col min="7" max="7" width="9.7109375" style="17" customWidth="1"/>
    <col min="8" max="8" width="9.7109375" style="16" customWidth="1"/>
    <col min="9" max="16384" width="11.42578125" style="16"/>
  </cols>
  <sheetData>
    <row r="1" spans="3:19" s="1" customFormat="1" ht="0.6" customHeight="1"/>
    <row r="2" spans="3:19" s="1" customFormat="1" ht="21" customHeight="1">
      <c r="E2" s="46" t="s">
        <v>32</v>
      </c>
      <c r="F2" s="46"/>
    </row>
    <row r="3" spans="3:19" s="1" customFormat="1" ht="15" customHeight="1">
      <c r="E3" s="80" t="s">
        <v>287</v>
      </c>
      <c r="F3" s="8"/>
    </row>
    <row r="4" spans="3:19" s="2" customFormat="1" ht="19.899999999999999" customHeight="1">
      <c r="C4" s="4" t="str">
        <f>Indice!C4</f>
        <v>Demanda de energía eléctrica</v>
      </c>
      <c r="D4" s="4"/>
    </row>
    <row r="5" spans="3:19" s="2" customFormat="1" ht="12.6" customHeight="1">
      <c r="C5" s="3"/>
      <c r="D5" s="5"/>
    </row>
    <row r="6" spans="3:19" s="2" customFormat="1" ht="13.5" customHeight="1">
      <c r="C6" s="3"/>
      <c r="D6" s="6"/>
      <c r="E6" s="7"/>
      <c r="F6" s="7"/>
    </row>
    <row r="7" spans="3:19" s="2" customFormat="1" ht="12.75" customHeight="1">
      <c r="C7" s="331" t="s">
        <v>69</v>
      </c>
      <c r="E7" s="94"/>
      <c r="F7" s="9"/>
    </row>
    <row r="8" spans="3:19" s="2" customFormat="1" ht="12.75" customHeight="1">
      <c r="C8" s="331" t="s">
        <v>285</v>
      </c>
      <c r="E8" s="94"/>
      <c r="F8" s="9"/>
    </row>
    <row r="9" spans="3:19" s="2" customFormat="1" ht="12.75" customHeight="1">
      <c r="C9" s="331"/>
      <c r="E9" s="94"/>
      <c r="F9" s="9"/>
    </row>
    <row r="10" spans="3:19" s="2" customFormat="1" ht="12.75" customHeight="1">
      <c r="C10" s="3"/>
      <c r="D10" s="9"/>
      <c r="E10" s="94"/>
      <c r="F10" s="9"/>
      <c r="I10" s="63"/>
      <c r="J10" s="63"/>
      <c r="K10" s="63"/>
      <c r="L10" s="63"/>
      <c r="N10" s="63"/>
      <c r="O10" s="63"/>
      <c r="P10" s="63"/>
      <c r="Q10" s="63"/>
      <c r="R10" s="63"/>
      <c r="S10" s="63"/>
    </row>
    <row r="11" spans="3:19" s="2" customFormat="1" ht="12.75" customHeight="1">
      <c r="C11" s="3"/>
      <c r="D11" s="9"/>
      <c r="E11" s="94"/>
      <c r="F11" s="7"/>
      <c r="I11" s="63"/>
      <c r="J11" s="63"/>
      <c r="K11" s="63"/>
      <c r="L11" s="63"/>
      <c r="N11" s="63"/>
      <c r="O11" s="63"/>
      <c r="P11" s="63"/>
      <c r="Q11" s="63"/>
      <c r="R11" s="63"/>
      <c r="S11" s="63"/>
    </row>
    <row r="12" spans="3:19" s="2" customFormat="1" ht="12.75" customHeight="1">
      <c r="C12" s="3"/>
      <c r="D12" s="51"/>
      <c r="E12" s="94"/>
      <c r="F12" s="7"/>
      <c r="I12" s="63"/>
      <c r="J12" s="63"/>
      <c r="K12" s="63"/>
      <c r="L12" s="63"/>
      <c r="N12" s="63"/>
      <c r="O12" s="63"/>
      <c r="P12" s="63"/>
      <c r="Q12" s="63"/>
      <c r="R12" s="63"/>
      <c r="S12" s="63"/>
    </row>
    <row r="13" spans="3:19" s="2" customFormat="1" ht="12.75" customHeight="1">
      <c r="C13" s="3"/>
      <c r="D13" s="52"/>
      <c r="E13" s="94"/>
      <c r="F13" s="7"/>
      <c r="I13" s="63"/>
      <c r="J13" s="63"/>
      <c r="K13" s="63"/>
      <c r="L13" s="63"/>
      <c r="N13" s="63"/>
      <c r="O13" s="63"/>
      <c r="P13" s="63"/>
      <c r="Q13" s="63"/>
      <c r="R13" s="63"/>
      <c r="S13" s="63"/>
    </row>
    <row r="14" spans="3:19" s="2" customFormat="1" ht="12.75" customHeight="1">
      <c r="C14" s="3"/>
      <c r="D14" s="6"/>
      <c r="E14" s="94"/>
      <c r="F14" s="7"/>
      <c r="I14" s="63"/>
      <c r="J14" s="63"/>
      <c r="K14" s="63"/>
      <c r="L14" s="63"/>
      <c r="N14" s="63"/>
      <c r="O14" s="63"/>
      <c r="P14" s="63"/>
      <c r="Q14" s="63"/>
      <c r="R14" s="63"/>
      <c r="S14" s="63"/>
    </row>
    <row r="15" spans="3:19" s="2" customFormat="1" ht="12.75" customHeight="1">
      <c r="C15" s="3"/>
      <c r="D15" s="6"/>
      <c r="E15" s="94"/>
      <c r="F15" s="7"/>
      <c r="I15" s="63"/>
      <c r="J15" s="63"/>
      <c r="K15" s="63"/>
      <c r="L15" s="63"/>
      <c r="N15" s="63"/>
      <c r="O15" s="63"/>
      <c r="P15" s="63"/>
      <c r="Q15" s="63"/>
      <c r="R15" s="63"/>
      <c r="S15" s="63"/>
    </row>
    <row r="16" spans="3:19" s="2" customFormat="1" ht="12.75" customHeight="1">
      <c r="C16" s="3"/>
      <c r="D16" s="6"/>
      <c r="E16" s="94"/>
      <c r="F16" s="7"/>
    </row>
    <row r="17" spans="2:19" s="2" customFormat="1" ht="12.75" customHeight="1">
      <c r="C17" s="3"/>
      <c r="D17" s="6"/>
      <c r="E17" s="94"/>
      <c r="F17" s="7"/>
    </row>
    <row r="18" spans="2:19" s="2" customFormat="1" ht="12.75" customHeight="1">
      <c r="C18" s="3"/>
      <c r="D18" s="6"/>
      <c r="E18" s="94"/>
      <c r="F18" s="7"/>
    </row>
    <row r="19" spans="2:19" s="2" customFormat="1" ht="12.75" customHeight="1">
      <c r="C19" s="3"/>
      <c r="D19" s="6"/>
      <c r="E19" s="94"/>
      <c r="F19" s="7"/>
    </row>
    <row r="20" spans="2:19" s="2" customFormat="1" ht="12.75" customHeight="1">
      <c r="C20" s="3"/>
      <c r="D20" s="6"/>
      <c r="E20" s="94"/>
      <c r="F20" s="7"/>
    </row>
    <row r="21" spans="2:19" s="2" customFormat="1" ht="12.75" customHeight="1">
      <c r="C21" s="3"/>
      <c r="D21" s="6"/>
      <c r="E21" s="94"/>
      <c r="F21" s="7"/>
    </row>
    <row r="22" spans="2:19" ht="12.75" customHeight="1">
      <c r="B22" s="2"/>
      <c r="C22" s="3"/>
      <c r="D22" s="9"/>
      <c r="E22" s="7"/>
      <c r="F22" s="9"/>
      <c r="G22" s="15"/>
      <c r="H22" s="1"/>
    </row>
    <row r="23" spans="2:19" ht="12.75" customHeight="1">
      <c r="B23" s="2"/>
      <c r="C23" s="3"/>
      <c r="D23" s="9"/>
      <c r="E23" s="7"/>
      <c r="F23" s="9"/>
      <c r="G23" s="15"/>
      <c r="H23" s="1"/>
    </row>
    <row r="24" spans="2:19" ht="12.75" customHeight="1">
      <c r="B24"/>
      <c r="C24"/>
      <c r="D24"/>
      <c r="E24"/>
      <c r="F24" s="81"/>
      <c r="G24" s="81"/>
      <c r="H24" s="81"/>
    </row>
    <row r="25" spans="2:19" ht="12.75" customHeight="1">
      <c r="B25"/>
      <c r="C25"/>
      <c r="D25"/>
      <c r="E25"/>
      <c r="F25"/>
      <c r="G25"/>
      <c r="H25"/>
      <c r="I25"/>
      <c r="J25"/>
      <c r="N25"/>
      <c r="O25"/>
      <c r="P25"/>
      <c r="Q25"/>
      <c r="R25"/>
      <c r="S25"/>
    </row>
    <row r="26" spans="2:19" ht="12.75" customHeight="1">
      <c r="B26"/>
      <c r="C26"/>
      <c r="D26"/>
      <c r="E26"/>
      <c r="F26"/>
      <c r="G26" s="61"/>
      <c r="H26" s="62"/>
      <c r="I26" s="61"/>
      <c r="J26" s="61"/>
      <c r="N26" s="61"/>
      <c r="O26" s="61"/>
      <c r="P26" s="61"/>
      <c r="Q26" s="61"/>
      <c r="R26" s="61"/>
      <c r="S26" s="61"/>
    </row>
    <row r="27" spans="2:19">
      <c r="B27"/>
      <c r="C27"/>
      <c r="D27"/>
      <c r="E27"/>
      <c r="F27"/>
      <c r="G27" s="61"/>
      <c r="H27" s="62"/>
      <c r="I27" s="61"/>
      <c r="J27" s="61"/>
      <c r="N27" s="61"/>
      <c r="O27" s="61"/>
      <c r="P27" s="61"/>
      <c r="Q27" s="61"/>
      <c r="R27" s="61"/>
      <c r="S27" s="61"/>
    </row>
    <row r="28" spans="2:19">
      <c r="B28"/>
      <c r="C28"/>
      <c r="D28"/>
      <c r="E28"/>
      <c r="F28"/>
      <c r="G28" s="61"/>
      <c r="H28" s="62"/>
      <c r="I28" s="61"/>
      <c r="J28" s="61"/>
      <c r="N28" s="61"/>
      <c r="O28" s="61"/>
      <c r="P28" s="61"/>
      <c r="Q28" s="61"/>
      <c r="R28" s="61"/>
      <c r="S28" s="61"/>
    </row>
    <row r="29" spans="2:19">
      <c r="B29"/>
      <c r="C29"/>
      <c r="D29"/>
      <c r="E29"/>
      <c r="F29"/>
      <c r="G29" s="61"/>
      <c r="H29" s="62"/>
      <c r="I29" s="61"/>
      <c r="J29" s="61"/>
      <c r="N29" s="61"/>
      <c r="O29" s="61"/>
      <c r="P29" s="61"/>
      <c r="Q29" s="61"/>
      <c r="R29" s="61"/>
      <c r="S29" s="61"/>
    </row>
    <row r="30" spans="2:19">
      <c r="B30"/>
      <c r="C30"/>
      <c r="D30"/>
      <c r="E30"/>
      <c r="F30"/>
      <c r="G30" s="61"/>
      <c r="H30" s="62"/>
      <c r="I30" s="61"/>
      <c r="J30" s="61"/>
      <c r="N30" s="61"/>
      <c r="O30" s="61"/>
      <c r="P30" s="61"/>
      <c r="Q30" s="61"/>
      <c r="R30" s="61"/>
      <c r="S30" s="61"/>
    </row>
    <row r="31" spans="2:19">
      <c r="B31"/>
      <c r="C31"/>
      <c r="D31"/>
      <c r="E31"/>
      <c r="F31"/>
      <c r="G31"/>
      <c r="H31"/>
    </row>
    <row r="32" spans="2:19">
      <c r="B32"/>
      <c r="C32"/>
      <c r="D32"/>
      <c r="E32"/>
      <c r="F32"/>
      <c r="G32"/>
      <c r="H32"/>
    </row>
    <row r="33" spans="2:8">
      <c r="B33"/>
      <c r="C33"/>
      <c r="D33"/>
      <c r="E33"/>
      <c r="F33"/>
      <c r="G33"/>
      <c r="H33"/>
    </row>
    <row r="34" spans="2:8">
      <c r="B34"/>
      <c r="C34"/>
      <c r="D34"/>
      <c r="E34"/>
      <c r="F34"/>
      <c r="G34"/>
      <c r="H34"/>
    </row>
    <row r="35" spans="2:8">
      <c r="B35"/>
      <c r="C35"/>
      <c r="D35"/>
      <c r="E35"/>
      <c r="F35"/>
      <c r="G35"/>
      <c r="H35"/>
    </row>
    <row r="36" spans="2:8">
      <c r="B36"/>
      <c r="C36"/>
      <c r="D36"/>
      <c r="E36"/>
      <c r="F36"/>
      <c r="G36"/>
      <c r="H36"/>
    </row>
    <row r="37" spans="2:8">
      <c r="B37"/>
      <c r="C37"/>
      <c r="D37"/>
      <c r="E37"/>
      <c r="F37"/>
      <c r="G37"/>
      <c r="H37"/>
    </row>
    <row r="38" spans="2:8">
      <c r="B38"/>
      <c r="C38"/>
      <c r="D38"/>
      <c r="E38"/>
      <c r="F38"/>
      <c r="G38"/>
      <c r="H38"/>
    </row>
    <row r="39" spans="2:8">
      <c r="B39"/>
      <c r="C39"/>
      <c r="D39"/>
      <c r="E39"/>
      <c r="F39"/>
      <c r="G39"/>
      <c r="H39"/>
    </row>
    <row r="40" spans="2:8">
      <c r="B40"/>
      <c r="C40"/>
      <c r="D40"/>
      <c r="E40"/>
      <c r="F40"/>
      <c r="G40"/>
      <c r="H40"/>
    </row>
    <row r="41" spans="2:8">
      <c r="B41"/>
      <c r="C41"/>
      <c r="D41"/>
      <c r="E41"/>
      <c r="F41"/>
      <c r="G41"/>
      <c r="H41"/>
    </row>
    <row r="42" spans="2:8">
      <c r="B42"/>
      <c r="C42"/>
      <c r="D42"/>
      <c r="E42"/>
      <c r="F42"/>
      <c r="G42"/>
      <c r="H42"/>
    </row>
    <row r="43" spans="2:8">
      <c r="B43"/>
      <c r="C43"/>
      <c r="D43"/>
      <c r="E43"/>
      <c r="F43"/>
      <c r="G43"/>
      <c r="H43"/>
    </row>
    <row r="44" spans="2:8">
      <c r="B44"/>
      <c r="C44"/>
      <c r="D44"/>
      <c r="E44"/>
      <c r="F44"/>
      <c r="G44"/>
      <c r="H44"/>
    </row>
    <row r="45" spans="2:8">
      <c r="B45"/>
      <c r="C45"/>
      <c r="D45"/>
      <c r="E45"/>
      <c r="F45"/>
      <c r="G45"/>
      <c r="H45"/>
    </row>
    <row r="46" spans="2:8">
      <c r="B46"/>
      <c r="C46"/>
      <c r="D46"/>
      <c r="E46"/>
      <c r="F46"/>
      <c r="G46"/>
      <c r="H46"/>
    </row>
    <row r="47" spans="2:8">
      <c r="B47"/>
      <c r="C47"/>
      <c r="D47"/>
      <c r="E47"/>
      <c r="F47"/>
      <c r="G47"/>
      <c r="H47"/>
    </row>
    <row r="48" spans="2:8">
      <c r="B48"/>
      <c r="C48"/>
      <c r="D48"/>
      <c r="E48"/>
      <c r="F48"/>
      <c r="G48"/>
      <c r="H48"/>
    </row>
    <row r="49" spans="2:8">
      <c r="B49"/>
      <c r="C49"/>
      <c r="D49"/>
      <c r="E49"/>
      <c r="F49"/>
      <c r="G49"/>
      <c r="H49"/>
    </row>
    <row r="50" spans="2:8">
      <c r="B50"/>
      <c r="C50"/>
      <c r="D50"/>
      <c r="E50"/>
      <c r="F50"/>
      <c r="G50"/>
      <c r="H50"/>
    </row>
    <row r="51" spans="2:8">
      <c r="B51"/>
      <c r="C51"/>
      <c r="D51"/>
      <c r="E51"/>
      <c r="F51"/>
      <c r="G51"/>
      <c r="H51"/>
    </row>
    <row r="52" spans="2:8">
      <c r="B52"/>
      <c r="C52"/>
      <c r="D52"/>
      <c r="E52"/>
      <c r="F52"/>
      <c r="G52"/>
      <c r="H52"/>
    </row>
    <row r="53" spans="2:8">
      <c r="B53"/>
      <c r="C53"/>
      <c r="D53"/>
      <c r="E53"/>
      <c r="F53"/>
      <c r="G53"/>
      <c r="H53"/>
    </row>
    <row r="54" spans="2:8">
      <c r="B54"/>
      <c r="C54"/>
      <c r="D54"/>
      <c r="E54"/>
      <c r="F54"/>
      <c r="G54"/>
      <c r="H54"/>
    </row>
    <row r="55" spans="2:8">
      <c r="B55"/>
      <c r="C55"/>
      <c r="D55"/>
      <c r="E55"/>
      <c r="F55"/>
      <c r="G55"/>
      <c r="H55"/>
    </row>
    <row r="56" spans="2:8">
      <c r="B56"/>
      <c r="C56"/>
      <c r="D56"/>
      <c r="E56"/>
      <c r="F56"/>
      <c r="G56"/>
      <c r="H56"/>
    </row>
    <row r="57" spans="2:8">
      <c r="B57"/>
      <c r="C57"/>
      <c r="D57"/>
      <c r="E57"/>
      <c r="F57"/>
      <c r="G57"/>
      <c r="H57"/>
    </row>
    <row r="58" spans="2:8">
      <c r="B58"/>
      <c r="C58"/>
      <c r="D58"/>
      <c r="E58"/>
      <c r="F58"/>
      <c r="G58"/>
      <c r="H58"/>
    </row>
    <row r="59" spans="2:8">
      <c r="B59"/>
      <c r="C59"/>
      <c r="D59"/>
      <c r="E59"/>
      <c r="F59"/>
      <c r="G59"/>
      <c r="H59"/>
    </row>
    <row r="60" spans="2:8">
      <c r="B60"/>
      <c r="C60"/>
      <c r="D60"/>
      <c r="E60"/>
      <c r="F60"/>
      <c r="G60"/>
      <c r="H60"/>
    </row>
    <row r="61" spans="2:8">
      <c r="B61"/>
      <c r="C61"/>
      <c r="D61"/>
      <c r="E61"/>
      <c r="F61"/>
      <c r="G61"/>
      <c r="H61"/>
    </row>
    <row r="62" spans="2:8">
      <c r="B62"/>
      <c r="C62"/>
      <c r="D62"/>
      <c r="E62"/>
      <c r="F62"/>
      <c r="G62"/>
      <c r="H62"/>
    </row>
    <row r="63" spans="2:8">
      <c r="B63"/>
      <c r="C63"/>
      <c r="D63"/>
      <c r="E63"/>
      <c r="F63"/>
      <c r="G63"/>
      <c r="H63"/>
    </row>
    <row r="64" spans="2:8">
      <c r="B64"/>
      <c r="C64"/>
      <c r="D64"/>
      <c r="E64"/>
      <c r="F64"/>
      <c r="G64"/>
      <c r="H64"/>
    </row>
    <row r="65" spans="2:8">
      <c r="B65"/>
      <c r="C65"/>
      <c r="D65"/>
      <c r="E65"/>
      <c r="F65"/>
      <c r="G65"/>
      <c r="H65"/>
    </row>
    <row r="66" spans="2:8">
      <c r="B66"/>
      <c r="C66"/>
      <c r="D66"/>
      <c r="E66"/>
      <c r="F66"/>
      <c r="G66"/>
      <c r="H66"/>
    </row>
    <row r="67" spans="2:8">
      <c r="B67"/>
      <c r="C67"/>
      <c r="D67"/>
      <c r="E67"/>
      <c r="F67"/>
      <c r="G67"/>
      <c r="H67"/>
    </row>
    <row r="68" spans="2:8">
      <c r="B68"/>
      <c r="C68"/>
      <c r="D68"/>
      <c r="E68"/>
      <c r="F68"/>
      <c r="G68"/>
      <c r="H68"/>
    </row>
    <row r="69" spans="2:8">
      <c r="B69"/>
      <c r="C69"/>
      <c r="D69"/>
      <c r="E69"/>
      <c r="F69"/>
      <c r="G69"/>
      <c r="H69"/>
    </row>
    <row r="70" spans="2:8">
      <c r="B70"/>
      <c r="C70"/>
      <c r="D70"/>
      <c r="E70"/>
      <c r="F70"/>
      <c r="G70"/>
      <c r="H70"/>
    </row>
    <row r="71" spans="2:8">
      <c r="B71"/>
      <c r="C71"/>
      <c r="D71"/>
      <c r="E71"/>
      <c r="F71"/>
      <c r="G71"/>
      <c r="H71"/>
    </row>
    <row r="72" spans="2:8">
      <c r="B72"/>
      <c r="C72"/>
      <c r="D72"/>
      <c r="E72"/>
      <c r="F72"/>
      <c r="G72"/>
      <c r="H72"/>
    </row>
    <row r="73" spans="2:8">
      <c r="B73"/>
      <c r="C73"/>
      <c r="D73"/>
      <c r="E73"/>
      <c r="F73"/>
      <c r="G73"/>
      <c r="H73"/>
    </row>
    <row r="74" spans="2:8">
      <c r="B74"/>
      <c r="C74"/>
      <c r="D74"/>
      <c r="E74"/>
      <c r="F74"/>
      <c r="G74"/>
      <c r="H74"/>
    </row>
    <row r="75" spans="2:8">
      <c r="B75"/>
      <c r="C75"/>
      <c r="D75"/>
      <c r="E75"/>
      <c r="F75"/>
      <c r="G75"/>
      <c r="H75"/>
    </row>
    <row r="76" spans="2:8">
      <c r="B76"/>
      <c r="C76"/>
      <c r="D76"/>
      <c r="E76"/>
      <c r="F76"/>
      <c r="G76"/>
      <c r="H76"/>
    </row>
    <row r="77" spans="2:8">
      <c r="B77"/>
      <c r="C77"/>
      <c r="D77"/>
      <c r="E77"/>
      <c r="F77"/>
      <c r="G77"/>
      <c r="H77"/>
    </row>
    <row r="78" spans="2:8">
      <c r="B78"/>
      <c r="C78"/>
      <c r="D78"/>
      <c r="E78"/>
      <c r="F78"/>
      <c r="G78"/>
      <c r="H78"/>
    </row>
    <row r="79" spans="2:8">
      <c r="B79"/>
      <c r="C79"/>
      <c r="D79"/>
      <c r="E79"/>
      <c r="F79"/>
      <c r="G79"/>
      <c r="H79"/>
    </row>
    <row r="80" spans="2:8">
      <c r="B80"/>
      <c r="C80"/>
      <c r="D80"/>
      <c r="E80"/>
      <c r="F80"/>
      <c r="G80"/>
      <c r="H80"/>
    </row>
    <row r="81" spans="2:8">
      <c r="B81"/>
      <c r="C81"/>
      <c r="D81"/>
      <c r="E81"/>
      <c r="F81"/>
      <c r="G81"/>
      <c r="H81"/>
    </row>
    <row r="82" spans="2:8">
      <c r="B82"/>
      <c r="C82"/>
      <c r="D82"/>
      <c r="E82"/>
      <c r="F82"/>
      <c r="G82"/>
      <c r="H82"/>
    </row>
    <row r="83" spans="2:8">
      <c r="B83"/>
      <c r="C83"/>
      <c r="D83"/>
      <c r="E83"/>
      <c r="F83"/>
      <c r="G83"/>
      <c r="H83"/>
    </row>
    <row r="84" spans="2:8">
      <c r="B84"/>
      <c r="C84"/>
      <c r="D84"/>
      <c r="E84"/>
      <c r="F84"/>
      <c r="G84"/>
      <c r="H84"/>
    </row>
    <row r="85" spans="2:8">
      <c r="B85"/>
      <c r="C85"/>
      <c r="D85"/>
      <c r="E85"/>
      <c r="F85"/>
      <c r="G85"/>
      <c r="H85"/>
    </row>
    <row r="86" spans="2:8">
      <c r="B86"/>
      <c r="C86"/>
      <c r="D86"/>
      <c r="E86"/>
      <c r="F86"/>
      <c r="G86"/>
      <c r="H86"/>
    </row>
    <row r="87" spans="2:8">
      <c r="B87"/>
      <c r="C87"/>
      <c r="D87"/>
      <c r="E87"/>
      <c r="F87"/>
      <c r="G87"/>
      <c r="H87"/>
    </row>
    <row r="88" spans="2:8">
      <c r="B88"/>
      <c r="C88"/>
      <c r="D88"/>
      <c r="E88"/>
      <c r="F88"/>
      <c r="G88"/>
      <c r="H88"/>
    </row>
    <row r="89" spans="2:8">
      <c r="B89"/>
      <c r="C89"/>
      <c r="D89"/>
      <c r="E89"/>
      <c r="F89"/>
      <c r="G89"/>
      <c r="H89"/>
    </row>
    <row r="90" spans="2:8">
      <c r="B90"/>
      <c r="C90"/>
      <c r="D90"/>
      <c r="E90"/>
      <c r="F90"/>
      <c r="G90"/>
      <c r="H90"/>
    </row>
    <row r="91" spans="2:8">
      <c r="B91"/>
      <c r="C91"/>
      <c r="D91"/>
      <c r="E91"/>
      <c r="F91"/>
      <c r="G91"/>
      <c r="H91"/>
    </row>
    <row r="92" spans="2:8">
      <c r="B92"/>
      <c r="C92"/>
      <c r="D92"/>
      <c r="E92"/>
      <c r="F92"/>
      <c r="G92"/>
      <c r="H92"/>
    </row>
    <row r="93" spans="2:8">
      <c r="B93"/>
      <c r="C93"/>
      <c r="D93"/>
      <c r="E93"/>
      <c r="F93"/>
      <c r="G93"/>
      <c r="H93"/>
    </row>
    <row r="94" spans="2:8">
      <c r="B94"/>
      <c r="C94"/>
      <c r="D94"/>
      <c r="E94"/>
      <c r="F94"/>
      <c r="G94"/>
      <c r="H94"/>
    </row>
    <row r="95" spans="2:8">
      <c r="B95"/>
      <c r="C95"/>
      <c r="D95"/>
      <c r="E95"/>
      <c r="F95"/>
      <c r="G95"/>
      <c r="H95"/>
    </row>
    <row r="96" spans="2:8">
      <c r="B96"/>
      <c r="C96"/>
      <c r="D96"/>
      <c r="E96"/>
      <c r="F96"/>
      <c r="G96"/>
      <c r="H96"/>
    </row>
    <row r="97" spans="2:8">
      <c r="B97"/>
      <c r="C97"/>
      <c r="D97"/>
      <c r="E97"/>
      <c r="F97"/>
      <c r="G97"/>
      <c r="H97"/>
    </row>
    <row r="98" spans="2:8">
      <c r="B98"/>
      <c r="C98"/>
      <c r="D98"/>
      <c r="E98"/>
      <c r="F98"/>
      <c r="G98"/>
      <c r="H98"/>
    </row>
    <row r="99" spans="2:8">
      <c r="B99"/>
      <c r="C99"/>
      <c r="D99"/>
      <c r="E99"/>
      <c r="F99"/>
      <c r="G99"/>
      <c r="H99"/>
    </row>
    <row r="100" spans="2:8">
      <c r="B100"/>
      <c r="C100"/>
      <c r="D100"/>
      <c r="E100"/>
      <c r="F100"/>
      <c r="G100"/>
      <c r="H100"/>
    </row>
    <row r="101" spans="2:8">
      <c r="B101"/>
      <c r="C101"/>
      <c r="D101"/>
      <c r="E101"/>
      <c r="F101"/>
      <c r="G101"/>
      <c r="H101"/>
    </row>
    <row r="102" spans="2:8">
      <c r="B102"/>
      <c r="C102"/>
      <c r="D102"/>
      <c r="E102"/>
      <c r="F102"/>
      <c r="G102"/>
      <c r="H102"/>
    </row>
    <row r="103" spans="2:8">
      <c r="B103"/>
      <c r="C103"/>
      <c r="D103"/>
      <c r="E103"/>
      <c r="F103"/>
      <c r="G103"/>
      <c r="H103"/>
    </row>
    <row r="104" spans="2:8">
      <c r="B104"/>
      <c r="C104"/>
      <c r="D104"/>
      <c r="E104"/>
      <c r="F104"/>
      <c r="G104"/>
      <c r="H104"/>
    </row>
    <row r="105" spans="2:8">
      <c r="B105"/>
      <c r="C105"/>
      <c r="D105"/>
      <c r="E105"/>
      <c r="F105"/>
      <c r="G105"/>
      <c r="H105"/>
    </row>
    <row r="106" spans="2:8">
      <c r="B106"/>
      <c r="C106"/>
      <c r="D106"/>
      <c r="E106"/>
      <c r="F106"/>
      <c r="G106"/>
      <c r="H106"/>
    </row>
    <row r="107" spans="2:8">
      <c r="B107"/>
      <c r="C107"/>
      <c r="D107"/>
      <c r="E107"/>
      <c r="F107"/>
      <c r="G107"/>
      <c r="H107"/>
    </row>
    <row r="108" spans="2:8">
      <c r="B108"/>
      <c r="C108"/>
      <c r="D108"/>
      <c r="E108"/>
      <c r="F108"/>
      <c r="G108"/>
      <c r="H108"/>
    </row>
    <row r="109" spans="2:8">
      <c r="B109"/>
      <c r="C109"/>
      <c r="D109"/>
      <c r="E109"/>
      <c r="F109"/>
      <c r="G109"/>
      <c r="H109"/>
    </row>
    <row r="110" spans="2:8">
      <c r="B110"/>
      <c r="C110"/>
      <c r="D110"/>
      <c r="E110"/>
      <c r="F110"/>
      <c r="G110"/>
      <c r="H110"/>
    </row>
    <row r="111" spans="2:8">
      <c r="B111"/>
      <c r="C111"/>
      <c r="D111"/>
      <c r="E111"/>
      <c r="F111"/>
      <c r="G111"/>
      <c r="H111"/>
    </row>
    <row r="112" spans="2:8">
      <c r="B112"/>
      <c r="C112"/>
      <c r="D112"/>
      <c r="E112"/>
      <c r="F112"/>
      <c r="G112"/>
      <c r="H112"/>
    </row>
    <row r="113" spans="2:8">
      <c r="B113"/>
      <c r="C113"/>
      <c r="D113"/>
      <c r="E113"/>
      <c r="F113"/>
      <c r="G113"/>
      <c r="H113"/>
    </row>
    <row r="114" spans="2:8">
      <c r="B114"/>
      <c r="C114"/>
      <c r="D114"/>
      <c r="E114"/>
      <c r="F114"/>
      <c r="G114"/>
      <c r="H114"/>
    </row>
    <row r="115" spans="2:8">
      <c r="B115"/>
      <c r="C115"/>
      <c r="D115"/>
      <c r="E115"/>
      <c r="F115"/>
      <c r="G115"/>
      <c r="H115"/>
    </row>
    <row r="116" spans="2:8">
      <c r="B116"/>
      <c r="C116"/>
      <c r="D116"/>
      <c r="E116"/>
      <c r="F116"/>
      <c r="G116"/>
      <c r="H116"/>
    </row>
    <row r="117" spans="2:8">
      <c r="B117"/>
      <c r="C117"/>
      <c r="D117"/>
      <c r="E117"/>
      <c r="F117"/>
      <c r="G117"/>
      <c r="H117"/>
    </row>
    <row r="118" spans="2:8">
      <c r="B118"/>
      <c r="C118"/>
      <c r="D118"/>
      <c r="E118"/>
      <c r="F118"/>
      <c r="G118"/>
      <c r="H118"/>
    </row>
    <row r="119" spans="2:8">
      <c r="B119"/>
      <c r="C119"/>
      <c r="D119"/>
      <c r="E119"/>
      <c r="F119"/>
      <c r="G119"/>
      <c r="H119"/>
    </row>
    <row r="120" spans="2:8">
      <c r="B120"/>
      <c r="C120"/>
      <c r="D120"/>
      <c r="E120"/>
      <c r="F120"/>
      <c r="G120"/>
      <c r="H120"/>
    </row>
    <row r="121" spans="2:8">
      <c r="B121"/>
      <c r="C121"/>
      <c r="D121"/>
      <c r="E121"/>
      <c r="F121"/>
      <c r="G121"/>
      <c r="H121"/>
    </row>
    <row r="122" spans="2:8">
      <c r="B122"/>
      <c r="C122"/>
      <c r="D122"/>
      <c r="E122"/>
      <c r="F122"/>
      <c r="G122"/>
      <c r="H122"/>
    </row>
    <row r="123" spans="2:8">
      <c r="B123"/>
      <c r="C123"/>
      <c r="D123"/>
      <c r="E123"/>
      <c r="F123"/>
      <c r="G123"/>
      <c r="H123"/>
    </row>
    <row r="124" spans="2:8">
      <c r="B124"/>
      <c r="C124"/>
      <c r="D124"/>
      <c r="E124"/>
      <c r="F124"/>
      <c r="G124"/>
      <c r="H124"/>
    </row>
    <row r="125" spans="2:8">
      <c r="B125"/>
      <c r="C125"/>
      <c r="D125"/>
      <c r="E125"/>
      <c r="F125"/>
      <c r="G125"/>
      <c r="H125"/>
    </row>
    <row r="126" spans="2:8">
      <c r="B126"/>
      <c r="C126"/>
      <c r="D126"/>
      <c r="E126"/>
      <c r="F126"/>
      <c r="G126"/>
      <c r="H126"/>
    </row>
    <row r="127" spans="2:8">
      <c r="B127"/>
      <c r="C127"/>
      <c r="D127"/>
      <c r="E127"/>
      <c r="F127"/>
      <c r="G127"/>
      <c r="H127"/>
    </row>
    <row r="128" spans="2:8">
      <c r="B128"/>
      <c r="C128"/>
      <c r="D128"/>
      <c r="E128"/>
      <c r="F128"/>
      <c r="G128"/>
      <c r="H128"/>
    </row>
    <row r="129" spans="2:8">
      <c r="B129"/>
      <c r="C129"/>
      <c r="D129"/>
      <c r="E129"/>
      <c r="F129"/>
      <c r="G129"/>
      <c r="H129"/>
    </row>
    <row r="130" spans="2:8">
      <c r="B130"/>
      <c r="C130"/>
      <c r="D130"/>
      <c r="E130"/>
      <c r="F130"/>
      <c r="G130"/>
      <c r="H130"/>
    </row>
    <row r="131" spans="2:8">
      <c r="B131"/>
      <c r="C131"/>
      <c r="D131"/>
      <c r="E131"/>
      <c r="F131"/>
      <c r="G131"/>
      <c r="H131"/>
    </row>
    <row r="132" spans="2:8">
      <c r="B132"/>
      <c r="C132"/>
      <c r="D132"/>
      <c r="E132"/>
      <c r="F132"/>
      <c r="G132"/>
      <c r="H132"/>
    </row>
    <row r="133" spans="2:8">
      <c r="B133"/>
      <c r="C133"/>
      <c r="D133"/>
      <c r="E133"/>
      <c r="F133"/>
      <c r="G133"/>
      <c r="H133"/>
    </row>
    <row r="134" spans="2:8">
      <c r="B134"/>
      <c r="C134"/>
      <c r="D134"/>
      <c r="E134"/>
      <c r="F134"/>
      <c r="G134"/>
      <c r="H134"/>
    </row>
    <row r="135" spans="2:8">
      <c r="B135"/>
      <c r="C135"/>
      <c r="D135"/>
      <c r="E135"/>
      <c r="F135"/>
      <c r="G135"/>
      <c r="H135"/>
    </row>
    <row r="136" spans="2:8">
      <c r="B136"/>
      <c r="C136"/>
      <c r="D136"/>
      <c r="E136"/>
      <c r="F136"/>
      <c r="G136"/>
      <c r="H136"/>
    </row>
    <row r="137" spans="2:8">
      <c r="B137"/>
      <c r="C137"/>
      <c r="D137"/>
      <c r="E137"/>
      <c r="F137"/>
      <c r="G137"/>
      <c r="H137"/>
    </row>
    <row r="138" spans="2:8">
      <c r="B138"/>
      <c r="C138"/>
      <c r="D138"/>
      <c r="E138"/>
      <c r="F138"/>
      <c r="G138"/>
      <c r="H138"/>
    </row>
    <row r="139" spans="2:8">
      <c r="B139"/>
      <c r="C139"/>
      <c r="D139"/>
      <c r="E139"/>
      <c r="F139"/>
      <c r="G139"/>
      <c r="H139"/>
    </row>
    <row r="140" spans="2:8">
      <c r="B140"/>
      <c r="C140"/>
      <c r="D140"/>
      <c r="E140"/>
      <c r="F140"/>
      <c r="G140"/>
      <c r="H140"/>
    </row>
    <row r="141" spans="2:8">
      <c r="B141"/>
      <c r="C141"/>
      <c r="D141"/>
      <c r="E141"/>
      <c r="F141"/>
      <c r="G141"/>
      <c r="H141"/>
    </row>
    <row r="142" spans="2:8">
      <c r="B142"/>
      <c r="C142"/>
      <c r="D142"/>
      <c r="E142"/>
      <c r="F142"/>
      <c r="G142"/>
      <c r="H142"/>
    </row>
    <row r="143" spans="2:8">
      <c r="B143"/>
      <c r="C143"/>
      <c r="D143"/>
      <c r="E143"/>
      <c r="F143"/>
      <c r="G143"/>
      <c r="H143"/>
    </row>
    <row r="144" spans="2:8">
      <c r="B144"/>
      <c r="C144"/>
      <c r="D144"/>
      <c r="E144"/>
      <c r="F144"/>
      <c r="G144"/>
      <c r="H144"/>
    </row>
    <row r="145" spans="2:8">
      <c r="B145"/>
      <c r="C145"/>
      <c r="D145"/>
      <c r="E145"/>
      <c r="F145"/>
      <c r="G145"/>
      <c r="H145"/>
    </row>
    <row r="146" spans="2:8">
      <c r="B146"/>
      <c r="C146"/>
      <c r="D146"/>
      <c r="E146"/>
      <c r="F146"/>
      <c r="G146"/>
      <c r="H146"/>
    </row>
    <row r="147" spans="2:8">
      <c r="B147"/>
      <c r="C147"/>
      <c r="D147"/>
      <c r="E147"/>
      <c r="F147"/>
      <c r="G147"/>
      <c r="H147"/>
    </row>
    <row r="148" spans="2:8">
      <c r="B148"/>
      <c r="C148"/>
      <c r="D148"/>
      <c r="E148"/>
      <c r="F148"/>
      <c r="G148"/>
      <c r="H148"/>
    </row>
    <row r="149" spans="2:8">
      <c r="B149"/>
      <c r="C149"/>
      <c r="D149"/>
      <c r="E149"/>
      <c r="F149"/>
      <c r="G149"/>
      <c r="H149"/>
    </row>
    <row r="150" spans="2:8">
      <c r="B150"/>
      <c r="C150"/>
      <c r="D150"/>
      <c r="E150"/>
      <c r="F150"/>
      <c r="G150"/>
      <c r="H150"/>
    </row>
    <row r="151" spans="2:8">
      <c r="B151"/>
      <c r="C151"/>
      <c r="D151"/>
      <c r="E151"/>
      <c r="F151"/>
      <c r="G151"/>
      <c r="H151"/>
    </row>
    <row r="152" spans="2:8">
      <c r="B152"/>
      <c r="C152"/>
      <c r="D152"/>
      <c r="E152"/>
      <c r="F152"/>
      <c r="G152"/>
      <c r="H152"/>
    </row>
    <row r="153" spans="2:8">
      <c r="B153"/>
      <c r="C153"/>
      <c r="D153"/>
      <c r="E153"/>
      <c r="F153"/>
      <c r="G153"/>
      <c r="H153"/>
    </row>
    <row r="154" spans="2:8">
      <c r="B154"/>
      <c r="C154"/>
      <c r="D154"/>
      <c r="E154"/>
      <c r="F154"/>
      <c r="G154"/>
      <c r="H154"/>
    </row>
    <row r="155" spans="2:8">
      <c r="B155"/>
      <c r="C155"/>
      <c r="D155"/>
      <c r="E155"/>
      <c r="F155"/>
      <c r="G155"/>
      <c r="H155"/>
    </row>
    <row r="156" spans="2:8">
      <c r="B156"/>
      <c r="C156"/>
      <c r="D156"/>
      <c r="E156"/>
      <c r="F156"/>
      <c r="G156"/>
      <c r="H156"/>
    </row>
    <row r="157" spans="2:8">
      <c r="B157"/>
      <c r="C157"/>
      <c r="D157"/>
      <c r="E157"/>
      <c r="F157"/>
      <c r="G157"/>
      <c r="H157"/>
    </row>
    <row r="158" spans="2:8">
      <c r="B158"/>
      <c r="C158"/>
      <c r="D158"/>
      <c r="E158"/>
      <c r="F158"/>
      <c r="G158"/>
      <c r="H158"/>
    </row>
    <row r="159" spans="2:8">
      <c r="B159"/>
      <c r="C159"/>
      <c r="D159"/>
      <c r="E159"/>
      <c r="F159"/>
      <c r="G159"/>
      <c r="H159"/>
    </row>
    <row r="160" spans="2:8">
      <c r="B160"/>
      <c r="C160"/>
      <c r="D160"/>
      <c r="E160"/>
      <c r="F160"/>
      <c r="G160"/>
      <c r="H160"/>
    </row>
    <row r="161" spans="2:8">
      <c r="B161"/>
      <c r="C161"/>
      <c r="D161"/>
      <c r="E161"/>
      <c r="F161"/>
      <c r="G161"/>
      <c r="H161"/>
    </row>
    <row r="162" spans="2:8">
      <c r="B162"/>
      <c r="C162"/>
      <c r="D162"/>
      <c r="E162"/>
      <c r="F162"/>
      <c r="G162"/>
      <c r="H162"/>
    </row>
    <row r="163" spans="2:8">
      <c r="B163"/>
      <c r="C163"/>
      <c r="D163"/>
      <c r="E163"/>
      <c r="F163"/>
      <c r="G163"/>
      <c r="H163"/>
    </row>
    <row r="164" spans="2:8">
      <c r="B164"/>
      <c r="C164"/>
      <c r="D164"/>
      <c r="E164"/>
      <c r="F164"/>
      <c r="G164"/>
      <c r="H164"/>
    </row>
    <row r="165" spans="2:8">
      <c r="B165"/>
      <c r="C165"/>
      <c r="D165"/>
      <c r="E165"/>
      <c r="F165"/>
      <c r="G165"/>
      <c r="H165"/>
    </row>
    <row r="166" spans="2:8">
      <c r="B166"/>
      <c r="C166"/>
      <c r="D166"/>
      <c r="E166"/>
      <c r="F166"/>
      <c r="G166"/>
      <c r="H166"/>
    </row>
    <row r="167" spans="2:8">
      <c r="B167"/>
      <c r="C167"/>
      <c r="D167"/>
      <c r="E167"/>
      <c r="F167"/>
      <c r="G167"/>
      <c r="H167"/>
    </row>
    <row r="168" spans="2:8">
      <c r="B168"/>
      <c r="C168"/>
      <c r="D168"/>
      <c r="E168"/>
      <c r="F168"/>
      <c r="G168"/>
      <c r="H168"/>
    </row>
    <row r="169" spans="2:8">
      <c r="B169"/>
      <c r="C169"/>
      <c r="D169"/>
      <c r="E169"/>
      <c r="F169"/>
      <c r="G169"/>
      <c r="H169"/>
    </row>
    <row r="170" spans="2:8">
      <c r="B170"/>
      <c r="C170"/>
      <c r="D170"/>
      <c r="E170"/>
      <c r="F170"/>
      <c r="G170"/>
      <c r="H170"/>
    </row>
    <row r="171" spans="2:8">
      <c r="B171"/>
      <c r="C171"/>
      <c r="D171"/>
      <c r="E171"/>
      <c r="F171"/>
      <c r="G171"/>
      <c r="H171"/>
    </row>
    <row r="172" spans="2:8">
      <c r="B172"/>
      <c r="C172"/>
      <c r="D172"/>
      <c r="E172"/>
      <c r="F172"/>
      <c r="G172"/>
      <c r="H172"/>
    </row>
    <row r="173" spans="2:8">
      <c r="B173"/>
      <c r="C173"/>
      <c r="D173"/>
      <c r="E173"/>
      <c r="F173"/>
      <c r="G173"/>
      <c r="H173"/>
    </row>
    <row r="174" spans="2:8">
      <c r="B174"/>
      <c r="C174"/>
      <c r="D174"/>
      <c r="E174"/>
      <c r="F174"/>
      <c r="G174"/>
      <c r="H174"/>
    </row>
    <row r="175" spans="2:8">
      <c r="B175"/>
      <c r="C175"/>
      <c r="D175"/>
      <c r="E175"/>
      <c r="F175"/>
      <c r="G175"/>
      <c r="H175"/>
    </row>
    <row r="176" spans="2:8">
      <c r="B176"/>
      <c r="C176"/>
      <c r="D176"/>
      <c r="E176"/>
      <c r="F176"/>
      <c r="G176"/>
      <c r="H176"/>
    </row>
    <row r="177" spans="2:8">
      <c r="B177"/>
      <c r="C177"/>
      <c r="D177"/>
      <c r="E177"/>
      <c r="F177"/>
      <c r="G177"/>
      <c r="H177"/>
    </row>
    <row r="178" spans="2:8">
      <c r="B178"/>
      <c r="C178"/>
      <c r="D178"/>
      <c r="E178"/>
      <c r="F178"/>
      <c r="G178"/>
      <c r="H178"/>
    </row>
    <row r="179" spans="2:8">
      <c r="B179"/>
      <c r="C179"/>
      <c r="D179"/>
      <c r="E179"/>
      <c r="F179"/>
      <c r="G179"/>
      <c r="H179"/>
    </row>
    <row r="180" spans="2:8">
      <c r="B180"/>
      <c r="C180"/>
      <c r="D180"/>
      <c r="E180"/>
      <c r="F180"/>
      <c r="G180"/>
      <c r="H180"/>
    </row>
    <row r="181" spans="2:8">
      <c r="B181"/>
      <c r="C181"/>
      <c r="D181"/>
      <c r="E181"/>
      <c r="F181"/>
      <c r="G181"/>
      <c r="H181"/>
    </row>
    <row r="182" spans="2:8">
      <c r="B182"/>
      <c r="C182"/>
      <c r="D182"/>
      <c r="E182"/>
      <c r="F182"/>
      <c r="G182"/>
      <c r="H182"/>
    </row>
    <row r="183" spans="2:8">
      <c r="B183"/>
      <c r="C183"/>
      <c r="D183"/>
      <c r="E183"/>
      <c r="F183"/>
      <c r="G183"/>
      <c r="H183"/>
    </row>
    <row r="184" spans="2:8">
      <c r="B184"/>
      <c r="C184"/>
      <c r="D184"/>
      <c r="E184"/>
      <c r="F184"/>
      <c r="G184"/>
      <c r="H184"/>
    </row>
    <row r="185" spans="2:8">
      <c r="B185"/>
      <c r="C185"/>
      <c r="D185"/>
      <c r="E185"/>
      <c r="F185"/>
      <c r="G185"/>
      <c r="H185"/>
    </row>
    <row r="186" spans="2:8">
      <c r="B186"/>
      <c r="C186"/>
      <c r="D186"/>
      <c r="E186"/>
      <c r="F186"/>
      <c r="G186"/>
      <c r="H186"/>
    </row>
    <row r="187" spans="2:8">
      <c r="B187"/>
      <c r="C187"/>
      <c r="D187"/>
      <c r="E187"/>
      <c r="F187"/>
      <c r="G187"/>
      <c r="H187"/>
    </row>
    <row r="188" spans="2:8">
      <c r="B188"/>
      <c r="C188"/>
      <c r="D188"/>
      <c r="E188"/>
      <c r="F188"/>
      <c r="G188"/>
      <c r="H188"/>
    </row>
    <row r="189" spans="2:8">
      <c r="B189"/>
      <c r="C189"/>
      <c r="D189"/>
      <c r="E189"/>
      <c r="F189"/>
      <c r="G189"/>
      <c r="H189"/>
    </row>
    <row r="190" spans="2:8">
      <c r="B190"/>
      <c r="C190"/>
      <c r="D190"/>
      <c r="E190"/>
      <c r="F190"/>
      <c r="G190"/>
      <c r="H190"/>
    </row>
    <row r="191" spans="2:8">
      <c r="B191"/>
      <c r="C191"/>
      <c r="D191"/>
      <c r="E191"/>
      <c r="F191"/>
      <c r="G191"/>
      <c r="H191"/>
    </row>
    <row r="192" spans="2:8">
      <c r="B192"/>
      <c r="C192"/>
      <c r="D192"/>
      <c r="E192"/>
      <c r="F192"/>
      <c r="G192"/>
      <c r="H192"/>
    </row>
    <row r="193" spans="2:8">
      <c r="B193"/>
      <c r="C193"/>
      <c r="D193"/>
      <c r="E193"/>
      <c r="F193"/>
      <c r="G193"/>
      <c r="H193"/>
    </row>
    <row r="194" spans="2:8">
      <c r="B194"/>
      <c r="C194"/>
      <c r="D194"/>
      <c r="E194"/>
      <c r="F194"/>
      <c r="G194"/>
      <c r="H194"/>
    </row>
    <row r="195" spans="2:8">
      <c r="B195"/>
      <c r="C195"/>
      <c r="D195"/>
      <c r="E195"/>
      <c r="F195"/>
      <c r="G195"/>
      <c r="H195"/>
    </row>
    <row r="196" spans="2:8">
      <c r="B196"/>
      <c r="C196"/>
      <c r="D196"/>
      <c r="E196"/>
      <c r="F196"/>
      <c r="G196"/>
      <c r="H196"/>
    </row>
    <row r="197" spans="2:8">
      <c r="B197"/>
      <c r="C197"/>
      <c r="D197"/>
      <c r="E197"/>
      <c r="F197"/>
      <c r="G197"/>
      <c r="H197"/>
    </row>
    <row r="198" spans="2:8">
      <c r="B198"/>
      <c r="C198"/>
      <c r="D198"/>
      <c r="E198"/>
      <c r="F198"/>
      <c r="G198"/>
      <c r="H198"/>
    </row>
    <row r="199" spans="2:8">
      <c r="B199"/>
      <c r="C199"/>
      <c r="D199"/>
      <c r="E199"/>
      <c r="F199"/>
      <c r="G199"/>
      <c r="H199"/>
    </row>
    <row r="200" spans="2:8">
      <c r="B200"/>
      <c r="C200"/>
      <c r="D200"/>
      <c r="E200"/>
      <c r="F200"/>
      <c r="G200"/>
      <c r="H200"/>
    </row>
    <row r="201" spans="2:8">
      <c r="B201"/>
      <c r="C201"/>
      <c r="D201"/>
      <c r="E201"/>
      <c r="F201"/>
      <c r="G201"/>
      <c r="H201"/>
    </row>
    <row r="202" spans="2:8">
      <c r="B202"/>
      <c r="C202"/>
      <c r="D202"/>
      <c r="E202"/>
      <c r="F202"/>
      <c r="G202"/>
      <c r="H202"/>
    </row>
    <row r="203" spans="2:8">
      <c r="B203"/>
      <c r="C203"/>
      <c r="D203"/>
      <c r="E203"/>
      <c r="F203"/>
      <c r="G203"/>
      <c r="H203"/>
    </row>
    <row r="204" spans="2:8">
      <c r="B204"/>
      <c r="C204"/>
      <c r="D204"/>
      <c r="E204"/>
      <c r="F204"/>
      <c r="G204"/>
      <c r="H204"/>
    </row>
    <row r="205" spans="2:8">
      <c r="B205"/>
      <c r="C205"/>
      <c r="D205"/>
      <c r="E205"/>
      <c r="F205"/>
      <c r="G205"/>
      <c r="H205"/>
    </row>
    <row r="206" spans="2:8">
      <c r="B206"/>
      <c r="C206"/>
      <c r="D206"/>
      <c r="E206"/>
      <c r="F206"/>
      <c r="G206"/>
      <c r="H206"/>
    </row>
    <row r="207" spans="2:8">
      <c r="B207"/>
      <c r="C207"/>
      <c r="D207"/>
      <c r="E207"/>
      <c r="F207"/>
      <c r="G207"/>
      <c r="H207"/>
    </row>
    <row r="208" spans="2:8">
      <c r="B208"/>
      <c r="C208"/>
      <c r="D208"/>
      <c r="E208"/>
      <c r="F208"/>
      <c r="G208"/>
      <c r="H208"/>
    </row>
    <row r="209" spans="2:8">
      <c r="B209"/>
      <c r="C209"/>
      <c r="D209"/>
      <c r="E209"/>
      <c r="F209"/>
      <c r="G209"/>
      <c r="H209"/>
    </row>
    <row r="210" spans="2:8">
      <c r="B210"/>
      <c r="C210"/>
      <c r="D210"/>
      <c r="E210"/>
      <c r="F210"/>
      <c r="G210"/>
      <c r="H210"/>
    </row>
    <row r="211" spans="2:8">
      <c r="B211"/>
      <c r="C211"/>
      <c r="D211"/>
      <c r="E211"/>
      <c r="F211"/>
      <c r="G211"/>
      <c r="H211"/>
    </row>
    <row r="212" spans="2:8">
      <c r="B212"/>
      <c r="C212"/>
      <c r="D212"/>
      <c r="E212"/>
      <c r="F212"/>
      <c r="G212"/>
      <c r="H212"/>
    </row>
    <row r="213" spans="2:8">
      <c r="B213"/>
      <c r="C213"/>
      <c r="D213"/>
      <c r="E213"/>
      <c r="F213"/>
      <c r="G213"/>
      <c r="H213"/>
    </row>
    <row r="214" spans="2:8">
      <c r="B214"/>
      <c r="C214"/>
      <c r="D214"/>
      <c r="E214"/>
      <c r="F214"/>
      <c r="G214"/>
      <c r="H214"/>
    </row>
    <row r="215" spans="2:8">
      <c r="B215"/>
      <c r="C215"/>
      <c r="D215"/>
      <c r="E215"/>
      <c r="F215"/>
      <c r="G215"/>
      <c r="H215"/>
    </row>
    <row r="216" spans="2:8">
      <c r="B216"/>
      <c r="C216"/>
      <c r="D216"/>
      <c r="E216"/>
      <c r="F216"/>
      <c r="G216"/>
      <c r="H216"/>
    </row>
    <row r="217" spans="2:8">
      <c r="B217"/>
      <c r="C217"/>
      <c r="D217"/>
      <c r="E217"/>
      <c r="F217"/>
      <c r="G217"/>
      <c r="H217"/>
    </row>
    <row r="218" spans="2:8">
      <c r="B218"/>
      <c r="C218"/>
      <c r="D218"/>
      <c r="E218"/>
      <c r="F218"/>
      <c r="G218"/>
      <c r="H218"/>
    </row>
    <row r="219" spans="2:8">
      <c r="B219"/>
      <c r="C219"/>
      <c r="D219"/>
      <c r="E219"/>
      <c r="F219"/>
      <c r="G219"/>
      <c r="H219"/>
    </row>
    <row r="220" spans="2:8">
      <c r="B220"/>
      <c r="C220"/>
      <c r="D220"/>
      <c r="E220"/>
      <c r="F220"/>
      <c r="G220"/>
      <c r="H220"/>
    </row>
    <row r="221" spans="2:8">
      <c r="B221"/>
      <c r="C221"/>
      <c r="D221"/>
      <c r="E221"/>
      <c r="F221"/>
      <c r="G221"/>
      <c r="H221"/>
    </row>
    <row r="222" spans="2:8">
      <c r="B222"/>
      <c r="C222"/>
      <c r="D222"/>
      <c r="E222"/>
      <c r="F222"/>
      <c r="G222"/>
      <c r="H222"/>
    </row>
    <row r="223" spans="2:8">
      <c r="B223"/>
      <c r="C223"/>
      <c r="D223"/>
      <c r="E223"/>
      <c r="F223"/>
      <c r="G223"/>
      <c r="H223"/>
    </row>
    <row r="224" spans="2:8">
      <c r="B224"/>
      <c r="C224"/>
      <c r="D224"/>
      <c r="E224"/>
      <c r="F224"/>
      <c r="G224"/>
      <c r="H224"/>
    </row>
    <row r="225" spans="2:8">
      <c r="B225"/>
      <c r="C225"/>
      <c r="D225"/>
      <c r="E225"/>
      <c r="F225"/>
      <c r="G225"/>
      <c r="H225"/>
    </row>
    <row r="226" spans="2:8">
      <c r="B226"/>
      <c r="C226"/>
      <c r="D226"/>
      <c r="E226"/>
      <c r="F226"/>
      <c r="G226"/>
      <c r="H226"/>
    </row>
    <row r="227" spans="2:8">
      <c r="B227"/>
      <c r="C227"/>
      <c r="D227"/>
      <c r="E227"/>
      <c r="F227"/>
      <c r="G227"/>
      <c r="H227"/>
    </row>
    <row r="228" spans="2:8">
      <c r="B228"/>
      <c r="C228"/>
      <c r="D228"/>
      <c r="E228"/>
      <c r="F228"/>
      <c r="G228"/>
      <c r="H228"/>
    </row>
    <row r="229" spans="2:8">
      <c r="B229"/>
      <c r="C229"/>
      <c r="D229"/>
      <c r="E229"/>
      <c r="F229"/>
      <c r="G229"/>
      <c r="H229"/>
    </row>
    <row r="230" spans="2:8">
      <c r="B230"/>
      <c r="C230"/>
      <c r="D230"/>
      <c r="E230"/>
      <c r="F230"/>
      <c r="G230"/>
      <c r="H230"/>
    </row>
    <row r="231" spans="2:8">
      <c r="B231"/>
      <c r="C231"/>
      <c r="D231"/>
      <c r="E231"/>
      <c r="F231"/>
      <c r="G231"/>
      <c r="H231"/>
    </row>
    <row r="232" spans="2:8">
      <c r="B232"/>
      <c r="C232"/>
      <c r="D232"/>
      <c r="E232"/>
      <c r="F232"/>
      <c r="G232"/>
      <c r="H232"/>
    </row>
    <row r="233" spans="2:8">
      <c r="B233"/>
      <c r="C233"/>
      <c r="D233"/>
      <c r="E233"/>
      <c r="F233"/>
      <c r="G233"/>
      <c r="H233"/>
    </row>
    <row r="234" spans="2:8">
      <c r="B234"/>
      <c r="C234"/>
      <c r="D234"/>
      <c r="E234"/>
      <c r="F234"/>
      <c r="G234"/>
      <c r="H234"/>
    </row>
    <row r="235" spans="2:8">
      <c r="B235"/>
      <c r="C235"/>
      <c r="D235"/>
      <c r="E235"/>
      <c r="F235"/>
      <c r="G235"/>
      <c r="H235"/>
    </row>
    <row r="236" spans="2:8">
      <c r="B236"/>
      <c r="C236"/>
      <c r="D236"/>
      <c r="E236"/>
      <c r="F236"/>
      <c r="G236"/>
      <c r="H236"/>
    </row>
    <row r="237" spans="2:8">
      <c r="B237"/>
      <c r="C237"/>
      <c r="D237"/>
      <c r="E237"/>
      <c r="F237"/>
      <c r="G237"/>
      <c r="H237"/>
    </row>
    <row r="238" spans="2:8">
      <c r="B238"/>
      <c r="C238"/>
      <c r="D238"/>
      <c r="E238"/>
      <c r="F238"/>
      <c r="G238"/>
      <c r="H238"/>
    </row>
    <row r="239" spans="2:8">
      <c r="B239"/>
      <c r="C239"/>
      <c r="D239"/>
      <c r="E239"/>
      <c r="F239"/>
      <c r="G239"/>
      <c r="H239"/>
    </row>
    <row r="240" spans="2:8">
      <c r="B240"/>
      <c r="C240"/>
      <c r="D240"/>
      <c r="E240"/>
      <c r="F240"/>
      <c r="G240"/>
      <c r="H240"/>
    </row>
    <row r="241" spans="2:8">
      <c r="B241"/>
      <c r="C241"/>
      <c r="D241"/>
      <c r="E241"/>
      <c r="F241"/>
      <c r="G241"/>
      <c r="H241"/>
    </row>
    <row r="242" spans="2:8">
      <c r="B242"/>
      <c r="C242"/>
      <c r="D242"/>
      <c r="E242"/>
      <c r="F242"/>
      <c r="G242"/>
      <c r="H242"/>
    </row>
    <row r="243" spans="2:8">
      <c r="B243"/>
      <c r="C243"/>
      <c r="D243"/>
      <c r="E243"/>
      <c r="F243"/>
      <c r="G243"/>
      <c r="H243"/>
    </row>
    <row r="244" spans="2:8">
      <c r="B244"/>
      <c r="C244"/>
      <c r="D244"/>
      <c r="E244"/>
      <c r="F244"/>
      <c r="G244"/>
      <c r="H244"/>
    </row>
    <row r="245" spans="2:8">
      <c r="B245"/>
      <c r="C245"/>
      <c r="D245"/>
      <c r="E245"/>
      <c r="F245"/>
      <c r="G245"/>
      <c r="H245"/>
    </row>
    <row r="246" spans="2:8">
      <c r="B246"/>
      <c r="C246"/>
      <c r="D246"/>
      <c r="E246"/>
      <c r="F246"/>
      <c r="G246"/>
      <c r="H246"/>
    </row>
    <row r="247" spans="2:8">
      <c r="B247"/>
      <c r="C247"/>
      <c r="D247"/>
      <c r="E247"/>
      <c r="F247"/>
      <c r="G247"/>
      <c r="H247"/>
    </row>
    <row r="248" spans="2:8">
      <c r="B248"/>
      <c r="C248"/>
      <c r="D248"/>
      <c r="E248"/>
      <c r="F248"/>
      <c r="G248"/>
      <c r="H248"/>
    </row>
    <row r="249" spans="2:8">
      <c r="B249"/>
      <c r="C249"/>
      <c r="D249"/>
      <c r="E249"/>
      <c r="F249"/>
      <c r="G249"/>
      <c r="H249"/>
    </row>
    <row r="250" spans="2:8">
      <c r="B250"/>
      <c r="C250"/>
      <c r="D250"/>
      <c r="E250"/>
      <c r="F250"/>
      <c r="G250"/>
      <c r="H250"/>
    </row>
    <row r="251" spans="2:8">
      <c r="B251"/>
      <c r="C251"/>
      <c r="D251"/>
      <c r="E251"/>
      <c r="F251"/>
      <c r="G251"/>
      <c r="H251"/>
    </row>
    <row r="252" spans="2:8">
      <c r="B252"/>
      <c r="C252"/>
      <c r="D252"/>
      <c r="E252"/>
      <c r="F252"/>
      <c r="G252"/>
      <c r="H252"/>
    </row>
    <row r="253" spans="2:8">
      <c r="B253"/>
      <c r="C253"/>
      <c r="D253"/>
      <c r="E253"/>
      <c r="F253"/>
      <c r="G253"/>
      <c r="H253"/>
    </row>
    <row r="254" spans="2:8">
      <c r="B254"/>
      <c r="C254"/>
      <c r="D254"/>
      <c r="E254"/>
      <c r="F254"/>
      <c r="G254"/>
      <c r="H254"/>
    </row>
    <row r="255" spans="2:8">
      <c r="B255"/>
      <c r="C255"/>
      <c r="D255"/>
      <c r="E255"/>
      <c r="F255"/>
      <c r="G255"/>
      <c r="H255"/>
    </row>
    <row r="256" spans="2:8">
      <c r="B256"/>
      <c r="C256"/>
      <c r="D256"/>
      <c r="E256"/>
      <c r="F256"/>
      <c r="G256"/>
      <c r="H256"/>
    </row>
    <row r="257" spans="2:8">
      <c r="B257"/>
      <c r="C257"/>
      <c r="D257"/>
      <c r="E257"/>
      <c r="F257"/>
      <c r="G257"/>
      <c r="H257"/>
    </row>
    <row r="258" spans="2:8">
      <c r="B258"/>
      <c r="C258"/>
      <c r="D258"/>
      <c r="E258"/>
      <c r="F258"/>
      <c r="G258"/>
      <c r="H258"/>
    </row>
    <row r="259" spans="2:8">
      <c r="B259"/>
      <c r="C259"/>
      <c r="D259"/>
      <c r="E259"/>
      <c r="F259"/>
      <c r="G259"/>
      <c r="H259"/>
    </row>
    <row r="260" spans="2:8">
      <c r="B260"/>
      <c r="C260"/>
      <c r="D260"/>
      <c r="E260"/>
      <c r="F260"/>
      <c r="G260"/>
      <c r="H260"/>
    </row>
    <row r="261" spans="2:8">
      <c r="B261"/>
      <c r="C261"/>
      <c r="D261"/>
      <c r="E261"/>
      <c r="F261"/>
      <c r="G261"/>
      <c r="H261"/>
    </row>
    <row r="262" spans="2:8">
      <c r="B262"/>
      <c r="C262"/>
      <c r="D262"/>
      <c r="E262"/>
      <c r="F262"/>
      <c r="G262"/>
      <c r="H262"/>
    </row>
    <row r="263" spans="2:8">
      <c r="B263"/>
      <c r="C263"/>
      <c r="D263"/>
      <c r="E263"/>
      <c r="F263"/>
      <c r="G263"/>
      <c r="H263"/>
    </row>
    <row r="264" spans="2:8">
      <c r="B264"/>
      <c r="C264"/>
      <c r="D264"/>
      <c r="E264"/>
      <c r="F264"/>
      <c r="G264"/>
      <c r="H264"/>
    </row>
    <row r="265" spans="2:8">
      <c r="B265"/>
      <c r="C265"/>
      <c r="D265"/>
      <c r="E265"/>
      <c r="F265"/>
      <c r="G265"/>
      <c r="H265"/>
    </row>
    <row r="266" spans="2:8">
      <c r="B266"/>
      <c r="C266"/>
      <c r="D266"/>
      <c r="E266"/>
      <c r="F266"/>
      <c r="G266"/>
      <c r="H266"/>
    </row>
    <row r="267" spans="2:8">
      <c r="B267"/>
      <c r="C267"/>
      <c r="D267"/>
      <c r="E267"/>
      <c r="F267"/>
      <c r="G267"/>
      <c r="H267"/>
    </row>
    <row r="268" spans="2:8">
      <c r="B268"/>
      <c r="C268"/>
      <c r="D268"/>
      <c r="E268"/>
      <c r="F268"/>
      <c r="G268"/>
      <c r="H268"/>
    </row>
    <row r="269" spans="2:8">
      <c r="B269"/>
      <c r="C269"/>
      <c r="D269"/>
      <c r="E269"/>
      <c r="F269"/>
      <c r="G269"/>
      <c r="H269"/>
    </row>
    <row r="270" spans="2:8">
      <c r="B270"/>
      <c r="C270"/>
      <c r="D270"/>
      <c r="E270"/>
      <c r="F270"/>
      <c r="G270"/>
      <c r="H270"/>
    </row>
    <row r="271" spans="2:8">
      <c r="B271"/>
      <c r="C271"/>
      <c r="D271"/>
      <c r="E271"/>
      <c r="F271"/>
      <c r="G271"/>
      <c r="H271"/>
    </row>
    <row r="272" spans="2:8">
      <c r="B272"/>
      <c r="C272"/>
      <c r="D272"/>
      <c r="E272"/>
      <c r="F272"/>
      <c r="G272"/>
      <c r="H272"/>
    </row>
    <row r="273" spans="2:8">
      <c r="B273"/>
      <c r="C273"/>
      <c r="D273"/>
      <c r="E273"/>
      <c r="F273"/>
      <c r="G273"/>
      <c r="H273"/>
    </row>
    <row r="274" spans="2:8">
      <c r="B274"/>
      <c r="C274"/>
      <c r="D274"/>
      <c r="E274"/>
      <c r="F274"/>
      <c r="G274"/>
      <c r="H274"/>
    </row>
    <row r="275" spans="2:8">
      <c r="B275"/>
      <c r="C275"/>
      <c r="D275"/>
      <c r="E275"/>
      <c r="F275"/>
      <c r="G275"/>
      <c r="H275"/>
    </row>
    <row r="276" spans="2:8">
      <c r="B276"/>
      <c r="C276"/>
      <c r="D276"/>
      <c r="E276"/>
      <c r="F276"/>
      <c r="G276"/>
      <c r="H276"/>
    </row>
    <row r="277" spans="2:8">
      <c r="B277"/>
      <c r="C277"/>
      <c r="D277"/>
      <c r="E277"/>
      <c r="F277"/>
      <c r="G277"/>
      <c r="H277"/>
    </row>
    <row r="278" spans="2:8">
      <c r="B278"/>
      <c r="C278"/>
      <c r="D278"/>
      <c r="E278"/>
      <c r="F278"/>
      <c r="G278"/>
      <c r="H278"/>
    </row>
    <row r="279" spans="2:8">
      <c r="B279"/>
      <c r="C279"/>
      <c r="D279"/>
      <c r="E279"/>
      <c r="F279"/>
      <c r="G279"/>
      <c r="H279"/>
    </row>
    <row r="280" spans="2:8">
      <c r="B280"/>
      <c r="C280"/>
      <c r="D280"/>
      <c r="E280"/>
      <c r="F280"/>
      <c r="G280"/>
      <c r="H280"/>
    </row>
    <row r="281" spans="2:8">
      <c r="B281"/>
      <c r="C281"/>
      <c r="D281"/>
      <c r="E281"/>
      <c r="F281"/>
      <c r="G281"/>
      <c r="H281"/>
    </row>
    <row r="282" spans="2:8">
      <c r="B282"/>
      <c r="C282"/>
      <c r="D282"/>
      <c r="E282"/>
      <c r="F282"/>
      <c r="G282"/>
      <c r="H282"/>
    </row>
    <row r="283" spans="2:8">
      <c r="B283"/>
      <c r="C283"/>
      <c r="D283"/>
      <c r="E283"/>
      <c r="F283"/>
      <c r="G283"/>
      <c r="H283"/>
    </row>
    <row r="284" spans="2:8">
      <c r="B284"/>
      <c r="C284"/>
      <c r="D284"/>
      <c r="E284"/>
      <c r="F284"/>
      <c r="G284"/>
      <c r="H284"/>
    </row>
    <row r="285" spans="2:8">
      <c r="B285"/>
      <c r="C285"/>
      <c r="D285"/>
      <c r="E285"/>
      <c r="F285"/>
      <c r="G285"/>
      <c r="H285"/>
    </row>
    <row r="286" spans="2:8">
      <c r="B286"/>
      <c r="C286"/>
      <c r="D286"/>
      <c r="E286"/>
      <c r="F286"/>
      <c r="G286"/>
      <c r="H286"/>
    </row>
    <row r="287" spans="2:8">
      <c r="B287"/>
      <c r="C287"/>
      <c r="D287"/>
      <c r="E287"/>
      <c r="F287"/>
      <c r="G287"/>
      <c r="H287"/>
    </row>
    <row r="288" spans="2:8">
      <c r="B288"/>
      <c r="C288"/>
      <c r="D288"/>
      <c r="E288"/>
      <c r="F288"/>
      <c r="G288"/>
      <c r="H288"/>
    </row>
    <row r="289" spans="2:8">
      <c r="B289"/>
      <c r="C289"/>
      <c r="D289"/>
      <c r="E289"/>
      <c r="F289"/>
      <c r="G289"/>
      <c r="H289"/>
    </row>
    <row r="290" spans="2:8">
      <c r="B290"/>
      <c r="C290"/>
      <c r="D290"/>
      <c r="E290"/>
      <c r="F290"/>
      <c r="G290"/>
      <c r="H290"/>
    </row>
    <row r="291" spans="2:8">
      <c r="B291"/>
      <c r="C291"/>
      <c r="D291"/>
      <c r="E291"/>
      <c r="F291"/>
      <c r="G291"/>
      <c r="H291"/>
    </row>
    <row r="292" spans="2:8">
      <c r="B292"/>
      <c r="C292"/>
      <c r="D292"/>
      <c r="E292"/>
      <c r="F292"/>
      <c r="G292"/>
      <c r="H292"/>
    </row>
    <row r="293" spans="2:8">
      <c r="B293"/>
      <c r="C293"/>
      <c r="D293"/>
      <c r="E293"/>
      <c r="F293"/>
      <c r="G293"/>
      <c r="H293"/>
    </row>
    <row r="294" spans="2:8">
      <c r="B294"/>
      <c r="C294"/>
      <c r="D294"/>
      <c r="E294"/>
      <c r="F294"/>
      <c r="G294"/>
      <c r="H294"/>
    </row>
    <row r="295" spans="2:8">
      <c r="B295"/>
      <c r="C295"/>
      <c r="D295"/>
      <c r="E295"/>
      <c r="F295"/>
      <c r="G295"/>
      <c r="H295"/>
    </row>
    <row r="296" spans="2:8">
      <c r="B296"/>
      <c r="C296"/>
      <c r="D296"/>
      <c r="E296"/>
      <c r="F296"/>
      <c r="G296"/>
      <c r="H296"/>
    </row>
    <row r="297" spans="2:8">
      <c r="B297"/>
      <c r="C297"/>
      <c r="D297"/>
      <c r="E297"/>
      <c r="F297"/>
      <c r="G297"/>
      <c r="H297"/>
    </row>
    <row r="298" spans="2:8">
      <c r="B298"/>
      <c r="C298"/>
      <c r="D298"/>
      <c r="E298"/>
      <c r="F298"/>
      <c r="G298"/>
      <c r="H298"/>
    </row>
    <row r="299" spans="2:8">
      <c r="B299"/>
      <c r="C299"/>
      <c r="D299"/>
      <c r="E299"/>
      <c r="F299"/>
      <c r="G299"/>
      <c r="H299"/>
    </row>
    <row r="300" spans="2:8">
      <c r="B300"/>
      <c r="C300"/>
      <c r="D300"/>
      <c r="E300"/>
      <c r="F300"/>
      <c r="G300"/>
      <c r="H300"/>
    </row>
    <row r="301" spans="2:8">
      <c r="B301"/>
      <c r="C301"/>
      <c r="D301"/>
      <c r="E301"/>
      <c r="F301"/>
      <c r="G301"/>
      <c r="H301"/>
    </row>
    <row r="302" spans="2:8">
      <c r="B302"/>
      <c r="C302"/>
      <c r="D302"/>
      <c r="E302"/>
      <c r="F302"/>
      <c r="G302"/>
      <c r="H302"/>
    </row>
    <row r="303" spans="2:8">
      <c r="B303"/>
      <c r="C303"/>
      <c r="D303"/>
      <c r="E303"/>
      <c r="F303"/>
      <c r="G303"/>
      <c r="H303"/>
    </row>
    <row r="304" spans="2:8">
      <c r="B304"/>
      <c r="C304"/>
      <c r="D304"/>
      <c r="E304"/>
      <c r="F304"/>
      <c r="G304"/>
      <c r="H304"/>
    </row>
    <row r="305" spans="2:8">
      <c r="B305"/>
      <c r="C305"/>
      <c r="D305"/>
      <c r="E305"/>
      <c r="F305"/>
      <c r="G305"/>
      <c r="H305"/>
    </row>
    <row r="306" spans="2:8">
      <c r="B306"/>
      <c r="C306"/>
      <c r="D306"/>
      <c r="E306"/>
      <c r="F306"/>
      <c r="G306"/>
      <c r="H306"/>
    </row>
    <row r="307" spans="2:8">
      <c r="B307"/>
      <c r="C307"/>
      <c r="D307"/>
      <c r="E307"/>
      <c r="F307"/>
      <c r="G307"/>
      <c r="H307"/>
    </row>
    <row r="308" spans="2:8">
      <c r="B308"/>
      <c r="C308"/>
      <c r="D308"/>
      <c r="E308"/>
      <c r="F308"/>
      <c r="G308"/>
      <c r="H308"/>
    </row>
    <row r="309" spans="2:8">
      <c r="B309"/>
      <c r="C309"/>
      <c r="D309"/>
      <c r="E309"/>
      <c r="F309"/>
      <c r="G309"/>
      <c r="H309"/>
    </row>
    <row r="310" spans="2:8">
      <c r="B310"/>
      <c r="C310"/>
      <c r="D310"/>
      <c r="E310"/>
      <c r="F310"/>
      <c r="G310"/>
      <c r="H310"/>
    </row>
    <row r="311" spans="2:8">
      <c r="B311"/>
      <c r="C311"/>
      <c r="D311"/>
      <c r="E311"/>
      <c r="F311"/>
      <c r="G311"/>
      <c r="H311"/>
    </row>
    <row r="312" spans="2:8">
      <c r="B312"/>
      <c r="C312"/>
      <c r="D312"/>
      <c r="E312"/>
      <c r="F312"/>
      <c r="G312"/>
      <c r="H312"/>
    </row>
    <row r="313" spans="2:8">
      <c r="B313"/>
      <c r="C313"/>
      <c r="D313"/>
      <c r="E313"/>
      <c r="F313"/>
      <c r="G313"/>
      <c r="H313"/>
    </row>
    <row r="314" spans="2:8">
      <c r="B314"/>
      <c r="C314"/>
      <c r="D314"/>
      <c r="E314"/>
      <c r="F314"/>
      <c r="G314"/>
      <c r="H314"/>
    </row>
    <row r="315" spans="2:8">
      <c r="B315"/>
      <c r="C315"/>
      <c r="D315"/>
      <c r="E315"/>
      <c r="F315"/>
      <c r="G315"/>
      <c r="H315"/>
    </row>
    <row r="316" spans="2:8">
      <c r="B316"/>
      <c r="C316"/>
      <c r="D316"/>
      <c r="E316"/>
      <c r="F316"/>
      <c r="G316"/>
      <c r="H316"/>
    </row>
    <row r="317" spans="2:8">
      <c r="B317"/>
      <c r="C317"/>
      <c r="D317"/>
      <c r="E317"/>
      <c r="F317"/>
      <c r="G317"/>
      <c r="H317"/>
    </row>
    <row r="318" spans="2:8">
      <c r="B318"/>
      <c r="C318"/>
      <c r="D318"/>
      <c r="E318"/>
      <c r="F318"/>
      <c r="G318"/>
      <c r="H318"/>
    </row>
    <row r="319" spans="2:8">
      <c r="B319"/>
      <c r="C319"/>
      <c r="D319"/>
      <c r="E319"/>
      <c r="F319"/>
      <c r="G319"/>
      <c r="H319"/>
    </row>
    <row r="320" spans="2:8">
      <c r="B320"/>
      <c r="C320"/>
      <c r="D320"/>
      <c r="E320"/>
      <c r="F320"/>
      <c r="G320"/>
      <c r="H320"/>
    </row>
    <row r="321" spans="2:8">
      <c r="B321"/>
      <c r="C321"/>
      <c r="D321"/>
      <c r="E321"/>
      <c r="F321"/>
      <c r="G321"/>
      <c r="H321"/>
    </row>
    <row r="322" spans="2:8">
      <c r="B322"/>
      <c r="C322"/>
      <c r="D322"/>
      <c r="E322"/>
      <c r="F322"/>
      <c r="G322"/>
      <c r="H322"/>
    </row>
    <row r="323" spans="2:8">
      <c r="B323"/>
      <c r="C323"/>
      <c r="D323"/>
      <c r="E323"/>
      <c r="F323"/>
      <c r="G323"/>
      <c r="H323"/>
    </row>
    <row r="324" spans="2:8">
      <c r="B324"/>
      <c r="C324"/>
      <c r="D324"/>
      <c r="E324"/>
      <c r="F324"/>
      <c r="G324"/>
      <c r="H324"/>
    </row>
    <row r="325" spans="2:8">
      <c r="B325"/>
      <c r="C325"/>
      <c r="D325"/>
      <c r="E325"/>
      <c r="F325"/>
      <c r="G325"/>
      <c r="H325"/>
    </row>
    <row r="326" spans="2:8">
      <c r="B326"/>
      <c r="C326"/>
      <c r="D326"/>
      <c r="E326"/>
      <c r="F326"/>
      <c r="G326"/>
      <c r="H326"/>
    </row>
    <row r="327" spans="2:8">
      <c r="B327"/>
      <c r="C327"/>
      <c r="D327"/>
      <c r="E327"/>
      <c r="F327"/>
      <c r="G327"/>
      <c r="H327"/>
    </row>
    <row r="328" spans="2:8">
      <c r="B328"/>
      <c r="C328"/>
      <c r="D328"/>
      <c r="E328"/>
      <c r="F328"/>
      <c r="G328"/>
      <c r="H328"/>
    </row>
    <row r="329" spans="2:8">
      <c r="B329"/>
      <c r="C329"/>
      <c r="D329"/>
      <c r="E329"/>
      <c r="F329"/>
      <c r="G329"/>
      <c r="H329"/>
    </row>
    <row r="330" spans="2:8">
      <c r="B330"/>
      <c r="C330"/>
      <c r="D330"/>
      <c r="E330"/>
      <c r="F330"/>
      <c r="G330"/>
      <c r="H330"/>
    </row>
    <row r="331" spans="2:8">
      <c r="B331"/>
      <c r="C331"/>
      <c r="D331"/>
      <c r="E331"/>
      <c r="F331"/>
      <c r="G331"/>
      <c r="H331"/>
    </row>
    <row r="332" spans="2:8">
      <c r="B332"/>
      <c r="C332"/>
      <c r="D332"/>
      <c r="E332"/>
      <c r="F332"/>
      <c r="G332"/>
      <c r="H332"/>
    </row>
    <row r="333" spans="2:8">
      <c r="B333"/>
      <c r="C333"/>
      <c r="D333"/>
      <c r="E333"/>
      <c r="F333"/>
      <c r="G333"/>
      <c r="H333"/>
    </row>
    <row r="334" spans="2:8">
      <c r="B334"/>
      <c r="C334"/>
      <c r="D334"/>
      <c r="E334"/>
      <c r="F334"/>
      <c r="G334"/>
      <c r="H334"/>
    </row>
    <row r="335" spans="2:8">
      <c r="B335"/>
      <c r="C335"/>
      <c r="D335"/>
      <c r="E335"/>
      <c r="F335"/>
      <c r="G335"/>
      <c r="H335"/>
    </row>
    <row r="336" spans="2:8">
      <c r="B336"/>
      <c r="C336"/>
      <c r="D336"/>
      <c r="E336"/>
      <c r="F336"/>
      <c r="G336"/>
      <c r="H336"/>
    </row>
    <row r="337" spans="2:8">
      <c r="B337"/>
      <c r="C337"/>
      <c r="D337"/>
      <c r="E337"/>
      <c r="F337"/>
      <c r="G337"/>
      <c r="H337"/>
    </row>
    <row r="338" spans="2:8">
      <c r="B338"/>
      <c r="C338"/>
      <c r="D338"/>
      <c r="E338"/>
      <c r="F338"/>
      <c r="G338"/>
      <c r="H338"/>
    </row>
    <row r="339" spans="2:8">
      <c r="B339"/>
      <c r="C339"/>
      <c r="D339"/>
      <c r="E339"/>
      <c r="F339"/>
      <c r="G339"/>
      <c r="H339"/>
    </row>
    <row r="340" spans="2:8">
      <c r="B340"/>
      <c r="C340"/>
      <c r="D340"/>
      <c r="E340"/>
      <c r="F340"/>
      <c r="G340"/>
      <c r="H340"/>
    </row>
    <row r="341" spans="2:8">
      <c r="B341"/>
      <c r="C341"/>
      <c r="D341"/>
      <c r="E341"/>
      <c r="F341"/>
      <c r="G341"/>
      <c r="H341"/>
    </row>
    <row r="342" spans="2:8">
      <c r="B342"/>
      <c r="C342"/>
      <c r="D342"/>
      <c r="E342"/>
      <c r="F342"/>
      <c r="G342"/>
      <c r="H342"/>
    </row>
    <row r="343" spans="2:8">
      <c r="B343"/>
      <c r="C343"/>
      <c r="D343"/>
      <c r="E343"/>
      <c r="F343"/>
      <c r="G343"/>
      <c r="H343"/>
    </row>
    <row r="344" spans="2:8">
      <c r="B344"/>
      <c r="C344"/>
      <c r="D344"/>
      <c r="E344"/>
      <c r="F344"/>
      <c r="G344"/>
      <c r="H344"/>
    </row>
    <row r="345" spans="2:8">
      <c r="B345"/>
      <c r="C345"/>
      <c r="D345"/>
      <c r="E345"/>
      <c r="F345"/>
      <c r="G345"/>
      <c r="H345"/>
    </row>
    <row r="346" spans="2:8">
      <c r="B346"/>
      <c r="C346"/>
      <c r="D346"/>
      <c r="E346"/>
      <c r="F346"/>
      <c r="G346"/>
      <c r="H346"/>
    </row>
    <row r="347" spans="2:8">
      <c r="B347"/>
      <c r="C347"/>
      <c r="D347"/>
      <c r="E347"/>
      <c r="F347"/>
      <c r="G347"/>
      <c r="H347"/>
    </row>
    <row r="348" spans="2:8">
      <c r="B348"/>
      <c r="C348"/>
      <c r="D348"/>
      <c r="E348"/>
      <c r="F348"/>
      <c r="G348"/>
      <c r="H348"/>
    </row>
    <row r="349" spans="2:8">
      <c r="B349"/>
      <c r="C349"/>
      <c r="D349"/>
      <c r="E349"/>
      <c r="F349"/>
      <c r="G349"/>
      <c r="H349"/>
    </row>
    <row r="350" spans="2:8">
      <c r="B350"/>
      <c r="C350"/>
      <c r="D350"/>
      <c r="E350"/>
      <c r="F350"/>
      <c r="G350"/>
      <c r="H350"/>
    </row>
    <row r="351" spans="2:8">
      <c r="B351"/>
      <c r="C351"/>
      <c r="D351"/>
      <c r="E351"/>
      <c r="F351"/>
      <c r="G351"/>
      <c r="H351"/>
    </row>
    <row r="352" spans="2:8">
      <c r="B352"/>
      <c r="C352"/>
      <c r="D352"/>
      <c r="E352"/>
      <c r="F352"/>
      <c r="G352"/>
      <c r="H352"/>
    </row>
    <row r="353" spans="2:8">
      <c r="B353"/>
      <c r="C353"/>
      <c r="D353"/>
      <c r="E353"/>
      <c r="F353"/>
      <c r="G353"/>
      <c r="H353"/>
    </row>
    <row r="354" spans="2:8">
      <c r="B354"/>
      <c r="C354"/>
      <c r="D354"/>
      <c r="E354"/>
      <c r="F354"/>
      <c r="G354"/>
      <c r="H354"/>
    </row>
    <row r="355" spans="2:8">
      <c r="B355"/>
      <c r="C355"/>
      <c r="D355"/>
      <c r="E355"/>
      <c r="F355"/>
      <c r="G355"/>
      <c r="H355"/>
    </row>
    <row r="356" spans="2:8">
      <c r="B356"/>
      <c r="C356"/>
      <c r="D356"/>
      <c r="E356"/>
      <c r="F356"/>
      <c r="G356"/>
      <c r="H356"/>
    </row>
  </sheetData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C1:E21"/>
  <sheetViews>
    <sheetView showGridLines="0" showRowColHeaders="0" topLeftCell="A2" workbookViewId="0">
      <selection activeCell="E39" sqref="E38:E3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46" t="s">
        <v>32</v>
      </c>
    </row>
    <row r="3" spans="3:5" ht="15" customHeight="1">
      <c r="E3" s="80" t="s">
        <v>287</v>
      </c>
    </row>
    <row r="4" spans="3:5" ht="19.899999999999999" customHeight="1">
      <c r="C4" s="4" t="str">
        <f>Indice!C4</f>
        <v>Demanda de energía eléctrica</v>
      </c>
    </row>
    <row r="5" spans="3:5" ht="12.6" customHeight="1"/>
    <row r="7" spans="3:5">
      <c r="C7" s="350" t="s">
        <v>229</v>
      </c>
      <c r="E7" s="94"/>
    </row>
    <row r="8" spans="3:5">
      <c r="C8" s="350"/>
      <c r="E8" s="94"/>
    </row>
    <row r="9" spans="3:5">
      <c r="C9" s="350"/>
      <c r="E9" s="94"/>
    </row>
    <row r="10" spans="3:5">
      <c r="E10" s="94"/>
    </row>
    <row r="11" spans="3:5">
      <c r="E11" s="94"/>
    </row>
    <row r="12" spans="3:5">
      <c r="E12" s="94"/>
    </row>
    <row r="13" spans="3:5">
      <c r="E13" s="94"/>
    </row>
    <row r="14" spans="3:5">
      <c r="E14" s="94"/>
    </row>
    <row r="15" spans="3:5">
      <c r="E15" s="94"/>
    </row>
    <row r="16" spans="3:5">
      <c r="E16" s="94"/>
    </row>
    <row r="17" spans="5:5">
      <c r="E17" s="94"/>
    </row>
    <row r="18" spans="5:5">
      <c r="E18" s="94"/>
    </row>
    <row r="19" spans="5:5">
      <c r="E19" s="94"/>
    </row>
    <row r="20" spans="5:5">
      <c r="E20" s="94"/>
    </row>
    <row r="21" spans="5:5">
      <c r="E21" s="94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C1:E21"/>
  <sheetViews>
    <sheetView showGridLines="0" showRowColHeaders="0" topLeftCell="A2" workbookViewId="0">
      <selection activeCell="N19" sqref="N1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46" t="s">
        <v>32</v>
      </c>
    </row>
    <row r="3" spans="3:5" ht="15" customHeight="1">
      <c r="E3" s="80" t="s">
        <v>287</v>
      </c>
    </row>
    <row r="4" spans="3:5" ht="19.899999999999999" customHeight="1">
      <c r="C4" s="4" t="str">
        <f>Indice!C4</f>
        <v>Demanda de energía eléctrica</v>
      </c>
    </row>
    <row r="5" spans="3:5" ht="12.6" customHeight="1"/>
    <row r="7" spans="3:5">
      <c r="C7" s="350" t="s">
        <v>183</v>
      </c>
      <c r="E7" s="94"/>
    </row>
    <row r="8" spans="3:5">
      <c r="C8" s="350"/>
      <c r="E8" s="94"/>
    </row>
    <row r="9" spans="3:5">
      <c r="C9" s="350"/>
      <c r="E9" s="94"/>
    </row>
    <row r="10" spans="3:5">
      <c r="E10" s="94"/>
    </row>
    <row r="11" spans="3:5">
      <c r="E11" s="94"/>
    </row>
    <row r="12" spans="3:5">
      <c r="E12" s="94"/>
    </row>
    <row r="13" spans="3:5">
      <c r="E13" s="94"/>
    </row>
    <row r="14" spans="3:5">
      <c r="E14" s="94"/>
    </row>
    <row r="15" spans="3:5">
      <c r="E15" s="94"/>
    </row>
    <row r="16" spans="3:5">
      <c r="E16" s="94"/>
    </row>
    <row r="17" spans="5:5">
      <c r="E17" s="94"/>
    </row>
    <row r="18" spans="5:5">
      <c r="E18" s="94"/>
    </row>
    <row r="19" spans="5:5">
      <c r="E19" s="94"/>
    </row>
    <row r="20" spans="5:5">
      <c r="E20" s="94"/>
    </row>
    <row r="21" spans="5:5">
      <c r="E21" s="94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C1:L12"/>
  <sheetViews>
    <sheetView showGridLines="0" showRowColHeaders="0" topLeftCell="A2" workbookViewId="0">
      <selection activeCell="N28" sqref="N2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4.85546875" customWidth="1"/>
    <col min="6" max="6" width="14.28515625" customWidth="1"/>
    <col min="7" max="7" width="13.85546875" customWidth="1"/>
    <col min="8" max="9" width="14.28515625" customWidth="1"/>
  </cols>
  <sheetData>
    <row r="1" spans="3:12" ht="0.6" customHeight="1"/>
    <row r="2" spans="3:12" ht="21" customHeight="1">
      <c r="I2" s="46" t="s">
        <v>32</v>
      </c>
    </row>
    <row r="3" spans="3:12" ht="15" customHeight="1">
      <c r="I3" s="80" t="s">
        <v>287</v>
      </c>
    </row>
    <row r="4" spans="3:12" ht="19.899999999999999" customHeight="1">
      <c r="C4" s="4" t="str">
        <f>Indice!C4</f>
        <v>Demanda de energía eléctrica</v>
      </c>
    </row>
    <row r="5" spans="3:12" ht="12.6" customHeight="1"/>
    <row r="7" spans="3:12">
      <c r="C7" s="350" t="s">
        <v>303</v>
      </c>
      <c r="E7" s="124"/>
      <c r="F7" s="126" t="s">
        <v>237</v>
      </c>
      <c r="G7" s="351" t="s">
        <v>189</v>
      </c>
      <c r="H7" s="351"/>
      <c r="I7" s="351"/>
    </row>
    <row r="8" spans="3:12">
      <c r="C8" s="350"/>
      <c r="E8" s="99"/>
      <c r="F8" s="123" t="s">
        <v>238</v>
      </c>
      <c r="G8" s="123" t="s">
        <v>25</v>
      </c>
      <c r="H8" s="123" t="s">
        <v>26</v>
      </c>
      <c r="I8" s="123" t="s">
        <v>190</v>
      </c>
      <c r="K8" s="139"/>
      <c r="L8" s="336" t="s">
        <v>289</v>
      </c>
    </row>
    <row r="9" spans="3:12">
      <c r="C9" s="350"/>
      <c r="E9" s="133" t="s">
        <v>184</v>
      </c>
      <c r="F9" s="131">
        <v>-0.74854578750515044</v>
      </c>
      <c r="G9" s="132">
        <f>F9-L9</f>
        <v>0.15949517673472524</v>
      </c>
      <c r="H9" s="132">
        <f>+L9-I9</f>
        <v>-8.0697806807328298E-2</v>
      </c>
      <c r="I9" s="132">
        <v>-0.82734315743254738</v>
      </c>
      <c r="K9" s="268">
        <f>+F9-SUM(G9:I9)</f>
        <v>0</v>
      </c>
      <c r="L9" s="139">
        <v>-0.90804096423987568</v>
      </c>
    </row>
    <row r="10" spans="3:12">
      <c r="E10" s="127" t="s">
        <v>185</v>
      </c>
      <c r="F10" s="128">
        <v>-0.82538144261903312</v>
      </c>
      <c r="G10" s="129">
        <f t="shared" ref="G10:G12" si="0">F10-L10</f>
        <v>0.16075662363704835</v>
      </c>
      <c r="H10" s="129">
        <f t="shared" ref="H10:H12" si="1">+L10-I10</f>
        <v>-6.0192117508284237E-2</v>
      </c>
      <c r="I10" s="129">
        <v>-0.92594594874779723</v>
      </c>
      <c r="K10" s="268">
        <f t="shared" ref="K10:K12" si="2">+F10-SUM(G10:I10)</f>
        <v>0</v>
      </c>
      <c r="L10" s="139">
        <v>-0.98613806625608147</v>
      </c>
    </row>
    <row r="11" spans="3:12">
      <c r="E11" s="127" t="s">
        <v>186</v>
      </c>
      <c r="F11" s="128">
        <v>-0.94105809635327553</v>
      </c>
      <c r="G11" s="129">
        <f t="shared" si="0"/>
        <v>0.18208089039480901</v>
      </c>
      <c r="H11" s="129">
        <f t="shared" si="1"/>
        <v>-1.8393563163610072E-2</v>
      </c>
      <c r="I11" s="129">
        <v>-1.1047454235844745</v>
      </c>
      <c r="K11" s="268">
        <f t="shared" si="2"/>
        <v>0</v>
      </c>
      <c r="L11" s="139">
        <v>-1.1231389867480845</v>
      </c>
    </row>
    <row r="12" spans="3:12">
      <c r="E12" s="130" t="s">
        <v>187</v>
      </c>
      <c r="F12" s="131">
        <v>0.27979567897458146</v>
      </c>
      <c r="G12" s="132">
        <f t="shared" si="0"/>
        <v>9.2447288574915021E-2</v>
      </c>
      <c r="H12" s="132">
        <f t="shared" si="1"/>
        <v>-0.45350633087808401</v>
      </c>
      <c r="I12" s="132">
        <v>0.64085472127775045</v>
      </c>
      <c r="K12" s="268">
        <f t="shared" si="2"/>
        <v>0</v>
      </c>
      <c r="L12" s="139">
        <v>0.18734839039966644</v>
      </c>
    </row>
  </sheetData>
  <mergeCells count="2">
    <mergeCell ref="C7:C9"/>
    <mergeCell ref="G7:I7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E21"/>
  <sheetViews>
    <sheetView showGridLines="0" showRowColHeaders="0" topLeftCell="A2" workbookViewId="0"/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46" t="s">
        <v>32</v>
      </c>
    </row>
    <row r="3" spans="3:5" ht="15" customHeight="1">
      <c r="E3" s="80" t="s">
        <v>287</v>
      </c>
    </row>
    <row r="4" spans="3:5" ht="19.899999999999999" customHeight="1">
      <c r="C4" s="4" t="str">
        <f>Indice!C4</f>
        <v>Demanda de energía eléctrica</v>
      </c>
    </row>
    <row r="5" spans="3:5" ht="12.6" customHeight="1"/>
    <row r="7" spans="3:5">
      <c r="C7" s="350" t="s">
        <v>231</v>
      </c>
      <c r="E7" s="94"/>
    </row>
    <row r="8" spans="3:5">
      <c r="C8" s="350"/>
      <c r="E8" s="94"/>
    </row>
    <row r="9" spans="3:5">
      <c r="C9" s="350"/>
      <c r="E9" s="94"/>
    </row>
    <row r="10" spans="3:5">
      <c r="E10" s="94"/>
    </row>
    <row r="11" spans="3:5">
      <c r="E11" s="94"/>
    </row>
    <row r="12" spans="3:5">
      <c r="E12" s="94"/>
    </row>
    <row r="13" spans="3:5">
      <c r="E13" s="94"/>
    </row>
    <row r="14" spans="3:5">
      <c r="E14" s="94"/>
    </row>
    <row r="15" spans="3:5">
      <c r="E15" s="94"/>
    </row>
    <row r="16" spans="3:5">
      <c r="E16" s="94"/>
    </row>
    <row r="17" spans="5:5">
      <c r="E17" s="94"/>
    </row>
    <row r="18" spans="5:5">
      <c r="E18" s="94"/>
    </row>
    <row r="19" spans="5:5">
      <c r="E19" s="94"/>
    </row>
    <row r="20" spans="5:5">
      <c r="E20" s="94"/>
    </row>
    <row r="21" spans="5:5">
      <c r="E21" s="94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C1:E21"/>
  <sheetViews>
    <sheetView showGridLines="0" showRowColHeaders="0" topLeftCell="A2" workbookViewId="0">
      <selection activeCell="L57" sqref="L5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46" t="s">
        <v>32</v>
      </c>
    </row>
    <row r="3" spans="3:5" ht="15" customHeight="1">
      <c r="E3" s="80" t="s">
        <v>287</v>
      </c>
    </row>
    <row r="4" spans="3:5" ht="19.899999999999999" customHeight="1">
      <c r="C4" s="4" t="str">
        <f>Indice!C4</f>
        <v>Demanda de energía eléctrica</v>
      </c>
    </row>
    <row r="5" spans="3:5" ht="12.6" customHeight="1"/>
    <row r="7" spans="3:5">
      <c r="C7" s="350" t="s">
        <v>230</v>
      </c>
      <c r="E7" s="94"/>
    </row>
    <row r="8" spans="3:5">
      <c r="C8" s="350"/>
      <c r="E8" s="94"/>
    </row>
    <row r="9" spans="3:5">
      <c r="C9" s="350"/>
      <c r="E9" s="94"/>
    </row>
    <row r="10" spans="3:5">
      <c r="E10" s="94"/>
    </row>
    <row r="11" spans="3:5">
      <c r="E11" s="94"/>
    </row>
    <row r="12" spans="3:5">
      <c r="E12" s="94"/>
    </row>
    <row r="13" spans="3:5">
      <c r="E13" s="94"/>
    </row>
    <row r="14" spans="3:5">
      <c r="E14" s="94"/>
    </row>
    <row r="15" spans="3:5">
      <c r="E15" s="94"/>
    </row>
    <row r="16" spans="3:5">
      <c r="E16" s="94"/>
    </row>
    <row r="17" spans="5:5">
      <c r="E17" s="94"/>
    </row>
    <row r="18" spans="5:5">
      <c r="E18" s="94"/>
    </row>
    <row r="19" spans="5:5">
      <c r="E19" s="94"/>
    </row>
    <row r="20" spans="5:5">
      <c r="E20" s="94"/>
    </row>
    <row r="21" spans="5:5">
      <c r="E21" s="94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C1:E21"/>
  <sheetViews>
    <sheetView showGridLines="0" showRowColHeaders="0" topLeftCell="A2" workbookViewId="0">
      <selection activeCell="C10" sqref="C1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46" t="s">
        <v>32</v>
      </c>
    </row>
    <row r="3" spans="3:5" ht="15" customHeight="1">
      <c r="E3" s="80" t="s">
        <v>287</v>
      </c>
    </row>
    <row r="4" spans="3:5" ht="19.899999999999999" customHeight="1">
      <c r="C4" s="4" t="str">
        <f>Indice!C4</f>
        <v>Demanda de energía eléctrica</v>
      </c>
    </row>
    <row r="5" spans="3:5" ht="12.6" customHeight="1"/>
    <row r="7" spans="3:5">
      <c r="C7" s="350" t="s">
        <v>304</v>
      </c>
      <c r="E7" s="94"/>
    </row>
    <row r="8" spans="3:5">
      <c r="C8" s="350"/>
      <c r="E8" s="94"/>
    </row>
    <row r="9" spans="3:5">
      <c r="C9" s="350"/>
      <c r="E9" s="94"/>
    </row>
    <row r="10" spans="3:5">
      <c r="E10" s="94"/>
    </row>
    <row r="11" spans="3:5">
      <c r="E11" s="94"/>
    </row>
    <row r="12" spans="3:5">
      <c r="E12" s="94"/>
    </row>
    <row r="13" spans="3:5">
      <c r="E13" s="94"/>
    </row>
    <row r="14" spans="3:5">
      <c r="E14" s="94"/>
    </row>
    <row r="15" spans="3:5">
      <c r="E15" s="94"/>
    </row>
    <row r="16" spans="3:5">
      <c r="E16" s="94"/>
    </row>
    <row r="17" spans="5:5">
      <c r="E17" s="94"/>
    </row>
    <row r="18" spans="5:5">
      <c r="E18" s="94"/>
    </row>
    <row r="19" spans="5:5">
      <c r="E19" s="94"/>
    </row>
    <row r="20" spans="5:5">
      <c r="E20" s="94"/>
    </row>
    <row r="21" spans="5:5">
      <c r="E21" s="94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C1:E21"/>
  <sheetViews>
    <sheetView showGridLines="0" showRowColHeaders="0" topLeftCell="A2" workbookViewId="0">
      <selection activeCell="C10" sqref="C1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46" t="s">
        <v>32</v>
      </c>
    </row>
    <row r="3" spans="3:5" ht="15" customHeight="1">
      <c r="E3" s="80">
        <v>2016</v>
      </c>
    </row>
    <row r="4" spans="3:5" ht="19.899999999999999" customHeight="1">
      <c r="C4" s="4" t="str">
        <f>Indice!C4</f>
        <v>Demanda de energía eléctrica</v>
      </c>
    </row>
    <row r="5" spans="3:5" ht="12.6" customHeight="1"/>
    <row r="7" spans="3:5">
      <c r="C7" s="350" t="s">
        <v>307</v>
      </c>
      <c r="E7" s="94"/>
    </row>
    <row r="8" spans="3:5">
      <c r="C8" s="350"/>
      <c r="E8" s="94"/>
    </row>
    <row r="9" spans="3:5">
      <c r="C9" s="350"/>
      <c r="E9" s="94"/>
    </row>
    <row r="10" spans="3:5">
      <c r="E10" s="94"/>
    </row>
    <row r="11" spans="3:5">
      <c r="E11" s="94"/>
    </row>
    <row r="12" spans="3:5">
      <c r="E12" s="94"/>
    </row>
    <row r="13" spans="3:5">
      <c r="E13" s="94"/>
    </row>
    <row r="14" spans="3:5">
      <c r="E14" s="94"/>
    </row>
    <row r="15" spans="3:5">
      <c r="E15" s="94"/>
    </row>
    <row r="16" spans="3:5">
      <c r="E16" s="94"/>
    </row>
    <row r="17" spans="5:5">
      <c r="E17" s="94"/>
    </row>
    <row r="18" spans="5:5">
      <c r="E18" s="94"/>
    </row>
    <row r="19" spans="5:5">
      <c r="E19" s="94"/>
    </row>
    <row r="20" spans="5:5">
      <c r="E20" s="94"/>
    </row>
    <row r="21" spans="5:5">
      <c r="E21" s="94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C1:E21"/>
  <sheetViews>
    <sheetView showGridLines="0" showRowColHeaders="0" topLeftCell="A2" workbookViewId="0">
      <selection activeCell="I8" sqref="I7:I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46" t="s">
        <v>32</v>
      </c>
    </row>
    <row r="3" spans="3:5" ht="15" customHeight="1">
      <c r="E3" s="80" t="s">
        <v>287</v>
      </c>
    </row>
    <row r="4" spans="3:5" ht="19.899999999999999" customHeight="1">
      <c r="C4" s="4" t="str">
        <f>Indice!C4</f>
        <v>Demanda de energía eléctrica</v>
      </c>
    </row>
    <row r="5" spans="3:5" ht="12.6" customHeight="1"/>
    <row r="7" spans="3:5">
      <c r="C7" s="350" t="s">
        <v>297</v>
      </c>
      <c r="E7" s="94"/>
    </row>
    <row r="8" spans="3:5">
      <c r="C8" s="350"/>
      <c r="E8" s="94"/>
    </row>
    <row r="9" spans="3:5">
      <c r="C9" s="350"/>
      <c r="E9" s="94"/>
    </row>
    <row r="10" spans="3:5">
      <c r="E10" s="94"/>
    </row>
    <row r="11" spans="3:5">
      <c r="E11" s="94"/>
    </row>
    <row r="12" spans="3:5">
      <c r="E12" s="94"/>
    </row>
    <row r="13" spans="3:5">
      <c r="E13" s="94"/>
    </row>
    <row r="14" spans="3:5">
      <c r="E14" s="94"/>
    </row>
    <row r="15" spans="3:5">
      <c r="E15" s="94"/>
    </row>
    <row r="16" spans="3:5">
      <c r="E16" s="94"/>
    </row>
    <row r="17" spans="5:5">
      <c r="E17" s="94"/>
    </row>
    <row r="18" spans="5:5">
      <c r="E18" s="94"/>
    </row>
    <row r="19" spans="5:5">
      <c r="E19" s="94"/>
    </row>
    <row r="20" spans="5:5">
      <c r="E20" s="94"/>
    </row>
    <row r="21" spans="5:5">
      <c r="E21" s="94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C1:P41"/>
  <sheetViews>
    <sheetView showGridLines="0" showRowColHeaders="0" topLeftCell="A2" workbookViewId="0">
      <selection activeCell="C13" sqref="C1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46" t="s">
        <v>32</v>
      </c>
    </row>
    <row r="3" spans="3:5" ht="15" customHeight="1">
      <c r="E3" s="80" t="s">
        <v>287</v>
      </c>
    </row>
    <row r="4" spans="3:5" ht="19.899999999999999" customHeight="1">
      <c r="C4" s="4" t="str">
        <f>Indice!C4</f>
        <v>Demanda de energía eléctrica</v>
      </c>
    </row>
    <row r="5" spans="3:5" ht="12.6" customHeight="1"/>
    <row r="7" spans="3:5" ht="13.15" customHeight="1">
      <c r="C7" s="350" t="s">
        <v>286</v>
      </c>
      <c r="E7" s="94"/>
    </row>
    <row r="8" spans="3:5" ht="13.15" customHeight="1">
      <c r="C8" s="350"/>
      <c r="E8" s="94"/>
    </row>
    <row r="9" spans="3:5">
      <c r="C9" s="350"/>
      <c r="E9" s="94"/>
    </row>
    <row r="10" spans="3:5">
      <c r="C10" s="350" t="s">
        <v>29</v>
      </c>
      <c r="E10" s="94"/>
    </row>
    <row r="11" spans="3:5">
      <c r="C11" s="350"/>
      <c r="E11" s="94"/>
    </row>
    <row r="12" spans="3:5">
      <c r="C12" s="350"/>
      <c r="E12" s="94"/>
    </row>
    <row r="13" spans="3:5">
      <c r="E13" s="94"/>
    </row>
    <row r="14" spans="3:5">
      <c r="E14" s="94"/>
    </row>
    <row r="15" spans="3:5">
      <c r="E15" s="94"/>
    </row>
    <row r="16" spans="3:5">
      <c r="E16" s="94"/>
    </row>
    <row r="17" spans="4:16">
      <c r="E17" s="94"/>
    </row>
    <row r="18" spans="4:16">
      <c r="E18" s="94"/>
    </row>
    <row r="19" spans="4:16">
      <c r="E19" s="94"/>
    </row>
    <row r="20" spans="4:16">
      <c r="E20" s="94"/>
    </row>
    <row r="21" spans="4:16">
      <c r="E21" s="94"/>
    </row>
    <row r="26" spans="4:16">
      <c r="D26" s="352"/>
      <c r="E26" s="352"/>
      <c r="F26" s="352"/>
      <c r="G26" s="352"/>
      <c r="H26" s="352"/>
      <c r="I26" s="352"/>
      <c r="J26" s="352"/>
      <c r="K26" s="352"/>
      <c r="L26" s="352"/>
      <c r="M26" s="352"/>
    </row>
    <row r="28" spans="4:16">
      <c r="D28" s="62"/>
      <c r="E28" s="89"/>
      <c r="F28" s="62"/>
      <c r="G28" s="89"/>
      <c r="H28" s="62"/>
      <c r="I28" s="89"/>
      <c r="J28" s="62"/>
      <c r="K28" s="89"/>
      <c r="L28" s="62"/>
      <c r="M28" s="89"/>
      <c r="P28" s="20"/>
    </row>
    <row r="29" spans="4:16">
      <c r="D29" s="62"/>
      <c r="E29" s="89"/>
      <c r="F29" s="62"/>
      <c r="G29" s="89"/>
      <c r="H29" s="62"/>
      <c r="I29" s="89"/>
      <c r="J29" s="62"/>
      <c r="K29" s="89"/>
      <c r="L29" s="62"/>
      <c r="M29" s="89"/>
      <c r="P29" s="20"/>
    </row>
    <row r="30" spans="4:16">
      <c r="D30" s="62"/>
      <c r="E30" s="89"/>
      <c r="F30" s="62"/>
      <c r="G30" s="89"/>
      <c r="H30" s="62"/>
      <c r="I30" s="89"/>
      <c r="J30" s="62"/>
      <c r="K30" s="89"/>
      <c r="L30" s="62"/>
      <c r="M30" s="89"/>
      <c r="P30" s="20"/>
    </row>
    <row r="31" spans="4:16">
      <c r="D31" s="62"/>
      <c r="E31" s="89"/>
      <c r="F31" s="62"/>
      <c r="G31" s="89"/>
      <c r="H31" s="62"/>
      <c r="I31" s="89"/>
      <c r="J31" s="62"/>
      <c r="K31" s="89"/>
      <c r="L31" s="62"/>
      <c r="M31" s="89"/>
      <c r="P31" s="20"/>
    </row>
    <row r="32" spans="4:16">
      <c r="D32" s="62"/>
      <c r="E32" s="89"/>
      <c r="F32" s="62"/>
      <c r="G32" s="89"/>
      <c r="H32" s="62"/>
      <c r="I32" s="89"/>
      <c r="J32" s="62"/>
      <c r="K32" s="89"/>
      <c r="L32" s="62"/>
      <c r="M32" s="89"/>
      <c r="P32" s="20"/>
    </row>
    <row r="33" spans="4:16">
      <c r="D33" s="62"/>
      <c r="E33" s="89"/>
      <c r="F33" s="62"/>
      <c r="G33" s="89"/>
      <c r="H33" s="62"/>
      <c r="I33" s="89"/>
      <c r="J33" s="62"/>
      <c r="K33" s="89"/>
      <c r="L33" s="62"/>
      <c r="M33" s="89"/>
      <c r="P33" s="20"/>
    </row>
    <row r="34" spans="4:16">
      <c r="D34" s="62"/>
      <c r="E34" s="89"/>
      <c r="F34" s="62"/>
      <c r="G34" s="89"/>
      <c r="H34" s="62"/>
      <c r="I34" s="89"/>
      <c r="J34" s="62"/>
      <c r="K34" s="89"/>
      <c r="L34" s="62"/>
      <c r="M34" s="89"/>
      <c r="P34" s="20"/>
    </row>
    <row r="35" spans="4:16">
      <c r="D35" s="62"/>
      <c r="E35" s="89"/>
      <c r="F35" s="62"/>
      <c r="G35" s="89"/>
      <c r="H35" s="62"/>
      <c r="I35" s="89"/>
      <c r="J35" s="62"/>
      <c r="K35" s="89"/>
      <c r="L35" s="62"/>
      <c r="M35" s="89"/>
      <c r="P35" s="20"/>
    </row>
    <row r="36" spans="4:16">
      <c r="D36" s="62"/>
      <c r="E36" s="89"/>
      <c r="F36" s="62"/>
      <c r="G36" s="89"/>
      <c r="H36" s="62"/>
      <c r="I36" s="89"/>
      <c r="J36" s="62"/>
      <c r="K36" s="89"/>
      <c r="L36" s="62"/>
      <c r="M36" s="89"/>
      <c r="P36" s="20"/>
    </row>
    <row r="37" spans="4:16">
      <c r="D37" s="62"/>
      <c r="E37" s="89"/>
      <c r="F37" s="62"/>
      <c r="G37" s="89"/>
      <c r="H37" s="62"/>
      <c r="I37" s="89"/>
      <c r="J37" s="62"/>
      <c r="K37" s="89"/>
      <c r="L37" s="62"/>
      <c r="M37" s="89"/>
      <c r="P37" s="20"/>
    </row>
    <row r="38" spans="4:16">
      <c r="D38" s="62"/>
      <c r="E38" s="89"/>
      <c r="F38" s="62"/>
      <c r="G38" s="89"/>
      <c r="H38" s="62"/>
      <c r="I38" s="89"/>
      <c r="J38" s="62"/>
      <c r="K38" s="89"/>
      <c r="L38" s="62"/>
      <c r="M38" s="89"/>
      <c r="P38" s="20"/>
    </row>
    <row r="39" spans="4:16">
      <c r="D39" s="62"/>
      <c r="E39" s="89"/>
      <c r="F39" s="62"/>
      <c r="G39" s="89"/>
      <c r="H39" s="62"/>
      <c r="I39" s="89"/>
      <c r="J39" s="62"/>
      <c r="K39" s="89"/>
      <c r="L39" s="62"/>
      <c r="M39" s="89"/>
      <c r="P39" s="20"/>
    </row>
    <row r="41" spans="4:16">
      <c r="E41" s="89"/>
      <c r="G41" s="89"/>
      <c r="I41" s="89"/>
      <c r="K41" s="89"/>
      <c r="M41" s="89"/>
    </row>
  </sheetData>
  <mergeCells count="7">
    <mergeCell ref="C7:C9"/>
    <mergeCell ref="C10:C12"/>
    <mergeCell ref="L26:M26"/>
    <mergeCell ref="D26:E26"/>
    <mergeCell ref="F26:G26"/>
    <mergeCell ref="H26:I26"/>
    <mergeCell ref="J26:K26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C1:S44"/>
  <sheetViews>
    <sheetView showGridLines="0" showRowColHeaders="0" topLeftCell="A2" workbookViewId="0">
      <selection activeCell="R10" sqref="R10:R2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6" width="8.7109375" style="34" bestFit="1" customWidth="1"/>
    <col min="7" max="7" width="6.140625" style="34" bestFit="1" customWidth="1"/>
    <col min="8" max="8" width="0.5703125" style="34" customWidth="1"/>
    <col min="9" max="9" width="8.42578125" style="34" bestFit="1" customWidth="1"/>
    <col min="10" max="10" width="6.140625" style="34" bestFit="1" customWidth="1"/>
    <col min="11" max="11" width="0.5703125" style="34" customWidth="1"/>
    <col min="12" max="12" width="8.28515625" style="34" customWidth="1"/>
    <col min="13" max="13" width="6.140625" style="34" bestFit="1" customWidth="1"/>
    <col min="14" max="14" width="0.5703125" style="34" customWidth="1"/>
    <col min="15" max="15" width="8.42578125" style="34" bestFit="1" customWidth="1"/>
    <col min="16" max="16" width="6.140625" style="34" bestFit="1" customWidth="1"/>
    <col min="17" max="17" width="0.5703125" style="34" customWidth="1"/>
    <col min="18" max="18" width="8.28515625" style="34" customWidth="1"/>
    <col min="19" max="19" width="4.85546875" style="34" customWidth="1"/>
  </cols>
  <sheetData>
    <row r="1" spans="3:19" ht="0.6" customHeight="1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3:19" ht="21" customHeight="1">
      <c r="E2" s="30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6" t="s">
        <v>32</v>
      </c>
    </row>
    <row r="3" spans="3:19" ht="15" customHeight="1">
      <c r="E3" s="30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306" t="s">
        <v>287</v>
      </c>
    </row>
    <row r="4" spans="3:19" ht="19.899999999999999" customHeight="1">
      <c r="C4" s="4" t="str">
        <f>Indice!C4</f>
        <v>Demanda de energía eléctrica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3:19" ht="12.6" customHeight="1"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3:19">
      <c r="E6" s="7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3:19" ht="13.15" customHeight="1">
      <c r="C7" s="350" t="s">
        <v>279</v>
      </c>
      <c r="E7" s="35"/>
      <c r="F7" s="36">
        <v>2012</v>
      </c>
      <c r="G7" s="36"/>
      <c r="H7" s="37"/>
      <c r="I7" s="36">
        <v>2013</v>
      </c>
      <c r="J7" s="36"/>
      <c r="K7" s="37"/>
      <c r="L7" s="36">
        <v>2014</v>
      </c>
      <c r="M7" s="36"/>
      <c r="N7" s="37"/>
      <c r="O7" s="36">
        <v>2015</v>
      </c>
      <c r="P7" s="36"/>
      <c r="Q7" s="37"/>
      <c r="R7" s="36">
        <v>2016</v>
      </c>
      <c r="S7" s="36"/>
    </row>
    <row r="8" spans="3:19" ht="13.15" customHeight="1">
      <c r="C8" s="350"/>
      <c r="E8" s="38"/>
      <c r="F8" s="39" t="s">
        <v>0</v>
      </c>
      <c r="G8" s="39" t="s">
        <v>1</v>
      </c>
      <c r="H8" s="39"/>
      <c r="I8" s="39" t="s">
        <v>0</v>
      </c>
      <c r="J8" s="39" t="s">
        <v>1</v>
      </c>
      <c r="K8" s="39"/>
      <c r="L8" s="39" t="s">
        <v>0</v>
      </c>
      <c r="M8" s="39" t="s">
        <v>1</v>
      </c>
      <c r="N8" s="39"/>
      <c r="O8" s="39" t="s">
        <v>0</v>
      </c>
      <c r="P8" s="39" t="s">
        <v>1</v>
      </c>
      <c r="Q8" s="39"/>
      <c r="R8" s="39" t="s">
        <v>0</v>
      </c>
      <c r="S8" s="39" t="s">
        <v>1</v>
      </c>
    </row>
    <row r="9" spans="3:19">
      <c r="C9" s="350"/>
      <c r="E9" s="105" t="s">
        <v>3</v>
      </c>
      <c r="F9" s="106">
        <f>+'Data 2'!G33/1000</f>
        <v>1255.4098140000001</v>
      </c>
      <c r="G9" s="107">
        <f>+F9/F$21*100</f>
        <v>8.2894990544906815</v>
      </c>
      <c r="H9" s="107"/>
      <c r="I9" s="106">
        <f>+'Data 2'!G45/1000</f>
        <v>1213.7525599999999</v>
      </c>
      <c r="J9" s="107">
        <f>+I9/I$21*100</f>
        <v>8.2518484467640683</v>
      </c>
      <c r="K9" s="107"/>
      <c r="L9" s="106">
        <f>+'Data 2'!G57/1000</f>
        <v>1186.3572450000001</v>
      </c>
      <c r="M9" s="107">
        <f>+L9/L$21*100</f>
        <v>8.1326829218932772</v>
      </c>
      <c r="N9" s="107">
        <v>22530.412876999999</v>
      </c>
      <c r="O9" s="106">
        <f>+'Data 2'!G69/1000</f>
        <v>1219.4247790000002</v>
      </c>
      <c r="P9" s="107">
        <f>+O9/O$21*100</f>
        <v>8.1924588955417743</v>
      </c>
      <c r="Q9" s="107"/>
      <c r="R9" s="106">
        <f>+'Data 2'!G81/1000</f>
        <v>1173.462182</v>
      </c>
      <c r="S9" s="107">
        <f>+R9/R$21*100</f>
        <v>7.8080989113359189</v>
      </c>
    </row>
    <row r="10" spans="3:19">
      <c r="C10" s="350"/>
      <c r="E10" s="102" t="s">
        <v>5</v>
      </c>
      <c r="F10" s="106">
        <f>+'Data 2'!G34/1000</f>
        <v>1250.7502359999999</v>
      </c>
      <c r="G10" s="107">
        <f t="shared" ref="G10:G20" si="0">+F10/F$21*100</f>
        <v>8.2587317568364913</v>
      </c>
      <c r="H10" s="107"/>
      <c r="I10" s="106">
        <f>+'Data 2'!G46/1000</f>
        <v>1116.7930789999996</v>
      </c>
      <c r="J10" s="107">
        <f t="shared" ref="J10:J20" si="1">+I10/I$21*100</f>
        <v>7.5926572993617478</v>
      </c>
      <c r="K10" s="107"/>
      <c r="L10" s="106">
        <f>+'Data 2'!G58/1000</f>
        <v>1076.7889480000001</v>
      </c>
      <c r="M10" s="107">
        <f t="shared" ref="M10:M20" si="2">+L10/L$21*100</f>
        <v>7.3815734044621859</v>
      </c>
      <c r="N10" s="107">
        <v>21052.741961000003</v>
      </c>
      <c r="O10" s="106">
        <f>+'Data 2'!G70/1000</f>
        <v>1127.5351740000001</v>
      </c>
      <c r="P10" s="107">
        <f t="shared" ref="P10:P20" si="3">+O10/O$21*100</f>
        <v>7.5751171579830103</v>
      </c>
      <c r="Q10" s="107"/>
      <c r="R10" s="106">
        <f>+'Data 2'!G82/1000</f>
        <v>1118.5361909999999</v>
      </c>
      <c r="S10" s="107">
        <f t="shared" ref="S10:S20" si="4">+R10/R$21*100</f>
        <v>7.4426269113774683</v>
      </c>
    </row>
    <row r="11" spans="3:19">
      <c r="E11" s="102" t="s">
        <v>7</v>
      </c>
      <c r="F11" s="106">
        <f>+'Data 2'!G35/1000</f>
        <v>1214.0757619999999</v>
      </c>
      <c r="G11" s="107">
        <f t="shared" si="0"/>
        <v>8.0165693855082854</v>
      </c>
      <c r="H11" s="107"/>
      <c r="I11" s="106">
        <f>+'Data 2'!G47/1000</f>
        <v>1170.5501529999999</v>
      </c>
      <c r="J11" s="107">
        <f t="shared" si="1"/>
        <v>7.958131484305575</v>
      </c>
      <c r="K11" s="107"/>
      <c r="L11" s="106">
        <f>+'Data 2'!G59/1000</f>
        <v>1157.7146369999998</v>
      </c>
      <c r="M11" s="107">
        <f t="shared" si="2"/>
        <v>7.9363329186359648</v>
      </c>
      <c r="N11" s="107">
        <v>21103.814710000002</v>
      </c>
      <c r="O11" s="106">
        <f>+'Data 2'!G71/1000</f>
        <v>1186.436518</v>
      </c>
      <c r="P11" s="107">
        <f t="shared" si="3"/>
        <v>7.9708339319261166</v>
      </c>
      <c r="Q11" s="107"/>
      <c r="R11" s="106">
        <f>+'Data 2'!G83/1000</f>
        <v>1202.845452</v>
      </c>
      <c r="S11" s="107">
        <f t="shared" si="4"/>
        <v>8.0036122240082221</v>
      </c>
    </row>
    <row r="12" spans="3:19">
      <c r="E12" s="102" t="s">
        <v>9</v>
      </c>
      <c r="F12" s="106">
        <f>+'Data 2'!G36/1000</f>
        <v>1124.0322960000001</v>
      </c>
      <c r="G12" s="107">
        <f t="shared" si="0"/>
        <v>7.4220103674520015</v>
      </c>
      <c r="H12" s="107"/>
      <c r="I12" s="106">
        <f>+'Data 2'!G48/1000</f>
        <v>1125.47027</v>
      </c>
      <c r="J12" s="107">
        <f t="shared" si="1"/>
        <v>7.6516502666561932</v>
      </c>
      <c r="K12" s="107"/>
      <c r="L12" s="106">
        <f>+'Data 2'!G60/1000</f>
        <v>1096.872799</v>
      </c>
      <c r="M12" s="107">
        <f t="shared" si="2"/>
        <v>7.5192516567103507</v>
      </c>
      <c r="N12" s="107">
        <v>19100.026852999999</v>
      </c>
      <c r="O12" s="106">
        <f>+'Data 2'!G72/1000</f>
        <v>1103.2570800000001</v>
      </c>
      <c r="P12" s="107">
        <f t="shared" si="3"/>
        <v>7.4120096907719475</v>
      </c>
      <c r="Q12" s="107"/>
      <c r="R12" s="106">
        <f>+'Data 2'!G84/1000</f>
        <v>1139.0929620000002</v>
      </c>
      <c r="S12" s="107">
        <f t="shared" si="4"/>
        <v>7.5794095906386945</v>
      </c>
    </row>
    <row r="13" spans="3:19">
      <c r="E13" s="102" t="s">
        <v>10</v>
      </c>
      <c r="F13" s="106">
        <f>+'Data 2'!G37/1000</f>
        <v>1202.8998630000001</v>
      </c>
      <c r="G13" s="107">
        <f t="shared" si="0"/>
        <v>7.9427746746812273</v>
      </c>
      <c r="H13" s="107"/>
      <c r="I13" s="106">
        <f>+'Data 2'!G49/1000</f>
        <v>1179.759331</v>
      </c>
      <c r="J13" s="107">
        <f t="shared" si="1"/>
        <v>8.0207412316953342</v>
      </c>
      <c r="K13" s="107"/>
      <c r="L13" s="106">
        <f>+'Data 2'!G61/1000</f>
        <v>1169.1767109999998</v>
      </c>
      <c r="M13" s="107">
        <f t="shared" si="2"/>
        <v>8.0149074069379918</v>
      </c>
      <c r="N13" s="107">
        <v>19255.983743999997</v>
      </c>
      <c r="O13" s="106">
        <f>+'Data 2'!G73/1000</f>
        <v>1187.8421000000001</v>
      </c>
      <c r="P13" s="107">
        <f t="shared" si="3"/>
        <v>7.9802770504830134</v>
      </c>
      <c r="Q13" s="107"/>
      <c r="R13" s="106">
        <f>+'Data 2'!G85/1000</f>
        <v>1207.4555339999999</v>
      </c>
      <c r="S13" s="107">
        <f t="shared" si="4"/>
        <v>8.0342872443007547</v>
      </c>
    </row>
    <row r="14" spans="3:19">
      <c r="E14" s="102" t="s">
        <v>12</v>
      </c>
      <c r="F14" s="106">
        <f>+'Data 2'!G38/1000</f>
        <v>1295.9048190000003</v>
      </c>
      <c r="G14" s="107">
        <f t="shared" si="0"/>
        <v>8.5568884773832252</v>
      </c>
      <c r="H14" s="107"/>
      <c r="I14" s="106">
        <f>+'Data 2'!G50/1000</f>
        <v>1198.1674130000001</v>
      </c>
      <c r="J14" s="107">
        <f t="shared" si="1"/>
        <v>8.1458908774020404</v>
      </c>
      <c r="K14" s="107"/>
      <c r="L14" s="106">
        <f>+'Data 2'!G62/1000</f>
        <v>1232.0452349999998</v>
      </c>
      <c r="M14" s="107">
        <f t="shared" si="2"/>
        <v>8.4458819499049689</v>
      </c>
      <c r="N14" s="107">
        <v>20562.727529</v>
      </c>
      <c r="O14" s="106">
        <f>+'Data 2'!G74/1000</f>
        <v>1242.9298869999998</v>
      </c>
      <c r="P14" s="107">
        <f t="shared" si="3"/>
        <v>8.3503732125553913</v>
      </c>
      <c r="Q14" s="107"/>
      <c r="R14" s="106">
        <f>+'Data 2'!G86/1000</f>
        <v>1277.5540060000001</v>
      </c>
      <c r="S14" s="107">
        <f t="shared" si="4"/>
        <v>8.5007154013434096</v>
      </c>
    </row>
    <row r="15" spans="3:19">
      <c r="E15" s="102" t="s">
        <v>13</v>
      </c>
      <c r="F15" s="106">
        <f>+'Data 2'!G39/1000</f>
        <v>1418.7806399999999</v>
      </c>
      <c r="G15" s="107">
        <f t="shared" si="0"/>
        <v>9.3682402691569848</v>
      </c>
      <c r="H15" s="107"/>
      <c r="I15" s="106">
        <f>+'Data 2'!G51/1000</f>
        <v>1407.7338440000001</v>
      </c>
      <c r="J15" s="107">
        <f t="shared" si="1"/>
        <v>9.5706544454733109</v>
      </c>
      <c r="K15" s="107"/>
      <c r="L15" s="106">
        <f>+'Data 2'!G63/1000</f>
        <v>1370.1373530000001</v>
      </c>
      <c r="M15" s="107">
        <f t="shared" si="2"/>
        <v>9.3925271652816189</v>
      </c>
      <c r="N15" s="107">
        <v>21572.715988000004</v>
      </c>
      <c r="O15" s="106">
        <f>+'Data 2'!G75/1000</f>
        <v>1504.320534</v>
      </c>
      <c r="P15" s="107">
        <f t="shared" si="3"/>
        <v>10.106473439567894</v>
      </c>
      <c r="Q15" s="107"/>
      <c r="R15" s="106">
        <f>+'Data 2'!G87/1000</f>
        <v>1445.1977549999999</v>
      </c>
      <c r="S15" s="107">
        <f t="shared" si="4"/>
        <v>9.6161999854551894</v>
      </c>
    </row>
    <row r="16" spans="3:19">
      <c r="E16" s="102" t="s">
        <v>14</v>
      </c>
      <c r="F16" s="106">
        <f>+'Data 2'!G40/1000</f>
        <v>1510.7177180000001</v>
      </c>
      <c r="G16" s="107">
        <f t="shared" si="0"/>
        <v>9.9753028495628122</v>
      </c>
      <c r="H16" s="107"/>
      <c r="I16" s="106">
        <f>+'Data 2'!G52/1000</f>
        <v>1441.9236559999999</v>
      </c>
      <c r="J16" s="107">
        <f t="shared" si="1"/>
        <v>9.8030981546320817</v>
      </c>
      <c r="K16" s="107"/>
      <c r="L16" s="106">
        <f>+'Data 2'!G64/1000</f>
        <v>1415.0301549999999</v>
      </c>
      <c r="M16" s="107">
        <f t="shared" si="2"/>
        <v>9.7002750428118265</v>
      </c>
      <c r="N16" s="107">
        <v>19583.977256999999</v>
      </c>
      <c r="O16" s="106">
        <f>+'Data 2'!G76/1000</f>
        <v>1464.1067549999998</v>
      </c>
      <c r="P16" s="107">
        <f t="shared" si="3"/>
        <v>9.8363052937622371</v>
      </c>
      <c r="Q16" s="107"/>
      <c r="R16" s="106">
        <f>+'Data 2'!G88/1000</f>
        <v>1484.8010120000001</v>
      </c>
      <c r="S16" s="107">
        <f t="shared" si="4"/>
        <v>9.8797160600337701</v>
      </c>
    </row>
    <row r="17" spans="4:19">
      <c r="E17" s="102" t="s">
        <v>16</v>
      </c>
      <c r="F17" s="106">
        <f>+'Data 2'!G41/1000</f>
        <v>1311.560555</v>
      </c>
      <c r="G17" s="107">
        <f t="shared" si="0"/>
        <v>8.6602636520250833</v>
      </c>
      <c r="H17" s="107"/>
      <c r="I17" s="106">
        <f>+'Data 2'!G53/1000</f>
        <v>1271.9161940000001</v>
      </c>
      <c r="J17" s="107">
        <f t="shared" si="1"/>
        <v>8.6472811805010465</v>
      </c>
      <c r="K17" s="107"/>
      <c r="L17" s="106">
        <f>+'Data 2'!G65/1000</f>
        <v>1356.9033850000001</v>
      </c>
      <c r="M17" s="107">
        <f t="shared" si="2"/>
        <v>9.3018060389125683</v>
      </c>
      <c r="N17" s="107">
        <v>19539.287537</v>
      </c>
      <c r="O17" s="106">
        <f>+'Data 2'!G77/1000</f>
        <v>1308.1347969999999</v>
      </c>
      <c r="P17" s="107">
        <f t="shared" si="3"/>
        <v>8.7884392205305346</v>
      </c>
      <c r="Q17" s="107"/>
      <c r="R17" s="106">
        <f>+'Data 2'!G89/1000</f>
        <v>1357.7768059999999</v>
      </c>
      <c r="S17" s="107">
        <f t="shared" si="4"/>
        <v>9.0345098149620302</v>
      </c>
    </row>
    <row r="18" spans="4:19">
      <c r="E18" s="102" t="s">
        <v>18</v>
      </c>
      <c r="F18" s="106">
        <f>+'Data 2'!G42/1000</f>
        <v>1249.9891750000002</v>
      </c>
      <c r="G18" s="107">
        <f t="shared" si="0"/>
        <v>8.2537064540472738</v>
      </c>
      <c r="H18" s="107"/>
      <c r="I18" s="106">
        <f>+'Data 2'!G54/1000</f>
        <v>1245.8583850000002</v>
      </c>
      <c r="J18" s="107">
        <f t="shared" si="1"/>
        <v>8.4701239098933332</v>
      </c>
      <c r="K18" s="107"/>
      <c r="L18" s="106">
        <f>+'Data 2'!G66/1000</f>
        <v>1253.7670639999999</v>
      </c>
      <c r="M18" s="107">
        <f t="shared" si="2"/>
        <v>8.5947888230118021</v>
      </c>
      <c r="N18" s="107">
        <v>19277.604965999999</v>
      </c>
      <c r="O18" s="106">
        <f>+'Data 2'!G78/1000</f>
        <v>1242.6219289999999</v>
      </c>
      <c r="P18" s="107">
        <f t="shared" si="3"/>
        <v>8.348304258979903</v>
      </c>
      <c r="Q18" s="107"/>
      <c r="R18" s="106">
        <f>+'Data 2'!G90/1000</f>
        <v>1278.0381290000003</v>
      </c>
      <c r="S18" s="107">
        <f t="shared" si="4"/>
        <v>8.5039367069186866</v>
      </c>
    </row>
    <row r="19" spans="4:19">
      <c r="E19" s="102" t="s">
        <v>20</v>
      </c>
      <c r="F19" s="106">
        <f>+'Data 2'!G43/1000</f>
        <v>1124.2894130000002</v>
      </c>
      <c r="G19" s="107">
        <f t="shared" si="0"/>
        <v>7.4237081167483874</v>
      </c>
      <c r="H19" s="107"/>
      <c r="I19" s="106">
        <f>+'Data 2'!G55/1000</f>
        <v>1139.916379</v>
      </c>
      <c r="J19" s="107">
        <f t="shared" si="1"/>
        <v>7.749863943843768</v>
      </c>
      <c r="K19" s="107"/>
      <c r="L19" s="106">
        <f>+'Data 2'!G67/1000</f>
        <v>1097.3159509999998</v>
      </c>
      <c r="M19" s="107">
        <f t="shared" si="2"/>
        <v>7.5222895398752998</v>
      </c>
      <c r="N19" s="107">
        <v>20702.574327000002</v>
      </c>
      <c r="O19" s="106">
        <f>+'Data 2'!G79/1000</f>
        <v>1119.9937069999999</v>
      </c>
      <c r="P19" s="107">
        <f t="shared" si="3"/>
        <v>7.5244513362992382</v>
      </c>
      <c r="Q19" s="107"/>
      <c r="R19" s="106">
        <f>+'Data 2'!G91/1000</f>
        <v>1143.3085739999997</v>
      </c>
      <c r="S19" s="107">
        <f t="shared" si="4"/>
        <v>7.6074598473684931</v>
      </c>
    </row>
    <row r="20" spans="4:19">
      <c r="E20" s="104" t="s">
        <v>22</v>
      </c>
      <c r="F20" s="108">
        <f>+'Data 2'!G44/1000</f>
        <v>1186.169686</v>
      </c>
      <c r="G20" s="109">
        <f t="shared" si="0"/>
        <v>7.8323049421075392</v>
      </c>
      <c r="H20" s="109"/>
      <c r="I20" s="108">
        <f>+'Data 2'!G56/1000</f>
        <v>1197.0153979999998</v>
      </c>
      <c r="J20" s="109">
        <f t="shared" si="1"/>
        <v>8.1380587594715124</v>
      </c>
      <c r="K20" s="109"/>
      <c r="L20" s="108">
        <f>+'Data 2'!G68/1000</f>
        <v>1175.4166310000001</v>
      </c>
      <c r="M20" s="109">
        <f t="shared" si="2"/>
        <v>8.0576831315621398</v>
      </c>
      <c r="N20" s="109">
        <v>22540.629502</v>
      </c>
      <c r="O20" s="108">
        <f>+'Data 2'!G80/1000</f>
        <v>1178.1193189999999</v>
      </c>
      <c r="P20" s="109">
        <f t="shared" si="3"/>
        <v>7.9149565115989526</v>
      </c>
      <c r="Q20" s="109"/>
      <c r="R20" s="108">
        <f>+'Data 2'!G92/1000</f>
        <v>1200.7136309999999</v>
      </c>
      <c r="S20" s="109">
        <f t="shared" si="4"/>
        <v>7.9894273022573614</v>
      </c>
    </row>
    <row r="21" spans="4:19">
      <c r="E21" s="110" t="s">
        <v>23</v>
      </c>
      <c r="F21" s="111">
        <f>SUM(F9:F20)</f>
        <v>15144.579977000001</v>
      </c>
      <c r="G21" s="112">
        <f>SUM(G9:G20)</f>
        <v>99.999999999999986</v>
      </c>
      <c r="H21" s="113"/>
      <c r="I21" s="111">
        <f>SUM(I9:I20)</f>
        <v>14708.856661999998</v>
      </c>
      <c r="J21" s="112">
        <f>SUM(J9:J20)</f>
        <v>100</v>
      </c>
      <c r="K21" s="113"/>
      <c r="L21" s="111">
        <f>SUM(L9:L20)</f>
        <v>14587.526114</v>
      </c>
      <c r="M21" s="112">
        <f>SUM(M9:M20)</f>
        <v>100</v>
      </c>
      <c r="N21" s="113"/>
      <c r="O21" s="111">
        <f>SUM(O9:O20)</f>
        <v>14884.722578999997</v>
      </c>
      <c r="P21" s="112">
        <f>SUM(P9:P20)</f>
        <v>100.00000000000001</v>
      </c>
      <c r="Q21" s="113"/>
      <c r="R21" s="111">
        <f>SUM(R9:R20)</f>
        <v>15028.782234</v>
      </c>
      <c r="S21" s="112">
        <f>SUM(S9:S20)</f>
        <v>100</v>
      </c>
    </row>
    <row r="22" spans="4:19">
      <c r="F22" s="48"/>
      <c r="I22" s="66"/>
      <c r="L22" s="66"/>
      <c r="O22" s="66"/>
      <c r="R22" s="66"/>
    </row>
    <row r="23" spans="4:19">
      <c r="F23" s="21"/>
      <c r="G23" s="21"/>
      <c r="H23" s="21"/>
      <c r="I23" s="73"/>
      <c r="J23" s="21"/>
      <c r="K23" s="21"/>
      <c r="L23" s="73"/>
      <c r="M23" s="21"/>
      <c r="N23" s="21"/>
      <c r="O23" s="73"/>
      <c r="P23" s="44"/>
      <c r="Q23" s="43"/>
      <c r="R23" s="73"/>
      <c r="S23" s="44"/>
    </row>
    <row r="24" spans="4:19">
      <c r="F24" s="74"/>
      <c r="G24" s="44"/>
      <c r="H24" s="43"/>
      <c r="I24" s="74"/>
      <c r="J24" s="44"/>
      <c r="K24" s="43"/>
      <c r="L24" s="74"/>
      <c r="M24" s="44"/>
      <c r="N24" s="43"/>
      <c r="O24" s="74"/>
      <c r="P24" s="44"/>
      <c r="Q24" s="43"/>
      <c r="R24" s="74"/>
      <c r="S24" s="44"/>
    </row>
    <row r="25" spans="4:19">
      <c r="F25" s="44"/>
      <c r="G25" s="44"/>
      <c r="H25" s="43"/>
      <c r="I25" s="44"/>
      <c r="J25" s="44"/>
      <c r="K25" s="43"/>
      <c r="L25" s="44"/>
      <c r="M25" s="44"/>
      <c r="N25" s="43"/>
      <c r="O25" s="44"/>
      <c r="P25" s="44"/>
      <c r="Q25" s="43"/>
      <c r="R25" s="44"/>
      <c r="S25" s="44"/>
    </row>
    <row r="26" spans="4:19">
      <c r="D26" s="352"/>
      <c r="E26" s="352"/>
      <c r="F26" s="44"/>
      <c r="G26" s="44"/>
      <c r="H26" s="43"/>
      <c r="I26" s="44"/>
      <c r="J26" s="44"/>
      <c r="K26" s="43"/>
      <c r="L26" s="44"/>
      <c r="M26" s="44"/>
      <c r="N26" s="43"/>
      <c r="O26" s="44"/>
      <c r="P26" s="44"/>
      <c r="Q26" s="43"/>
      <c r="R26" s="44"/>
      <c r="S26" s="44"/>
    </row>
    <row r="27" spans="4:19">
      <c r="E27" s="20"/>
      <c r="F27" s="44"/>
      <c r="G27" s="44"/>
      <c r="H27" s="43"/>
      <c r="I27" s="44"/>
      <c r="J27" s="44"/>
      <c r="K27" s="43"/>
      <c r="L27" s="44"/>
      <c r="M27" s="44"/>
      <c r="N27" s="43"/>
      <c r="O27" s="44"/>
      <c r="P27" s="44"/>
      <c r="Q27" s="43"/>
      <c r="R27" s="44"/>
      <c r="S27" s="44"/>
    </row>
    <row r="28" spans="4:19">
      <c r="D28" s="62"/>
      <c r="F28" s="44"/>
      <c r="G28" s="44"/>
      <c r="H28" s="43"/>
      <c r="I28" s="44"/>
      <c r="J28" s="44"/>
      <c r="K28" s="43"/>
      <c r="L28" s="44"/>
      <c r="M28" s="44"/>
      <c r="N28" s="43"/>
      <c r="O28" s="44"/>
      <c r="P28" s="44"/>
      <c r="Q28" s="43"/>
      <c r="R28" s="44"/>
      <c r="S28" s="44"/>
    </row>
    <row r="29" spans="4:19">
      <c r="D29" s="62"/>
      <c r="F29" s="44"/>
      <c r="G29" s="44"/>
      <c r="H29" s="43"/>
      <c r="I29" s="44"/>
      <c r="J29" s="44"/>
      <c r="K29" s="43"/>
      <c r="L29" s="44"/>
      <c r="M29" s="44"/>
      <c r="N29" s="43"/>
      <c r="O29" s="44"/>
      <c r="P29" s="44"/>
      <c r="Q29" s="43"/>
      <c r="R29" s="44"/>
      <c r="S29" s="44"/>
    </row>
    <row r="30" spans="4:19">
      <c r="D30" s="62"/>
      <c r="F30" s="44"/>
      <c r="G30" s="44"/>
      <c r="H30" s="43"/>
      <c r="I30" s="44"/>
      <c r="J30" s="44"/>
      <c r="K30" s="43"/>
      <c r="L30" s="44"/>
      <c r="M30" s="44"/>
      <c r="N30" s="43"/>
      <c r="O30" s="44"/>
      <c r="P30" s="44"/>
      <c r="Q30" s="43"/>
      <c r="R30" s="44"/>
      <c r="S30" s="44"/>
    </row>
    <row r="31" spans="4:19">
      <c r="D31" s="62"/>
      <c r="F31" s="44"/>
      <c r="G31" s="44"/>
      <c r="H31" s="43"/>
      <c r="I31" s="44"/>
      <c r="J31" s="44"/>
      <c r="K31" s="43"/>
      <c r="L31" s="44"/>
      <c r="M31" s="44"/>
      <c r="N31" s="43"/>
      <c r="O31" s="44"/>
      <c r="P31" s="44"/>
      <c r="Q31" s="43"/>
      <c r="R31" s="44"/>
      <c r="S31" s="44"/>
    </row>
    <row r="32" spans="4:19">
      <c r="D32" s="62"/>
      <c r="F32" s="44"/>
      <c r="G32" s="44"/>
      <c r="H32" s="43"/>
      <c r="I32" s="44"/>
      <c r="J32" s="44"/>
      <c r="K32" s="43"/>
      <c r="L32" s="44"/>
      <c r="M32" s="44"/>
      <c r="N32" s="43"/>
      <c r="O32" s="44"/>
      <c r="P32" s="44"/>
      <c r="Q32" s="43"/>
      <c r="R32" s="44"/>
      <c r="S32" s="44"/>
    </row>
    <row r="33" spans="4:19">
      <c r="D33" s="62"/>
      <c r="F33" s="44"/>
      <c r="G33" s="44"/>
      <c r="H33" s="43"/>
      <c r="I33" s="44"/>
      <c r="J33" s="44"/>
      <c r="K33" s="43"/>
      <c r="L33" s="44"/>
      <c r="M33" s="44"/>
      <c r="N33" s="43"/>
      <c r="O33" s="44"/>
      <c r="P33" s="44"/>
      <c r="Q33" s="43"/>
      <c r="R33" s="44"/>
      <c r="S33" s="44"/>
    </row>
    <row r="34" spans="4:19">
      <c r="D34" s="62"/>
      <c r="F34" s="44"/>
      <c r="G34" s="44"/>
      <c r="H34" s="43"/>
      <c r="I34" s="44"/>
      <c r="J34" s="44"/>
      <c r="K34" s="43"/>
      <c r="L34" s="44"/>
      <c r="M34" s="44"/>
      <c r="N34" s="43"/>
      <c r="O34" s="44"/>
      <c r="P34" s="44"/>
      <c r="Q34" s="43"/>
      <c r="R34" s="44"/>
      <c r="S34" s="44"/>
    </row>
    <row r="35" spans="4:19">
      <c r="D35" s="62"/>
      <c r="F35" s="44"/>
      <c r="G35" s="44"/>
      <c r="H35" s="43"/>
      <c r="I35" s="44"/>
      <c r="J35" s="44"/>
      <c r="K35" s="43"/>
      <c r="L35" s="44"/>
      <c r="M35" s="44"/>
      <c r="N35" s="43"/>
      <c r="O35" s="44"/>
      <c r="P35" s="44"/>
      <c r="Q35" s="43"/>
      <c r="R35" s="44"/>
      <c r="S35" s="44"/>
    </row>
    <row r="36" spans="4:19">
      <c r="D36" s="62"/>
      <c r="F36" s="44"/>
      <c r="G36" s="44"/>
      <c r="H36" s="43"/>
      <c r="I36" s="44"/>
      <c r="J36" s="44"/>
      <c r="K36" s="43"/>
      <c r="L36" s="44"/>
      <c r="M36" s="44"/>
      <c r="N36" s="43"/>
      <c r="O36" s="44"/>
      <c r="P36" s="44"/>
      <c r="Q36" s="43"/>
      <c r="R36" s="44"/>
      <c r="S36" s="44"/>
    </row>
    <row r="37" spans="4:19">
      <c r="D37" s="62"/>
      <c r="F37" s="44"/>
      <c r="G37" s="44"/>
      <c r="H37" s="43"/>
      <c r="I37" s="44"/>
      <c r="J37" s="44"/>
      <c r="K37" s="43"/>
      <c r="L37" s="44"/>
      <c r="M37" s="44"/>
      <c r="N37" s="43"/>
      <c r="O37" s="44"/>
      <c r="P37" s="44"/>
      <c r="Q37" s="43"/>
      <c r="R37" s="44"/>
      <c r="S37" s="44"/>
    </row>
    <row r="38" spans="4:19">
      <c r="D38" s="62"/>
      <c r="F38" s="44"/>
      <c r="G38" s="44"/>
      <c r="H38" s="43"/>
      <c r="I38" s="44"/>
      <c r="J38" s="44"/>
      <c r="K38" s="43"/>
      <c r="L38" s="44"/>
      <c r="M38" s="44"/>
      <c r="N38" s="43"/>
      <c r="O38" s="44"/>
      <c r="P38" s="44"/>
      <c r="Q38" s="43"/>
      <c r="R38" s="44"/>
      <c r="S38" s="44"/>
    </row>
    <row r="39" spans="4:19">
      <c r="D39" s="62"/>
      <c r="F39" s="44"/>
      <c r="G39" s="44"/>
      <c r="H39" s="43"/>
      <c r="I39" s="44"/>
      <c r="J39" s="44"/>
      <c r="K39" s="43"/>
      <c r="L39" s="44"/>
      <c r="M39" s="44"/>
      <c r="N39" s="43"/>
      <c r="O39" s="44"/>
      <c r="P39" s="44"/>
      <c r="Q39" s="43"/>
      <c r="R39" s="44"/>
      <c r="S39" s="44"/>
    </row>
    <row r="40" spans="4:19">
      <c r="F40" s="44"/>
      <c r="G40" s="44"/>
      <c r="H40" s="43"/>
      <c r="I40" s="44"/>
      <c r="J40" s="44"/>
      <c r="K40" s="43"/>
      <c r="L40" s="44"/>
      <c r="M40" s="44"/>
      <c r="N40" s="43"/>
      <c r="O40" s="44"/>
      <c r="P40" s="44"/>
      <c r="Q40" s="43"/>
      <c r="R40" s="44"/>
      <c r="S40" s="44"/>
    </row>
    <row r="41" spans="4:19">
      <c r="F41" s="44"/>
      <c r="G41" s="44"/>
      <c r="H41" s="43"/>
      <c r="I41" s="44"/>
      <c r="J41" s="44"/>
      <c r="K41" s="43"/>
      <c r="L41" s="44"/>
      <c r="M41" s="44"/>
      <c r="N41" s="43"/>
      <c r="O41" s="44"/>
      <c r="P41" s="44"/>
      <c r="Q41" s="43"/>
      <c r="R41" s="44"/>
      <c r="S41" s="44"/>
    </row>
    <row r="42" spans="4:19">
      <c r="F42" s="44"/>
      <c r="G42" s="44"/>
      <c r="H42" s="43"/>
      <c r="I42" s="44"/>
      <c r="J42" s="44"/>
      <c r="K42" s="43"/>
      <c r="L42" s="44"/>
      <c r="M42" s="44"/>
      <c r="N42" s="43"/>
      <c r="O42" s="44"/>
      <c r="P42" s="44"/>
      <c r="Q42" s="43"/>
      <c r="R42" s="44"/>
      <c r="S42" s="44"/>
    </row>
    <row r="43" spans="4:19">
      <c r="F43" s="44"/>
      <c r="G43" s="44"/>
      <c r="H43" s="43"/>
      <c r="I43" s="44"/>
      <c r="J43" s="44"/>
      <c r="K43" s="43"/>
      <c r="L43" s="44"/>
      <c r="M43" s="44"/>
      <c r="N43" s="43"/>
      <c r="O43" s="44"/>
      <c r="P43" s="44"/>
      <c r="Q43" s="43"/>
      <c r="R43" s="44"/>
      <c r="S43" s="44"/>
    </row>
    <row r="44" spans="4:19">
      <c r="F44" s="44"/>
      <c r="G44" s="44"/>
      <c r="H44" s="43"/>
      <c r="I44" s="44"/>
      <c r="J44" s="44"/>
      <c r="K44" s="43"/>
      <c r="L44" s="44"/>
      <c r="M44" s="44"/>
      <c r="N44" s="43"/>
      <c r="O44" s="44"/>
      <c r="P44" s="44"/>
      <c r="Q44" s="43"/>
      <c r="R44" s="44"/>
      <c r="S44" s="44"/>
    </row>
  </sheetData>
  <mergeCells count="2">
    <mergeCell ref="C7:C10"/>
    <mergeCell ref="D26:E26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C1:F21"/>
  <sheetViews>
    <sheetView showGridLines="0" showRowColHeaders="0" topLeftCell="A2" workbookViewId="0">
      <selection activeCell="E29" sqref="E2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6" ht="0.6" customHeight="1"/>
    <row r="2" spans="3:6" ht="21" customHeight="1">
      <c r="E2" s="46" t="s">
        <v>32</v>
      </c>
      <c r="F2" s="46"/>
    </row>
    <row r="3" spans="3:6" ht="15" customHeight="1">
      <c r="E3" s="306">
        <v>2016</v>
      </c>
      <c r="F3" s="306"/>
    </row>
    <row r="4" spans="3:6" ht="19.899999999999999" customHeight="1">
      <c r="C4" s="4" t="str">
        <f>Indice!C4</f>
        <v>Demanda de energía eléctrica</v>
      </c>
      <c r="E4" s="2"/>
      <c r="F4" s="2"/>
    </row>
    <row r="5" spans="3:6" ht="12.6" customHeight="1"/>
    <row r="7" spans="3:6" ht="12.75" customHeight="1">
      <c r="C7" s="350" t="s">
        <v>279</v>
      </c>
      <c r="E7" s="94"/>
    </row>
    <row r="8" spans="3:6">
      <c r="C8" s="350"/>
      <c r="E8" s="94"/>
    </row>
    <row r="9" spans="3:6">
      <c r="C9" s="350"/>
      <c r="E9" s="94"/>
    </row>
    <row r="10" spans="3:6">
      <c r="C10" s="350" t="s">
        <v>282</v>
      </c>
      <c r="E10" s="94"/>
    </row>
    <row r="11" spans="3:6">
      <c r="C11" s="350"/>
      <c r="E11" s="94"/>
    </row>
    <row r="12" spans="3:6">
      <c r="C12" s="350"/>
      <c r="E12" s="94"/>
    </row>
    <row r="13" spans="3:6">
      <c r="E13" s="94"/>
    </row>
    <row r="14" spans="3:6">
      <c r="E14" s="94"/>
    </row>
    <row r="15" spans="3:6">
      <c r="E15" s="94"/>
    </row>
    <row r="16" spans="3:6">
      <c r="E16" s="94"/>
    </row>
    <row r="17" spans="5:5">
      <c r="E17" s="94"/>
    </row>
    <row r="18" spans="5:5">
      <c r="E18" s="94"/>
    </row>
    <row r="19" spans="5:5">
      <c r="E19" s="94"/>
    </row>
    <row r="20" spans="5:5">
      <c r="E20" s="94"/>
    </row>
    <row r="21" spans="5:5">
      <c r="E21" s="94"/>
    </row>
  </sheetData>
  <mergeCells count="2">
    <mergeCell ref="C7:C9"/>
    <mergeCell ref="C10:C12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C1:P13"/>
  <sheetViews>
    <sheetView showGridLines="0" showRowColHeaders="0" topLeftCell="A2" workbookViewId="0">
      <selection activeCell="P4" sqref="P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8.85546875" customWidth="1"/>
    <col min="6" max="6" width="8" customWidth="1"/>
    <col min="7" max="7" width="5.5703125" customWidth="1"/>
    <col min="8" max="8" width="0.7109375" customWidth="1"/>
    <col min="9" max="9" width="8" customWidth="1"/>
    <col min="10" max="10" width="5.5703125" customWidth="1"/>
    <col min="11" max="11" width="0.7109375" customWidth="1"/>
    <col min="12" max="12" width="8" customWidth="1"/>
    <col min="13" max="13" width="5.5703125" customWidth="1"/>
    <col min="14" max="14" width="0.7109375" customWidth="1"/>
    <col min="15" max="15" width="8" customWidth="1"/>
    <col min="16" max="16" width="5.5703125" customWidth="1"/>
  </cols>
  <sheetData>
    <row r="1" spans="3:16" ht="0.6" customHeight="1"/>
    <row r="2" spans="3:16" ht="21" customHeight="1">
      <c r="P2" s="46" t="s">
        <v>32</v>
      </c>
    </row>
    <row r="3" spans="3:16" ht="15" customHeight="1">
      <c r="P3" s="80" t="s">
        <v>287</v>
      </c>
    </row>
    <row r="4" spans="3:16" ht="19.899999999999999" customHeight="1">
      <c r="C4" s="4" t="str">
        <f>Indice!C4</f>
        <v>Demanda de energía eléctrica</v>
      </c>
    </row>
    <row r="5" spans="3:16" ht="12.6" customHeight="1"/>
    <row r="7" spans="3:16">
      <c r="C7" s="350" t="s">
        <v>225</v>
      </c>
      <c r="E7" s="124"/>
      <c r="F7" s="353" t="s">
        <v>195</v>
      </c>
      <c r="G7" s="353"/>
      <c r="H7" s="126"/>
      <c r="I7" s="353" t="s">
        <v>197</v>
      </c>
      <c r="J7" s="353"/>
      <c r="K7" s="126"/>
      <c r="L7" s="353" t="s">
        <v>200</v>
      </c>
      <c r="M7" s="353"/>
      <c r="N7" s="126"/>
      <c r="O7" s="353" t="s">
        <v>205</v>
      </c>
      <c r="P7" s="353"/>
    </row>
    <row r="8" spans="3:16">
      <c r="C8" s="350"/>
      <c r="E8" s="99"/>
      <c r="F8" s="123" t="s">
        <v>210</v>
      </c>
      <c r="G8" s="123" t="s">
        <v>188</v>
      </c>
      <c r="H8" s="123"/>
      <c r="I8" s="123" t="s">
        <v>210</v>
      </c>
      <c r="J8" s="123" t="s">
        <v>188</v>
      </c>
      <c r="K8" s="123"/>
      <c r="L8" s="123" t="s">
        <v>210</v>
      </c>
      <c r="M8" s="123" t="s">
        <v>188</v>
      </c>
      <c r="N8" s="123"/>
      <c r="O8" s="123" t="s">
        <v>210</v>
      </c>
      <c r="P8" s="123" t="s">
        <v>188</v>
      </c>
    </row>
    <row r="9" spans="3:16">
      <c r="C9" s="350"/>
      <c r="E9" s="136">
        <v>2012</v>
      </c>
      <c r="F9" s="116">
        <f>+'Data 2'!D108</f>
        <v>5822.6093099999998</v>
      </c>
      <c r="G9" s="129">
        <f>+'Data 2'!J108</f>
        <v>1.380811743572008</v>
      </c>
      <c r="H9" s="129"/>
      <c r="I9" s="116">
        <f>+'Data 2'!C108</f>
        <v>8892.542578999999</v>
      </c>
      <c r="J9" s="129">
        <f>+'Data 2'!I108</f>
        <v>0.25150568083616154</v>
      </c>
      <c r="K9" s="129"/>
      <c r="L9" s="116">
        <f>+'Data 2'!E108</f>
        <v>212.07189599999998</v>
      </c>
      <c r="M9" s="129">
        <f>+'Data 2'!K108</f>
        <v>4.4828645495603503</v>
      </c>
      <c r="N9" s="129"/>
      <c r="O9" s="116">
        <f>+'Data 2'!F108</f>
        <v>217.35619200000002</v>
      </c>
      <c r="P9" s="129">
        <f>+'Data 2'!L108</f>
        <v>1.1392313025039735</v>
      </c>
    </row>
    <row r="10" spans="3:16">
      <c r="E10" s="136">
        <v>2013</v>
      </c>
      <c r="F10" s="116">
        <f>+'Data 2'!D109</f>
        <v>5673.540794999999</v>
      </c>
      <c r="G10" s="129">
        <f>+'Data 2'!J109</f>
        <v>-2.5601668781723763</v>
      </c>
      <c r="H10" s="129"/>
      <c r="I10" s="116">
        <f>+'Data 2'!C109</f>
        <v>8623.6871550000014</v>
      </c>
      <c r="J10" s="129">
        <f>+'Data 2'!I109</f>
        <v>-3.0233807891446918</v>
      </c>
      <c r="K10" s="129"/>
      <c r="L10" s="116">
        <f>+'Data 2'!E109</f>
        <v>201.96006399999999</v>
      </c>
      <c r="M10" s="129">
        <f>+'Data 2'!K109</f>
        <v>-4.7681150547171036</v>
      </c>
      <c r="N10" s="129"/>
      <c r="O10" s="116">
        <f>+'Data 2'!F109</f>
        <v>209.66864799999999</v>
      </c>
      <c r="P10" s="129">
        <f>+'Data 2'!L109</f>
        <v>-3.5368414993210862</v>
      </c>
    </row>
    <row r="11" spans="3:16">
      <c r="E11" s="136">
        <v>2014</v>
      </c>
      <c r="F11" s="116">
        <f>+'Data 2'!D110</f>
        <v>5585.425209</v>
      </c>
      <c r="G11" s="129">
        <f>+'Data 2'!J110</f>
        <v>-1.5530968963447633</v>
      </c>
      <c r="H11" s="129"/>
      <c r="I11" s="116">
        <f>+'Data 2'!C110</f>
        <v>8579.9763700000003</v>
      </c>
      <c r="J11" s="129">
        <f>+'Data 2'!I110</f>
        <v>-0.50686886263792141</v>
      </c>
      <c r="K11" s="129"/>
      <c r="L11" s="116">
        <f>+'Data 2'!E110</f>
        <v>212.25372200000004</v>
      </c>
      <c r="M11" s="129">
        <f>+'Data 2'!K110</f>
        <v>5.0968779649426477</v>
      </c>
      <c r="N11" s="129"/>
      <c r="O11" s="116">
        <f>+'Data 2'!F110</f>
        <v>209.870813</v>
      </c>
      <c r="P11" s="129">
        <f>+'Data 2'!L110</f>
        <v>9.642118739661143E-2</v>
      </c>
    </row>
    <row r="12" spans="3:16">
      <c r="E12" s="136">
        <v>2015</v>
      </c>
      <c r="F12" s="116">
        <f>+'Data 2'!D111</f>
        <v>5796.4355480000004</v>
      </c>
      <c r="G12" s="129">
        <f>+'Data 2'!J111</f>
        <v>3.7778742191371784</v>
      </c>
      <c r="H12" s="129"/>
      <c r="I12" s="116">
        <f>+'Data 2'!C111</f>
        <v>8669.362439999999</v>
      </c>
      <c r="J12" s="129">
        <f>+'Data 2'!I111</f>
        <v>1.0417985568414556</v>
      </c>
      <c r="K12" s="129"/>
      <c r="L12" s="116">
        <f>+'Data 2'!E111</f>
        <v>205.43960000000001</v>
      </c>
      <c r="M12" s="129">
        <f>+'Data 2'!K111</f>
        <v>-3.2103663180992559</v>
      </c>
      <c r="N12" s="129"/>
      <c r="O12" s="116">
        <f>+'Data 2'!F111</f>
        <v>213.48499100000004</v>
      </c>
      <c r="P12" s="129">
        <f>+'Data 2'!L111</f>
        <v>1.7220965356435913</v>
      </c>
    </row>
    <row r="13" spans="3:16">
      <c r="E13" s="137">
        <v>2016</v>
      </c>
      <c r="F13" s="121">
        <f>+'Data 2'!D112</f>
        <v>5832.1783740000001</v>
      </c>
      <c r="G13" s="132">
        <f>+'Data 2'!J112</f>
        <v>0.61663458006244731</v>
      </c>
      <c r="H13" s="132"/>
      <c r="I13" s="121">
        <f>+'Data 2'!C112</f>
        <v>8777.5268670000005</v>
      </c>
      <c r="J13" s="132">
        <f>+'Data 2'!I112</f>
        <v>1.2476629942351547</v>
      </c>
      <c r="K13" s="132"/>
      <c r="L13" s="121">
        <f>+'Data 2'!E112</f>
        <v>210.72814700000001</v>
      </c>
      <c r="M13" s="132">
        <f>+'Data 2'!K112</f>
        <v>2.5742588089151308</v>
      </c>
      <c r="N13" s="132"/>
      <c r="O13" s="121">
        <f>+'Data 2'!F112</f>
        <v>208.34884600000001</v>
      </c>
      <c r="P13" s="132">
        <f>+'Data 2'!L112</f>
        <v>-2.4058576558199429</v>
      </c>
    </row>
  </sheetData>
  <mergeCells count="5">
    <mergeCell ref="F7:G7"/>
    <mergeCell ref="I7:J7"/>
    <mergeCell ref="L7:M7"/>
    <mergeCell ref="O7:P7"/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C1:E21"/>
  <sheetViews>
    <sheetView showGridLines="0" showRowColHeaders="0" topLeftCell="A2" workbookViewId="0">
      <selection activeCell="E7" sqref="E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46" t="s">
        <v>32</v>
      </c>
    </row>
    <row r="3" spans="3:5" ht="15" customHeight="1">
      <c r="E3" s="80" t="s">
        <v>287</v>
      </c>
    </row>
    <row r="4" spans="3:5" ht="19.899999999999999" customHeight="1">
      <c r="C4" s="4" t="str">
        <f>Indice!C4</f>
        <v>Demanda de energía eléctrica</v>
      </c>
    </row>
    <row r="5" spans="3:5" ht="12.6" customHeight="1"/>
    <row r="7" spans="3:5">
      <c r="C7" s="350" t="s">
        <v>239</v>
      </c>
      <c r="E7" s="94"/>
    </row>
    <row r="8" spans="3:5">
      <c r="C8" s="350"/>
      <c r="E8" s="94"/>
    </row>
    <row r="9" spans="3:5">
      <c r="C9" s="350"/>
      <c r="E9" s="94"/>
    </row>
    <row r="10" spans="3:5">
      <c r="E10" s="94"/>
    </row>
    <row r="11" spans="3:5">
      <c r="E11" s="94"/>
    </row>
    <row r="12" spans="3:5">
      <c r="E12" s="94"/>
    </row>
    <row r="13" spans="3:5">
      <c r="E13" s="94"/>
    </row>
    <row r="14" spans="3:5">
      <c r="E14" s="94"/>
    </row>
    <row r="15" spans="3:5">
      <c r="E15" s="94"/>
    </row>
    <row r="16" spans="3:5">
      <c r="E16" s="94"/>
    </row>
    <row r="17" spans="5:5">
      <c r="E17" s="94"/>
    </row>
    <row r="18" spans="5:5">
      <c r="E18" s="94"/>
    </row>
    <row r="19" spans="5:5">
      <c r="E19" s="94"/>
    </row>
    <row r="20" spans="5:5">
      <c r="E20" s="94"/>
    </row>
    <row r="21" spans="5:5">
      <c r="E21" s="94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C1:J27"/>
  <sheetViews>
    <sheetView showGridLines="0" showRowColHeaders="0" topLeftCell="A2" workbookViewId="0">
      <selection activeCell="I24" sqref="I2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5" width="1.28515625" customWidth="1"/>
    <col min="6" max="6" width="6.7109375" customWidth="1"/>
    <col min="7" max="7" width="22.28515625" customWidth="1"/>
    <col min="8" max="8" width="10" customWidth="1"/>
    <col min="9" max="9" width="22.28515625" customWidth="1"/>
    <col min="10" max="10" width="6.7109375" customWidth="1"/>
  </cols>
  <sheetData>
    <row r="1" spans="3:10" ht="0.6" customHeight="1"/>
    <row r="2" spans="3:10" ht="21" customHeight="1">
      <c r="J2" s="46" t="s">
        <v>32</v>
      </c>
    </row>
    <row r="3" spans="3:10" ht="15" customHeight="1">
      <c r="J3" s="80" t="s">
        <v>287</v>
      </c>
    </row>
    <row r="4" spans="3:10" ht="19.899999999999999" customHeight="1">
      <c r="C4" s="4" t="str">
        <f>Indice!C4</f>
        <v>Demanda de energía eléctrica</v>
      </c>
    </row>
    <row r="5" spans="3:10" ht="12.6" customHeight="1"/>
    <row r="7" spans="3:10">
      <c r="C7" s="350" t="s">
        <v>226</v>
      </c>
      <c r="F7" s="154" t="s">
        <v>77</v>
      </c>
      <c r="G7" s="155"/>
      <c r="H7" s="134"/>
      <c r="I7" s="156" t="s">
        <v>227</v>
      </c>
      <c r="J7" s="155"/>
    </row>
    <row r="8" spans="3:10">
      <c r="C8" s="350"/>
    </row>
    <row r="9" spans="3:10">
      <c r="F9" s="141">
        <v>931</v>
      </c>
      <c r="G9" s="142" t="s">
        <v>308</v>
      </c>
      <c r="H9" s="354" t="s">
        <v>223</v>
      </c>
      <c r="I9" s="144" t="s">
        <v>310</v>
      </c>
      <c r="J9" s="143">
        <v>17453</v>
      </c>
    </row>
    <row r="10" spans="3:10" s="81" customFormat="1" ht="1.9" customHeight="1">
      <c r="F10" s="149"/>
      <c r="G10" s="150"/>
      <c r="H10" s="354"/>
      <c r="I10" s="151"/>
      <c r="J10" s="152"/>
    </row>
    <row r="11" spans="3:10">
      <c r="F11" s="146">
        <v>1148</v>
      </c>
      <c r="G11" s="147" t="s">
        <v>309</v>
      </c>
      <c r="H11" s="354"/>
      <c r="I11" s="145" t="s">
        <v>311</v>
      </c>
      <c r="J11" s="146">
        <v>23168</v>
      </c>
    </row>
    <row r="12" spans="3:10">
      <c r="F12" s="125"/>
      <c r="G12" s="140"/>
      <c r="H12" s="135"/>
      <c r="I12" s="125"/>
      <c r="J12" s="125"/>
    </row>
    <row r="13" spans="3:10">
      <c r="F13" s="143">
        <v>1389</v>
      </c>
      <c r="G13" s="142" t="s">
        <v>312</v>
      </c>
      <c r="H13" s="354" t="s">
        <v>221</v>
      </c>
      <c r="I13" s="144" t="s">
        <v>314</v>
      </c>
      <c r="J13" s="143">
        <v>26244</v>
      </c>
    </row>
    <row r="14" spans="3:10" s="81" customFormat="1" ht="1.9" customHeight="1">
      <c r="F14" s="152"/>
      <c r="G14" s="150"/>
      <c r="H14" s="354"/>
      <c r="I14" s="151"/>
      <c r="J14" s="152"/>
    </row>
    <row r="15" spans="3:10">
      <c r="F15" s="146">
        <v>1384</v>
      </c>
      <c r="G15" s="147" t="s">
        <v>313</v>
      </c>
      <c r="H15" s="354"/>
      <c r="I15" s="145" t="s">
        <v>315</v>
      </c>
      <c r="J15" s="146">
        <v>28015</v>
      </c>
    </row>
    <row r="16" spans="3:10">
      <c r="F16" s="125"/>
      <c r="G16" s="140"/>
      <c r="H16" s="135"/>
      <c r="I16" s="125"/>
      <c r="J16" s="125"/>
    </row>
    <row r="17" spans="6:10">
      <c r="F17" s="143">
        <v>35</v>
      </c>
      <c r="G17" s="142" t="s">
        <v>316</v>
      </c>
      <c r="H17" s="354" t="s">
        <v>200</v>
      </c>
      <c r="I17" s="144" t="s">
        <v>318</v>
      </c>
      <c r="J17" s="143">
        <v>654</v>
      </c>
    </row>
    <row r="18" spans="6:10" s="81" customFormat="1" ht="1.9" customHeight="1">
      <c r="F18" s="152"/>
      <c r="G18" s="150"/>
      <c r="H18" s="354"/>
      <c r="I18" s="151"/>
      <c r="J18" s="152"/>
    </row>
    <row r="19" spans="6:10">
      <c r="F19" s="146">
        <v>37</v>
      </c>
      <c r="G19" s="147" t="s">
        <v>317</v>
      </c>
      <c r="H19" s="354"/>
      <c r="I19" s="145" t="s">
        <v>319</v>
      </c>
      <c r="J19" s="146">
        <v>749</v>
      </c>
    </row>
    <row r="20" spans="6:10">
      <c r="F20" s="125"/>
      <c r="G20" s="140"/>
      <c r="H20" s="135"/>
      <c r="I20" s="125"/>
      <c r="J20" s="125"/>
    </row>
    <row r="21" spans="6:10">
      <c r="F21" s="143">
        <v>38.299999999999997</v>
      </c>
      <c r="G21" s="142" t="s">
        <v>320</v>
      </c>
      <c r="H21" s="354" t="s">
        <v>205</v>
      </c>
      <c r="I21" s="144" t="s">
        <v>322</v>
      </c>
      <c r="J21" s="143">
        <v>628</v>
      </c>
    </row>
    <row r="22" spans="6:10" s="81" customFormat="1" ht="1.9" customHeight="1">
      <c r="F22" s="152">
        <v>34</v>
      </c>
      <c r="G22" s="150"/>
      <c r="H22" s="354"/>
      <c r="I22" s="151"/>
      <c r="J22" s="152"/>
    </row>
    <row r="23" spans="6:10">
      <c r="F23" s="146">
        <v>40</v>
      </c>
      <c r="G23" s="148" t="s">
        <v>321</v>
      </c>
      <c r="H23" s="354"/>
      <c r="I23" s="145" t="s">
        <v>323</v>
      </c>
      <c r="J23" s="146">
        <v>793</v>
      </c>
    </row>
    <row r="24" spans="6:10" s="81" customFormat="1">
      <c r="F24" s="152"/>
      <c r="G24" s="153"/>
      <c r="H24" s="159"/>
      <c r="I24" s="151"/>
      <c r="J24" s="152"/>
    </row>
    <row r="26" spans="6:10">
      <c r="F26" s="157" t="s">
        <v>214</v>
      </c>
      <c r="G26" s="134" t="s">
        <v>240</v>
      </c>
    </row>
    <row r="27" spans="6:10">
      <c r="F27" s="158" t="s">
        <v>213</v>
      </c>
      <c r="G27" s="134" t="s">
        <v>241</v>
      </c>
    </row>
  </sheetData>
  <mergeCells count="5">
    <mergeCell ref="H21:H23"/>
    <mergeCell ref="H17:H19"/>
    <mergeCell ref="H13:H15"/>
    <mergeCell ref="H9:H11"/>
    <mergeCell ref="C7:C8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C1:E21"/>
  <sheetViews>
    <sheetView showGridLines="0" showRowColHeaders="0" topLeftCell="A2" workbookViewId="0"/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46" t="s">
        <v>32</v>
      </c>
    </row>
    <row r="3" spans="3:5" ht="15" customHeight="1">
      <c r="E3" s="80" t="s">
        <v>287</v>
      </c>
    </row>
    <row r="4" spans="3:5" ht="19.899999999999999" customHeight="1">
      <c r="C4" s="4" t="str">
        <f>Indice!C4</f>
        <v>Demanda de energía eléctrica</v>
      </c>
    </row>
    <row r="5" spans="3:5" ht="12.6" customHeight="1"/>
    <row r="7" spans="3:5">
      <c r="C7" s="350" t="s">
        <v>135</v>
      </c>
      <c r="E7" s="94"/>
    </row>
    <row r="8" spans="3:5">
      <c r="C8" s="350"/>
      <c r="E8" s="94"/>
    </row>
    <row r="9" spans="3:5">
      <c r="C9" s="350"/>
      <c r="E9" s="94"/>
    </row>
    <row r="10" spans="3:5">
      <c r="E10" s="94"/>
    </row>
    <row r="11" spans="3:5">
      <c r="E11" s="94"/>
    </row>
    <row r="12" spans="3:5">
      <c r="E12" s="94"/>
    </row>
    <row r="13" spans="3:5">
      <c r="E13" s="94"/>
    </row>
    <row r="14" spans="3:5">
      <c r="E14" s="94"/>
    </row>
    <row r="15" spans="3:5">
      <c r="E15" s="94"/>
    </row>
    <row r="16" spans="3:5">
      <c r="E16" s="94"/>
    </row>
    <row r="17" spans="5:5">
      <c r="E17" s="94"/>
    </row>
    <row r="18" spans="5:5">
      <c r="E18" s="94"/>
    </row>
    <row r="19" spans="5:5">
      <c r="E19" s="94"/>
    </row>
    <row r="20" spans="5:5">
      <c r="E20" s="94"/>
    </row>
    <row r="21" spans="5:5">
      <c r="E21" s="94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1">
    <pageSetUpPr autoPageBreaks="0" fitToPage="1"/>
  </sheetPr>
  <dimension ref="A1:AB782"/>
  <sheetViews>
    <sheetView showGridLines="0" workbookViewId="0">
      <selection activeCell="D4" sqref="D4"/>
    </sheetView>
  </sheetViews>
  <sheetFormatPr baseColWidth="10" defaultColWidth="11.42578125" defaultRowHeight="11.25"/>
  <cols>
    <col min="1" max="1" width="0.140625" style="19" customWidth="1"/>
    <col min="2" max="2" width="2.7109375" style="23" customWidth="1"/>
    <col min="3" max="3" width="13.5703125" style="20" customWidth="1"/>
    <col min="4" max="4" width="17.28515625" style="20" customWidth="1"/>
    <col min="5" max="5" width="16.5703125" style="20" customWidth="1"/>
    <col min="6" max="6" width="13.28515625" style="20" customWidth="1"/>
    <col min="7" max="7" width="16.7109375" style="20" customWidth="1"/>
    <col min="8" max="8" width="17.42578125" style="20" customWidth="1"/>
    <col min="9" max="9" width="12.85546875" style="20" customWidth="1"/>
    <col min="10" max="10" width="11.28515625" style="20" customWidth="1"/>
    <col min="11" max="13" width="12.7109375" style="20" bestFit="1" customWidth="1"/>
    <col min="14" max="16384" width="11.42578125" style="20"/>
  </cols>
  <sheetData>
    <row r="1" spans="2:19" s="24" customFormat="1" ht="0.75" customHeight="1">
      <c r="B1" s="23"/>
      <c r="E1" s="25"/>
    </row>
    <row r="2" spans="2:19" s="24" customFormat="1" ht="21" customHeight="1">
      <c r="B2" s="23"/>
      <c r="E2" s="25"/>
      <c r="H2" s="46" t="s">
        <v>32</v>
      </c>
    </row>
    <row r="3" spans="2:19" s="22" customFormat="1" ht="15" customHeight="1">
      <c r="B3" s="23"/>
      <c r="C3" s="5"/>
      <c r="D3" s="368" t="s">
        <v>287</v>
      </c>
      <c r="E3" s="368"/>
      <c r="F3" s="368"/>
      <c r="G3" s="368"/>
      <c r="H3" s="368"/>
    </row>
    <row r="4" spans="2:19" s="22" customFormat="1" ht="19.149999999999999" customHeight="1">
      <c r="B4" s="23"/>
      <c r="C4" s="4" t="str">
        <f>Indice!C4</f>
        <v>Demanda de energía eléctrica</v>
      </c>
      <c r="I4" s="71"/>
      <c r="J4" s="71"/>
      <c r="K4" s="71" t="str">
        <f>C31</f>
        <v>(*) Fuente: INE</v>
      </c>
      <c r="L4" s="71"/>
      <c r="M4" s="71"/>
      <c r="N4" s="71"/>
      <c r="O4" s="71"/>
      <c r="P4" s="71"/>
      <c r="Q4" s="71"/>
      <c r="R4" s="71"/>
      <c r="S4" s="71"/>
    </row>
    <row r="5" spans="2:19" s="22" customFormat="1" ht="0.75" customHeight="1">
      <c r="B5" s="23"/>
      <c r="C5" s="5"/>
      <c r="I5" s="71"/>
      <c r="J5" s="71"/>
      <c r="K5" s="71" t="s">
        <v>137</v>
      </c>
      <c r="L5" s="71"/>
      <c r="M5" s="71"/>
      <c r="N5" s="71"/>
      <c r="O5" s="71"/>
      <c r="P5" s="71"/>
      <c r="Q5" s="71"/>
      <c r="R5" s="71"/>
      <c r="S5" s="71"/>
    </row>
    <row r="6" spans="2:19" ht="20.25" customHeight="1">
      <c r="B6" s="40"/>
      <c r="C6" s="9" t="s">
        <v>125</v>
      </c>
      <c r="D6" s="26"/>
      <c r="E6" s="26"/>
      <c r="F6" s="18"/>
      <c r="I6" s="71"/>
      <c r="J6" s="71"/>
      <c r="K6" s="71" t="s">
        <v>138</v>
      </c>
      <c r="L6" s="71"/>
      <c r="M6" s="71"/>
      <c r="N6" s="71"/>
      <c r="O6" s="71"/>
      <c r="P6" s="71"/>
      <c r="Q6" s="71"/>
      <c r="R6" s="71"/>
      <c r="S6" s="71"/>
    </row>
    <row r="7" spans="2:19" ht="11.25" customHeight="1">
      <c r="C7" s="31" t="s">
        <v>40</v>
      </c>
      <c r="D7" s="30"/>
      <c r="E7"/>
      <c r="F7"/>
      <c r="G7"/>
      <c r="I7" s="71"/>
      <c r="J7" s="71"/>
      <c r="K7" s="270" t="s">
        <v>139</v>
      </c>
      <c r="L7" s="71"/>
      <c r="M7" s="71"/>
      <c r="N7" s="71"/>
      <c r="O7" s="71"/>
      <c r="P7" s="71"/>
      <c r="Q7" s="71"/>
      <c r="R7" s="71"/>
      <c r="S7" s="71"/>
    </row>
    <row r="8" spans="2:19" ht="11.25" customHeight="1">
      <c r="C8" s="182"/>
      <c r="D8" s="182"/>
      <c r="E8" s="183"/>
      <c r="F8" s="369" t="s">
        <v>38</v>
      </c>
      <c r="G8" s="370"/>
      <c r="H8" s="358" t="s">
        <v>49</v>
      </c>
      <c r="I8" s="357" t="s">
        <v>97</v>
      </c>
      <c r="J8" s="357"/>
      <c r="K8" s="357"/>
      <c r="L8" s="71"/>
      <c r="M8" s="71"/>
      <c r="N8" s="71"/>
      <c r="O8" s="24"/>
      <c r="P8" s="356" t="s">
        <v>126</v>
      </c>
      <c r="Q8" s="356" t="s">
        <v>134</v>
      </c>
      <c r="R8" s="24"/>
      <c r="S8" s="71"/>
    </row>
    <row r="9" spans="2:19" ht="10.15" customHeight="1">
      <c r="C9" s="184"/>
      <c r="D9" s="185" t="s">
        <v>140</v>
      </c>
      <c r="E9" s="186" t="s">
        <v>141</v>
      </c>
      <c r="F9" s="187" t="s">
        <v>136</v>
      </c>
      <c r="G9" s="188" t="s">
        <v>38</v>
      </c>
      <c r="H9" s="359"/>
      <c r="I9" s="273" t="s">
        <v>247</v>
      </c>
      <c r="J9" s="274" t="s">
        <v>248</v>
      </c>
      <c r="K9" s="71" t="s">
        <v>48</v>
      </c>
      <c r="L9" s="71"/>
      <c r="M9" s="71"/>
      <c r="N9" s="71"/>
      <c r="O9" s="24"/>
      <c r="P9" s="356"/>
      <c r="Q9" s="356"/>
      <c r="R9" s="24"/>
      <c r="S9" s="71"/>
    </row>
    <row r="10" spans="2:19" ht="11.25" customHeight="1">
      <c r="C10" s="189">
        <v>1996</v>
      </c>
      <c r="D10" s="190">
        <v>67.484907057925611</v>
      </c>
      <c r="E10" s="191"/>
      <c r="F10" s="191">
        <v>2.5640000000000001</v>
      </c>
      <c r="G10" s="191">
        <v>2.9488872664379828</v>
      </c>
      <c r="H10" s="192">
        <f>P10/1000</f>
        <v>156245.16800000001</v>
      </c>
      <c r="I10" s="271">
        <v>2.5640000000000001</v>
      </c>
      <c r="J10" s="271">
        <v>2.9489999999999998</v>
      </c>
      <c r="K10" s="272">
        <v>156207.85</v>
      </c>
      <c r="L10" s="271">
        <f>F10-I10</f>
        <v>0</v>
      </c>
      <c r="M10" s="271">
        <f>G10-J10</f>
        <v>-1.1273356201702001E-4</v>
      </c>
      <c r="N10" s="271">
        <f>H10-K10</f>
        <v>37.317999999999302</v>
      </c>
      <c r="O10" s="24"/>
      <c r="P10" s="332">
        <v>156245168</v>
      </c>
      <c r="Q10" s="333">
        <f>P10/1000000</f>
        <v>156.24516800000001</v>
      </c>
      <c r="R10" s="334"/>
      <c r="S10" s="271"/>
    </row>
    <row r="11" spans="2:19" ht="11.25" customHeight="1">
      <c r="C11" s="189">
        <v>1997</v>
      </c>
      <c r="D11" s="190">
        <v>69.974836711645239</v>
      </c>
      <c r="E11" s="191">
        <f>((D11/D10)-1)*100</f>
        <v>3.6896096657322186</v>
      </c>
      <c r="F11" s="191">
        <v>5.3680000000000003</v>
      </c>
      <c r="G11" s="191">
        <f>((H11/H10)-1)*100</f>
        <v>3.9284062851786983</v>
      </c>
      <c r="H11" s="192">
        <f t="shared" ref="H11:H30" si="0">P11/1000</f>
        <v>162383.11300000001</v>
      </c>
      <c r="I11" s="271">
        <v>5.3680000000000003</v>
      </c>
      <c r="J11" s="271">
        <v>3.94</v>
      </c>
      <c r="K11" s="272">
        <v>162361.81100000002</v>
      </c>
      <c r="L11" s="271">
        <f t="shared" ref="L11:L27" si="1">F11-I11</f>
        <v>0</v>
      </c>
      <c r="M11" s="271">
        <f t="shared" ref="M11:M27" si="2">G11-J11</f>
        <v>-1.1593714821301671E-2</v>
      </c>
      <c r="N11" s="271">
        <f t="shared" ref="N11:N27" si="3">H11-K11</f>
        <v>21.301999999996042</v>
      </c>
      <c r="O11" s="24"/>
      <c r="P11" s="332">
        <v>162383113</v>
      </c>
      <c r="Q11" s="333">
        <f t="shared" ref="Q11:Q30" si="4">P11/1000000</f>
        <v>162.38311300000001</v>
      </c>
      <c r="R11" s="334"/>
      <c r="S11" s="271"/>
    </row>
    <row r="12" spans="2:19" ht="11.25" customHeight="1">
      <c r="C12" s="189">
        <v>1998</v>
      </c>
      <c r="D12" s="190">
        <v>72.987927524534882</v>
      </c>
      <c r="E12" s="191">
        <f t="shared" ref="E12:E30" si="5">((D12/D11)-1)*100</f>
        <v>4.3059633355145843</v>
      </c>
      <c r="F12" s="191">
        <v>6.2939999999999996</v>
      </c>
      <c r="G12" s="191">
        <f t="shared" ref="G12:G30" si="6">((H12/H11)-1)*100</f>
        <v>6.5881210197023199</v>
      </c>
      <c r="H12" s="192">
        <f t="shared" si="0"/>
        <v>173081.109</v>
      </c>
      <c r="I12" s="271">
        <v>6.2939999999999996</v>
      </c>
      <c r="J12" s="271">
        <v>6.5839999999999996</v>
      </c>
      <c r="K12" s="272">
        <v>173051.30400000003</v>
      </c>
      <c r="L12" s="271">
        <f t="shared" si="1"/>
        <v>0</v>
      </c>
      <c r="M12" s="271">
        <f t="shared" si="2"/>
        <v>4.121019702320261E-3</v>
      </c>
      <c r="N12" s="271">
        <f t="shared" si="3"/>
        <v>29.804999999963911</v>
      </c>
      <c r="O12" s="24"/>
      <c r="P12" s="332">
        <v>173081109</v>
      </c>
      <c r="Q12" s="333">
        <f t="shared" si="4"/>
        <v>173.081109</v>
      </c>
      <c r="R12" s="334"/>
      <c r="S12" s="271"/>
    </row>
    <row r="13" spans="2:19" ht="11.25" customHeight="1">
      <c r="C13" s="189">
        <v>1999</v>
      </c>
      <c r="D13" s="190">
        <v>76.261332831586756</v>
      </c>
      <c r="E13" s="191">
        <f t="shared" si="5"/>
        <v>4.4848585486298775</v>
      </c>
      <c r="F13" s="191">
        <v>5.3529999999999998</v>
      </c>
      <c r="G13" s="191">
        <f t="shared" si="6"/>
        <v>6.5128037745586509</v>
      </c>
      <c r="H13" s="192">
        <f t="shared" si="0"/>
        <v>184353.54199999999</v>
      </c>
      <c r="I13" s="271">
        <v>5.3529999999999998</v>
      </c>
      <c r="J13" s="271">
        <v>1000</v>
      </c>
      <c r="K13" s="272">
        <v>184312.42899999997</v>
      </c>
      <c r="L13" s="271">
        <f t="shared" si="1"/>
        <v>0</v>
      </c>
      <c r="M13" s="271">
        <f t="shared" si="2"/>
        <v>-993.48719622544138</v>
      </c>
      <c r="N13" s="271">
        <f t="shared" si="3"/>
        <v>41.113000000012107</v>
      </c>
      <c r="O13" s="24"/>
      <c r="P13" s="332">
        <v>184353542</v>
      </c>
      <c r="Q13" s="333">
        <f t="shared" si="4"/>
        <v>184.353542</v>
      </c>
      <c r="R13" s="334"/>
      <c r="S13" s="271"/>
    </row>
    <row r="14" spans="2:19" ht="11.25" customHeight="1">
      <c r="B14" s="23">
        <v>1995</v>
      </c>
      <c r="C14" s="189">
        <v>2000</v>
      </c>
      <c r="D14" s="190">
        <v>80.294875149525538</v>
      </c>
      <c r="E14" s="191">
        <f t="shared" si="5"/>
        <v>5.2891054590487263</v>
      </c>
      <c r="F14" s="191">
        <v>6.3389999999999995</v>
      </c>
      <c r="G14" s="191">
        <f t="shared" si="6"/>
        <v>5.7778390826903836</v>
      </c>
      <c r="H14" s="192">
        <f t="shared" si="0"/>
        <v>195005.193</v>
      </c>
      <c r="I14" s="271">
        <v>6.3389999999999995</v>
      </c>
      <c r="J14" s="271">
        <v>5.7939999999999996</v>
      </c>
      <c r="K14" s="272">
        <v>194990.68500000003</v>
      </c>
      <c r="L14" s="271">
        <f t="shared" si="1"/>
        <v>0</v>
      </c>
      <c r="M14" s="271">
        <f t="shared" si="2"/>
        <v>-1.6160917309615996E-2</v>
      </c>
      <c r="N14" s="271">
        <f t="shared" si="3"/>
        <v>14.507999999972526</v>
      </c>
      <c r="O14" s="24"/>
      <c r="P14" s="332">
        <v>195005193</v>
      </c>
      <c r="Q14" s="333">
        <f t="shared" si="4"/>
        <v>195.00519299999999</v>
      </c>
      <c r="R14" s="334"/>
      <c r="S14" s="271"/>
    </row>
    <row r="15" spans="2:19" ht="11.25" customHeight="1">
      <c r="B15" s="23">
        <v>1995</v>
      </c>
      <c r="C15" s="189">
        <v>2001</v>
      </c>
      <c r="D15" s="190">
        <v>83.507539887229655</v>
      </c>
      <c r="E15" s="191">
        <f t="shared" si="5"/>
        <v>4.0010831721470019</v>
      </c>
      <c r="F15" s="191">
        <v>5.2839999999999998</v>
      </c>
      <c r="G15" s="191">
        <f t="shared" si="6"/>
        <v>5.4550660094472514</v>
      </c>
      <c r="H15" s="192">
        <f t="shared" si="0"/>
        <v>205642.85500000001</v>
      </c>
      <c r="I15" s="271">
        <v>5.2839999999999998</v>
      </c>
      <c r="J15" s="271">
        <v>5.4489999999999998</v>
      </c>
      <c r="K15" s="272">
        <v>205615.351</v>
      </c>
      <c r="L15" s="271">
        <f t="shared" si="1"/>
        <v>0</v>
      </c>
      <c r="M15" s="271">
        <f t="shared" si="2"/>
        <v>6.0660094472515524E-3</v>
      </c>
      <c r="N15" s="271">
        <f t="shared" si="3"/>
        <v>27.504000000015367</v>
      </c>
      <c r="O15" s="24"/>
      <c r="P15" s="332">
        <v>205642855</v>
      </c>
      <c r="Q15" s="333">
        <f t="shared" si="4"/>
        <v>205.642855</v>
      </c>
      <c r="R15" s="334"/>
      <c r="S15" s="271"/>
    </row>
    <row r="16" spans="2:19" ht="11.25" customHeight="1">
      <c r="B16" s="23">
        <v>1995</v>
      </c>
      <c r="C16" s="189">
        <v>2002</v>
      </c>
      <c r="D16" s="190">
        <v>85.912389144197562</v>
      </c>
      <c r="E16" s="191">
        <f t="shared" si="5"/>
        <v>2.8797989501492482</v>
      </c>
      <c r="F16" s="191">
        <v>4.0030000000000001</v>
      </c>
      <c r="G16" s="191">
        <f t="shared" si="6"/>
        <v>2.8560994044748433</v>
      </c>
      <c r="H16" s="192">
        <f t="shared" si="0"/>
        <v>211516.21935700008</v>
      </c>
      <c r="I16" s="271">
        <v>4.0030000000000001</v>
      </c>
      <c r="J16" s="271">
        <v>2.8919999999999999</v>
      </c>
      <c r="K16" s="272">
        <v>211561.10699999999</v>
      </c>
      <c r="L16" s="271">
        <f t="shared" si="1"/>
        <v>0</v>
      </c>
      <c r="M16" s="271">
        <f t="shared" si="2"/>
        <v>-3.5900595525156564E-2</v>
      </c>
      <c r="N16" s="271">
        <f t="shared" si="3"/>
        <v>-44.887642999907257</v>
      </c>
      <c r="O16" s="24"/>
      <c r="P16" s="332">
        <v>211516219.35700008</v>
      </c>
      <c r="Q16" s="333">
        <f t="shared" si="4"/>
        <v>211.5162193570001</v>
      </c>
      <c r="R16" s="334"/>
      <c r="S16" s="271"/>
    </row>
    <row r="17" spans="3:19" ht="11.25" customHeight="1">
      <c r="C17" s="189">
        <v>2003</v>
      </c>
      <c r="D17" s="190">
        <v>88.650897571291054</v>
      </c>
      <c r="E17" s="191">
        <f t="shared" si="5"/>
        <v>3.1875593897140009</v>
      </c>
      <c r="F17" s="191">
        <v>5.4550000000000001</v>
      </c>
      <c r="G17" s="191">
        <f t="shared" si="6"/>
        <v>6.7769126304239924</v>
      </c>
      <c r="H17" s="192">
        <f t="shared" si="0"/>
        <v>225850.48874199996</v>
      </c>
      <c r="I17" s="271">
        <v>5.4550000000000001</v>
      </c>
      <c r="J17" s="271">
        <v>6.7489999999999997</v>
      </c>
      <c r="K17" s="272">
        <v>225839.51800000001</v>
      </c>
      <c r="L17" s="271">
        <f t="shared" si="1"/>
        <v>0</v>
      </c>
      <c r="M17" s="271">
        <f t="shared" si="2"/>
        <v>2.7912630423992724E-2</v>
      </c>
      <c r="N17" s="271">
        <f t="shared" si="3"/>
        <v>10.970741999946767</v>
      </c>
      <c r="O17" s="24"/>
      <c r="P17" s="332">
        <v>225850488.74199995</v>
      </c>
      <c r="Q17" s="333">
        <f t="shared" si="4"/>
        <v>225.85048874199995</v>
      </c>
      <c r="R17" s="334"/>
      <c r="S17" s="271"/>
    </row>
    <row r="18" spans="3:19" ht="11.25" customHeight="1">
      <c r="C18" s="189">
        <v>2004</v>
      </c>
      <c r="D18" s="190">
        <v>91.458255435415651</v>
      </c>
      <c r="E18" s="191">
        <f t="shared" si="5"/>
        <v>3.1667562777545344</v>
      </c>
      <c r="F18" s="191">
        <v>4.2240000000000002</v>
      </c>
      <c r="G18" s="191">
        <f t="shared" si="6"/>
        <v>4.5517886770252591</v>
      </c>
      <c r="H18" s="192">
        <f t="shared" si="0"/>
        <v>236130.72571556451</v>
      </c>
      <c r="I18" s="271">
        <v>4.2240000000000002</v>
      </c>
      <c r="J18" s="271">
        <v>4.4889999999999999</v>
      </c>
      <c r="K18" s="272">
        <v>235978.47799999997</v>
      </c>
      <c r="L18" s="271">
        <f t="shared" si="1"/>
        <v>0</v>
      </c>
      <c r="M18" s="271">
        <f t="shared" si="2"/>
        <v>6.2788677025259254E-2</v>
      </c>
      <c r="N18" s="271">
        <f t="shared" si="3"/>
        <v>152.24771556453197</v>
      </c>
      <c r="O18" s="24"/>
      <c r="P18" s="332">
        <v>236130725.71556452</v>
      </c>
      <c r="Q18" s="333">
        <f t="shared" si="4"/>
        <v>236.13072571556452</v>
      </c>
      <c r="R18" s="334"/>
      <c r="S18" s="271"/>
    </row>
    <row r="19" spans="3:19" ht="11.25" customHeight="1">
      <c r="C19" s="189">
        <v>2005</v>
      </c>
      <c r="D19" s="190">
        <v>94.863281682855032</v>
      </c>
      <c r="E19" s="191">
        <f t="shared" si="5"/>
        <v>3.7230387035360524</v>
      </c>
      <c r="F19" s="191">
        <v>3.1310000000000002</v>
      </c>
      <c r="G19" s="191">
        <f t="shared" si="6"/>
        <v>4.2596724000887987</v>
      </c>
      <c r="H19" s="192">
        <f t="shared" si="0"/>
        <v>246189.1210669998</v>
      </c>
      <c r="I19" s="271">
        <v>3.1310000000000002</v>
      </c>
      <c r="J19" s="271">
        <v>4.3250000000000002</v>
      </c>
      <c r="K19" s="272">
        <v>246184.06400000004</v>
      </c>
      <c r="L19" s="271">
        <f t="shared" si="1"/>
        <v>0</v>
      </c>
      <c r="M19" s="271">
        <f t="shared" si="2"/>
        <v>-6.5327599911201517E-2</v>
      </c>
      <c r="N19" s="271">
        <f t="shared" si="3"/>
        <v>5.05706699975417</v>
      </c>
      <c r="O19" s="24"/>
      <c r="P19" s="332">
        <v>246189121.06699979</v>
      </c>
      <c r="Q19" s="333">
        <f t="shared" si="4"/>
        <v>246.1891210669998</v>
      </c>
      <c r="R19" s="334"/>
      <c r="S19" s="271"/>
    </row>
    <row r="20" spans="3:19" ht="11.25" customHeight="1">
      <c r="C20" s="189">
        <v>2006</v>
      </c>
      <c r="D20" s="190">
        <v>98.822994857855136</v>
      </c>
      <c r="E20" s="191">
        <f t="shared" si="5"/>
        <v>4.1741262844333438</v>
      </c>
      <c r="F20" s="191">
        <v>4.617</v>
      </c>
      <c r="G20" s="191">
        <f t="shared" si="6"/>
        <v>3.5711545233582997</v>
      </c>
      <c r="H20" s="192">
        <f t="shared" si="0"/>
        <v>254980.91500000001</v>
      </c>
      <c r="I20" s="271">
        <v>4.617</v>
      </c>
      <c r="J20" s="271">
        <v>3.573</v>
      </c>
      <c r="K20" s="272">
        <v>254980.95900000003</v>
      </c>
      <c r="L20" s="271">
        <f>F20-I20</f>
        <v>0</v>
      </c>
      <c r="M20" s="271">
        <f t="shared" si="2"/>
        <v>-1.8454766417002055E-3</v>
      </c>
      <c r="N20" s="271">
        <f t="shared" si="3"/>
        <v>-4.4000000023515895E-2</v>
      </c>
      <c r="O20" s="24"/>
      <c r="P20" s="332">
        <v>254980915</v>
      </c>
      <c r="Q20" s="333">
        <f t="shared" si="4"/>
        <v>254.98091500000001</v>
      </c>
      <c r="R20" s="334"/>
      <c r="S20" s="271"/>
    </row>
    <row r="21" spans="3:19" ht="11.25" customHeight="1">
      <c r="C21" s="189">
        <v>2007</v>
      </c>
      <c r="D21" s="190">
        <v>102.54758058590956</v>
      </c>
      <c r="E21" s="191">
        <f t="shared" si="5"/>
        <v>3.7689464212370627</v>
      </c>
      <c r="F21" s="191">
        <v>4.2609999999999992</v>
      </c>
      <c r="G21" s="191">
        <f t="shared" si="6"/>
        <v>2.9236776407363552</v>
      </c>
      <c r="H21" s="192">
        <f t="shared" si="0"/>
        <v>262435.73499999999</v>
      </c>
      <c r="I21" s="271">
        <v>4.2609999999999992</v>
      </c>
      <c r="J21" s="271">
        <v>2.9239999999999999</v>
      </c>
      <c r="K21" s="272">
        <v>262435.76099999994</v>
      </c>
      <c r="L21" s="271">
        <f t="shared" si="1"/>
        <v>0</v>
      </c>
      <c r="M21" s="271">
        <f t="shared" si="2"/>
        <v>-3.2235926364476697E-4</v>
      </c>
      <c r="N21" s="271">
        <f t="shared" si="3"/>
        <v>-2.5999999954365194E-2</v>
      </c>
      <c r="O21" s="24"/>
      <c r="P21" s="332">
        <v>262435735</v>
      </c>
      <c r="Q21" s="333">
        <f t="shared" si="4"/>
        <v>262.43573500000002</v>
      </c>
      <c r="R21" s="334"/>
      <c r="S21" s="271"/>
    </row>
    <row r="22" spans="3:19" ht="11.25" customHeight="1">
      <c r="C22" s="189">
        <v>2008</v>
      </c>
      <c r="D22" s="190">
        <v>103.69193510012593</v>
      </c>
      <c r="E22" s="191">
        <f t="shared" si="5"/>
        <v>1.1159254149908371</v>
      </c>
      <c r="F22" s="191">
        <v>0.71299999999999986</v>
      </c>
      <c r="G22" s="191">
        <f t="shared" si="6"/>
        <v>1.055392094373131</v>
      </c>
      <c r="H22" s="192">
        <f t="shared" si="0"/>
        <v>265205.46100000001</v>
      </c>
      <c r="I22" s="271">
        <v>0.71299999999999986</v>
      </c>
      <c r="J22" s="271">
        <v>1.0549999999999999</v>
      </c>
      <c r="K22" s="272">
        <v>265205.663</v>
      </c>
      <c r="L22" s="271">
        <f t="shared" si="1"/>
        <v>0</v>
      </c>
      <c r="M22" s="271">
        <f t="shared" si="2"/>
        <v>3.9209437313103557E-4</v>
      </c>
      <c r="N22" s="271">
        <f t="shared" si="3"/>
        <v>-0.20199999999022111</v>
      </c>
      <c r="O22" s="24"/>
      <c r="P22" s="332">
        <v>265205461</v>
      </c>
      <c r="Q22" s="333">
        <f t="shared" si="4"/>
        <v>265.20546100000001</v>
      </c>
      <c r="R22" s="334"/>
      <c r="S22" s="271"/>
    </row>
    <row r="23" spans="3:19" ht="11.25" customHeight="1">
      <c r="C23" s="189">
        <v>2009</v>
      </c>
      <c r="D23" s="190">
        <v>99.986193259159933</v>
      </c>
      <c r="E23" s="191">
        <f t="shared" si="5"/>
        <v>-3.5737994834291631</v>
      </c>
      <c r="F23" s="191">
        <v>-4.6879999999999997</v>
      </c>
      <c r="G23" s="191">
        <f t="shared" si="6"/>
        <v>-4.7305579427717737</v>
      </c>
      <c r="H23" s="192">
        <f t="shared" si="0"/>
        <v>252659.76300000001</v>
      </c>
      <c r="I23" s="271">
        <v>-4.6879999999999997</v>
      </c>
      <c r="J23" s="271">
        <v>-4.7309999999999999</v>
      </c>
      <c r="K23" s="272">
        <v>252659.81200000003</v>
      </c>
      <c r="L23" s="271">
        <f t="shared" si="1"/>
        <v>0</v>
      </c>
      <c r="M23" s="271">
        <f t="shared" si="2"/>
        <v>4.4205722822621141E-4</v>
      </c>
      <c r="N23" s="271">
        <f t="shared" si="3"/>
        <v>-4.9000000028172508E-2</v>
      </c>
      <c r="O23" s="24"/>
      <c r="P23" s="332">
        <v>252659763</v>
      </c>
      <c r="Q23" s="333">
        <f t="shared" si="4"/>
        <v>252.659763</v>
      </c>
      <c r="R23" s="334"/>
      <c r="S23" s="271"/>
    </row>
    <row r="24" spans="3:19" ht="11.25" customHeight="1">
      <c r="C24" s="189">
        <v>2010</v>
      </c>
      <c r="D24" s="190">
        <v>100</v>
      </c>
      <c r="E24" s="191">
        <f t="shared" si="5"/>
        <v>1.3808647364221827E-2</v>
      </c>
      <c r="F24" s="191">
        <v>2.6849936290860077</v>
      </c>
      <c r="G24" s="191">
        <f t="shared" si="6"/>
        <v>3.113747511510212</v>
      </c>
      <c r="H24" s="192">
        <f t="shared" si="0"/>
        <v>260526.95008300012</v>
      </c>
      <c r="I24" s="271">
        <v>2.7210000000000001</v>
      </c>
      <c r="J24" s="271">
        <v>3.1150000000000002</v>
      </c>
      <c r="K24" s="272">
        <v>260526.95099999994</v>
      </c>
      <c r="L24" s="271">
        <f t="shared" si="1"/>
        <v>-3.6006370913992392E-2</v>
      </c>
      <c r="M24" s="271">
        <f>G24-J24</f>
        <v>-1.252488489788206E-3</v>
      </c>
      <c r="N24" s="271">
        <f>H24-K24</f>
        <v>-9.1699982294812799E-4</v>
      </c>
      <c r="O24" s="24"/>
      <c r="P24" s="332">
        <v>260526950.08300012</v>
      </c>
      <c r="Q24" s="333">
        <f t="shared" si="4"/>
        <v>260.52695008300014</v>
      </c>
      <c r="R24" s="334"/>
      <c r="S24" s="271"/>
    </row>
    <row r="25" spans="3:19" ht="11.25" customHeight="1">
      <c r="C25" s="189">
        <v>2011</v>
      </c>
      <c r="D25" s="190">
        <v>98.999940567432446</v>
      </c>
      <c r="E25" s="191">
        <f t="shared" si="5"/>
        <v>-1.0000594325675571</v>
      </c>
      <c r="F25" s="191">
        <v>-0.98768303124073809</v>
      </c>
      <c r="G25" s="191">
        <f t="shared" si="6"/>
        <v>-1.8921438939156321</v>
      </c>
      <c r="H25" s="192">
        <f t="shared" si="0"/>
        <v>255597.40530499999</v>
      </c>
      <c r="I25" s="271">
        <v>-0.98064246213891426</v>
      </c>
      <c r="J25" s="271">
        <v>-1.8922517028741481</v>
      </c>
      <c r="K25" s="272">
        <v>255597.40299999999</v>
      </c>
      <c r="L25" s="271">
        <f t="shared" si="1"/>
        <v>-7.0405691018238237E-3</v>
      </c>
      <c r="M25" s="271">
        <f t="shared" si="2"/>
        <v>1.0780895851603134E-4</v>
      </c>
      <c r="N25" s="271">
        <f t="shared" si="3"/>
        <v>2.3050000017974526E-3</v>
      </c>
      <c r="O25" s="24"/>
      <c r="P25" s="332">
        <v>255597405.30500001</v>
      </c>
      <c r="Q25" s="333">
        <f t="shared" si="4"/>
        <v>255.597405305</v>
      </c>
      <c r="R25" s="334"/>
      <c r="S25" s="271"/>
    </row>
    <row r="26" spans="3:19" ht="11.25" customHeight="1">
      <c r="C26" s="189">
        <v>2012</v>
      </c>
      <c r="D26" s="190">
        <v>96.09941617794982</v>
      </c>
      <c r="E26" s="191">
        <f t="shared" si="5"/>
        <v>-2.9298243744974473</v>
      </c>
      <c r="F26" s="191">
        <v>-1.8144798368772919</v>
      </c>
      <c r="G26" s="191">
        <f t="shared" si="6"/>
        <v>-1.401885516296264</v>
      </c>
      <c r="H26" s="192">
        <f t="shared" si="0"/>
        <v>252014.22230000014</v>
      </c>
      <c r="I26" s="271">
        <v>-1.8157403932385963</v>
      </c>
      <c r="J26" s="271">
        <v>-1.4018948162021205</v>
      </c>
      <c r="K26" s="272">
        <v>252014.22600000002</v>
      </c>
      <c r="L26" s="271">
        <f t="shared" si="1"/>
        <v>1.2605563613043991E-3</v>
      </c>
      <c r="M26" s="271">
        <f>G26-J26</f>
        <v>9.2999058565190751E-6</v>
      </c>
      <c r="N26" s="271">
        <f t="shared" si="3"/>
        <v>-3.6999998847022653E-3</v>
      </c>
      <c r="O26" s="24"/>
      <c r="P26" s="332">
        <v>252014222.30000013</v>
      </c>
      <c r="Q26" s="333">
        <f t="shared" si="4"/>
        <v>252.01422230000014</v>
      </c>
      <c r="R26" s="334"/>
      <c r="S26" s="271"/>
    </row>
    <row r="27" spans="3:19" ht="11.25" customHeight="1">
      <c r="C27" s="189">
        <v>2013</v>
      </c>
      <c r="D27" s="190">
        <v>94.460077654227675</v>
      </c>
      <c r="E27" s="191">
        <f t="shared" si="5"/>
        <v>-1.7058777138526438</v>
      </c>
      <c r="F27" s="191">
        <v>-2.1611116850403067</v>
      </c>
      <c r="G27" s="191">
        <f t="shared" si="6"/>
        <v>-2.2402750402234606</v>
      </c>
      <c r="H27" s="192">
        <f t="shared" si="0"/>
        <v>246368.41057999997</v>
      </c>
      <c r="I27" s="271">
        <v>-2.1648479433114765</v>
      </c>
      <c r="J27" s="271">
        <v>-2.2403250509622219</v>
      </c>
      <c r="K27" s="272">
        <v>246368.39799999999</v>
      </c>
      <c r="L27" s="271">
        <f t="shared" si="1"/>
        <v>3.7362582711697456E-3</v>
      </c>
      <c r="M27" s="271">
        <f t="shared" si="2"/>
        <v>5.0010738761319118E-5</v>
      </c>
      <c r="N27" s="271">
        <f t="shared" si="3"/>
        <v>1.2579999980516732E-2</v>
      </c>
      <c r="O27" s="24"/>
      <c r="P27" s="332">
        <v>246368410.57999995</v>
      </c>
      <c r="Q27" s="333">
        <f t="shared" si="4"/>
        <v>246.36841057999996</v>
      </c>
      <c r="R27" s="24"/>
      <c r="S27" s="71"/>
    </row>
    <row r="28" spans="3:19" ht="11.25" customHeight="1">
      <c r="C28" s="189">
        <v>2014</v>
      </c>
      <c r="D28" s="190">
        <v>95.762636733064525</v>
      </c>
      <c r="E28" s="191">
        <f t="shared" si="5"/>
        <v>1.3789519458208499</v>
      </c>
      <c r="F28" s="191">
        <v>-0.14704259048947677</v>
      </c>
      <c r="G28" s="191">
        <f t="shared" si="6"/>
        <v>-1.1464872953274474</v>
      </c>
      <c r="H28" s="192">
        <f t="shared" si="0"/>
        <v>243543.82805300009</v>
      </c>
      <c r="I28" s="271">
        <v>-0.14785908090998445</v>
      </c>
      <c r="J28" s="271">
        <v>-1.1522752968191385</v>
      </c>
      <c r="K28" s="272">
        <v>243529.60599999997</v>
      </c>
      <c r="L28" s="271">
        <f>F28-I28</f>
        <v>8.1649042050768728E-4</v>
      </c>
      <c r="M28" s="271"/>
      <c r="N28" s="271"/>
      <c r="O28" s="24"/>
      <c r="P28" s="332">
        <v>243543828.05300009</v>
      </c>
      <c r="Q28" s="333">
        <f t="shared" si="4"/>
        <v>243.54382805300008</v>
      </c>
      <c r="R28" s="24"/>
      <c r="S28" s="71"/>
    </row>
    <row r="29" spans="3:19" ht="11.25" customHeight="1">
      <c r="C29" s="189">
        <v>2015</v>
      </c>
      <c r="D29" s="190">
        <v>98.831584414351539</v>
      </c>
      <c r="E29" s="191">
        <f t="shared" si="5"/>
        <v>3.2047443407825282</v>
      </c>
      <c r="F29" s="191">
        <v>1.7367886721775916</v>
      </c>
      <c r="G29" s="191">
        <f t="shared" si="6"/>
        <v>1.9932680166065753</v>
      </c>
      <c r="H29" s="192">
        <f t="shared" si="0"/>
        <v>248398.30928399987</v>
      </c>
      <c r="I29" s="71"/>
      <c r="J29" s="71"/>
      <c r="K29" s="71"/>
      <c r="L29" s="71"/>
      <c r="M29" s="271">
        <f>G29-J28</f>
        <v>3.1455433134257138</v>
      </c>
      <c r="N29" s="271">
        <f>H29-K28</f>
        <v>4868.703283999901</v>
      </c>
      <c r="O29" s="24"/>
      <c r="P29" s="332">
        <v>248398309.28399986</v>
      </c>
      <c r="Q29" s="333">
        <f t="shared" si="4"/>
        <v>248.39830928399985</v>
      </c>
      <c r="R29" s="342">
        <f>+G29/E29</f>
        <v>0.62197411233117672</v>
      </c>
      <c r="S29" s="71"/>
    </row>
    <row r="30" spans="3:19" ht="11.25" customHeight="1">
      <c r="C30" s="193">
        <v>2016</v>
      </c>
      <c r="D30" s="194">
        <v>102</v>
      </c>
      <c r="E30" s="195">
        <f t="shared" si="5"/>
        <v>3.2058735114119719</v>
      </c>
      <c r="F30" s="195">
        <v>-5.2472525638358469E-2</v>
      </c>
      <c r="G30" s="195">
        <f t="shared" si="6"/>
        <v>0.63669560133436942</v>
      </c>
      <c r="H30" s="196">
        <f t="shared" si="0"/>
        <v>249979.85039300006</v>
      </c>
      <c r="I30" s="71"/>
      <c r="J30" s="71"/>
      <c r="K30" s="71"/>
      <c r="L30" s="71"/>
      <c r="M30" s="271"/>
      <c r="N30" s="271"/>
      <c r="O30" s="24"/>
      <c r="P30" s="332">
        <v>249979850.39300007</v>
      </c>
      <c r="Q30" s="333">
        <f t="shared" si="4"/>
        <v>249.97985039300008</v>
      </c>
      <c r="R30" s="24"/>
      <c r="S30" s="71"/>
    </row>
    <row r="31" spans="3:19" ht="11.25" customHeight="1">
      <c r="C31" s="41" t="s">
        <v>106</v>
      </c>
      <c r="D31" s="21"/>
      <c r="O31" s="24"/>
      <c r="P31" s="24"/>
      <c r="Q31" s="24"/>
      <c r="R31" s="24"/>
    </row>
    <row r="32" spans="3:19" ht="20.25" customHeight="1">
      <c r="C32" s="64" t="s">
        <v>127</v>
      </c>
      <c r="D32" s="27"/>
      <c r="E32" s="28"/>
      <c r="F32" s="28"/>
      <c r="G32" s="29"/>
      <c r="O32" s="24"/>
      <c r="P32" s="24"/>
      <c r="Q32" s="24"/>
      <c r="R32" s="24"/>
    </row>
    <row r="33" spans="2:12" ht="11.25" customHeight="1">
      <c r="C33" s="182"/>
      <c r="D33" s="197" t="s">
        <v>38</v>
      </c>
      <c r="E33" s="198"/>
      <c r="F33" s="198"/>
      <c r="G33" s="198" t="s">
        <v>24</v>
      </c>
      <c r="I33" s="42"/>
    </row>
    <row r="34" spans="2:12" ht="11.25" customHeight="1">
      <c r="C34" s="184"/>
      <c r="D34" s="199" t="s">
        <v>31</v>
      </c>
      <c r="E34" s="199" t="s">
        <v>26</v>
      </c>
      <c r="F34" s="199" t="s">
        <v>25</v>
      </c>
      <c r="G34" s="186" t="s">
        <v>37</v>
      </c>
    </row>
    <row r="35" spans="2:12" ht="11.25" customHeight="1">
      <c r="B35" s="23" t="s">
        <v>2</v>
      </c>
      <c r="C35" s="189" t="s">
        <v>3</v>
      </c>
      <c r="D35" s="200">
        <v>-5.3952140941137312</v>
      </c>
      <c r="E35" s="200">
        <v>-1.8242885437072083</v>
      </c>
      <c r="F35" s="200">
        <v>-4.8479848311462348E-3</v>
      </c>
      <c r="G35" s="200">
        <v>-3.5660541938277168</v>
      </c>
      <c r="H35" s="280">
        <f>D35-SUM(E35:G35)</f>
        <v>-2.337174765987271E-5</v>
      </c>
      <c r="I35" s="53"/>
    </row>
    <row r="36" spans="2:12" ht="11.25" customHeight="1">
      <c r="B36" s="23" t="s">
        <v>4</v>
      </c>
      <c r="C36" s="189" t="s">
        <v>5</v>
      </c>
      <c r="D36" s="200">
        <v>-0.78379594879626202</v>
      </c>
      <c r="E36" s="200">
        <v>-3.2525817534339585</v>
      </c>
      <c r="F36" s="200">
        <v>3.7231561202590524</v>
      </c>
      <c r="G36" s="200">
        <v>-1.2543703156213559</v>
      </c>
      <c r="H36" s="280">
        <f t="shared" ref="H36:H46" si="7">D36-SUM(E36:G36)</f>
        <v>0</v>
      </c>
      <c r="I36" s="53"/>
    </row>
    <row r="37" spans="2:12" ht="11.25" customHeight="1">
      <c r="B37" s="23" t="s">
        <v>6</v>
      </c>
      <c r="C37" s="189" t="s">
        <v>7</v>
      </c>
      <c r="D37" s="200">
        <v>1.383135451025197</v>
      </c>
      <c r="E37" s="200">
        <v>0.92539483572218195</v>
      </c>
      <c r="F37" s="200">
        <v>-1.4959253385032456</v>
      </c>
      <c r="G37" s="200">
        <v>1.9536659538062606</v>
      </c>
      <c r="H37" s="280">
        <f t="shared" si="7"/>
        <v>0</v>
      </c>
      <c r="I37" s="53"/>
    </row>
    <row r="38" spans="2:12" ht="11.25" customHeight="1">
      <c r="B38" s="23" t="s">
        <v>8</v>
      </c>
      <c r="C38" s="189" t="s">
        <v>9</v>
      </c>
      <c r="D38" s="200">
        <v>5.7016092743980895</v>
      </c>
      <c r="E38" s="200">
        <v>1.1293384790574068</v>
      </c>
      <c r="F38" s="200">
        <v>2.1939293416078698</v>
      </c>
      <c r="G38" s="200">
        <v>2.3783420313401082</v>
      </c>
      <c r="H38" s="280">
        <f t="shared" si="7"/>
        <v>-5.7760729532674304E-7</v>
      </c>
      <c r="I38" s="53"/>
    </row>
    <row r="39" spans="2:12" ht="11.25" customHeight="1">
      <c r="B39" s="23" t="s">
        <v>6</v>
      </c>
      <c r="C39" s="189" t="s">
        <v>10</v>
      </c>
      <c r="D39" s="200">
        <v>-0.50448282555382029</v>
      </c>
      <c r="E39" s="200">
        <v>-1.3525896608346022</v>
      </c>
      <c r="F39" s="200">
        <v>0.8062027077059164</v>
      </c>
      <c r="G39" s="200">
        <v>4.1902118558156953E-2</v>
      </c>
      <c r="H39" s="280">
        <f t="shared" si="7"/>
        <v>2.0090167085484723E-6</v>
      </c>
      <c r="I39" s="53"/>
    </row>
    <row r="40" spans="2:12" ht="11.25" customHeight="1">
      <c r="B40" s="23" t="s">
        <v>11</v>
      </c>
      <c r="C40" s="189" t="s">
        <v>12</v>
      </c>
      <c r="D40" s="200">
        <v>-0.63831238256667477</v>
      </c>
      <c r="E40" s="200">
        <v>-0.7459457423171556</v>
      </c>
      <c r="F40" s="200">
        <v>0.31299700487285032</v>
      </c>
      <c r="G40" s="200">
        <v>-0.20531406934468643</v>
      </c>
      <c r="H40" s="280">
        <f t="shared" si="7"/>
        <v>-4.9575777683052991E-5</v>
      </c>
      <c r="I40" s="53"/>
    </row>
    <row r="41" spans="2:12" ht="11.25" customHeight="1">
      <c r="B41" s="23" t="s">
        <v>11</v>
      </c>
      <c r="C41" s="189" t="s">
        <v>13</v>
      </c>
      <c r="D41" s="200">
        <v>-5.2682970866829493</v>
      </c>
      <c r="E41" s="200">
        <v>-1.0084523070079676</v>
      </c>
      <c r="F41" s="200">
        <v>-1.2581018940258204</v>
      </c>
      <c r="G41" s="200">
        <v>-3.0017400477750371</v>
      </c>
      <c r="H41" s="280">
        <f t="shared" si="7"/>
        <v>-2.8378741241397165E-6</v>
      </c>
      <c r="I41" s="53"/>
    </row>
    <row r="42" spans="2:12" ht="11.25" customHeight="1">
      <c r="B42" s="23" t="s">
        <v>8</v>
      </c>
      <c r="C42" s="189" t="s">
        <v>14</v>
      </c>
      <c r="D42" s="200">
        <v>2.7183094516695983</v>
      </c>
      <c r="E42" s="200">
        <v>0.77609415321857611</v>
      </c>
      <c r="F42" s="200">
        <v>1.7240847267967263</v>
      </c>
      <c r="G42" s="200">
        <v>0.21813118883939886</v>
      </c>
      <c r="H42" s="280">
        <f t="shared" si="7"/>
        <v>-6.1718510302455343E-7</v>
      </c>
      <c r="I42" s="53"/>
    </row>
    <row r="43" spans="2:12" ht="11.25" customHeight="1">
      <c r="B43" s="23" t="s">
        <v>15</v>
      </c>
      <c r="C43" s="189" t="s">
        <v>16</v>
      </c>
      <c r="D43" s="200">
        <v>6.2924545603792792</v>
      </c>
      <c r="E43" s="200">
        <v>2.1674605486097898</v>
      </c>
      <c r="F43" s="200">
        <v>0.3765083129227742</v>
      </c>
      <c r="G43" s="200">
        <v>3.7484934820388283</v>
      </c>
      <c r="H43" s="280">
        <f t="shared" si="7"/>
        <v>-7.7831921130311343E-6</v>
      </c>
      <c r="I43" s="53"/>
    </row>
    <row r="44" spans="2:12" ht="11.25" customHeight="1">
      <c r="B44" s="23" t="s">
        <v>17</v>
      </c>
      <c r="C44" s="189" t="s">
        <v>18</v>
      </c>
      <c r="D44" s="200">
        <v>0.48668441886052793</v>
      </c>
      <c r="E44" s="200">
        <v>0.3951967290290348</v>
      </c>
      <c r="F44" s="200">
        <v>-0.84424083719649712</v>
      </c>
      <c r="G44" s="200">
        <v>0.9357270925947514</v>
      </c>
      <c r="H44" s="280">
        <f t="shared" si="7"/>
        <v>1.4344332388560588E-6</v>
      </c>
      <c r="I44" s="53"/>
    </row>
    <row r="45" spans="2:12" ht="11.25" customHeight="1">
      <c r="B45" s="23" t="s">
        <v>19</v>
      </c>
      <c r="C45" s="189" t="s">
        <v>20</v>
      </c>
      <c r="D45" s="200">
        <v>3.7533320235580314</v>
      </c>
      <c r="E45" s="200">
        <v>2.4063048677112286</v>
      </c>
      <c r="F45" s="200">
        <v>0.38708563986293854</v>
      </c>
      <c r="G45" s="200">
        <v>0.95994151598386424</v>
      </c>
      <c r="H45" s="280">
        <f t="shared" si="7"/>
        <v>0</v>
      </c>
      <c r="I45" s="53"/>
    </row>
    <row r="46" spans="2:12" ht="11.25" customHeight="1">
      <c r="B46" s="23" t="s">
        <v>21</v>
      </c>
      <c r="C46" s="193" t="s">
        <v>22</v>
      </c>
      <c r="D46" s="201">
        <v>2.0426609141710239</v>
      </c>
      <c r="E46" s="201">
        <v>2.4608123300084106</v>
      </c>
      <c r="F46" s="201">
        <v>1.7390899431882323</v>
      </c>
      <c r="G46" s="201">
        <v>-2.157241359025619</v>
      </c>
      <c r="H46" s="280">
        <f t="shared" si="7"/>
        <v>0</v>
      </c>
      <c r="I46" s="53"/>
    </row>
    <row r="47" spans="2:12" ht="11.25" customHeight="1">
      <c r="J47" s="69"/>
      <c r="K47" s="69"/>
      <c r="L47" s="69"/>
    </row>
    <row r="48" spans="2:12" ht="11.25" customHeight="1">
      <c r="C48" s="65" t="s">
        <v>142</v>
      </c>
      <c r="D48"/>
      <c r="E48"/>
      <c r="F48"/>
      <c r="G48"/>
      <c r="J48" s="69"/>
      <c r="K48" s="69"/>
      <c r="L48" s="69"/>
    </row>
    <row r="49" spans="3:13" ht="11.25" customHeight="1">
      <c r="C49" s="65" t="s">
        <v>143</v>
      </c>
      <c r="D49"/>
      <c r="E49"/>
      <c r="F49"/>
      <c r="G49"/>
      <c r="J49" s="69"/>
      <c r="K49" s="69"/>
      <c r="L49" s="69"/>
    </row>
    <row r="50" spans="3:13" ht="11.25" customHeight="1">
      <c r="C50" s="279"/>
      <c r="D50" s="279"/>
      <c r="E50" s="360" t="s">
        <v>144</v>
      </c>
      <c r="F50" s="360"/>
      <c r="G50" s="360"/>
      <c r="J50" s="69"/>
      <c r="K50" s="69"/>
      <c r="L50" s="69"/>
    </row>
    <row r="51" spans="3:13" ht="12" customHeight="1">
      <c r="C51" s="269" t="s">
        <v>145</v>
      </c>
      <c r="D51" s="269" t="s">
        <v>146</v>
      </c>
      <c r="E51" s="269" t="s">
        <v>25</v>
      </c>
      <c r="F51" s="269" t="s">
        <v>26</v>
      </c>
      <c r="G51" s="269" t="s">
        <v>147</v>
      </c>
      <c r="J51" s="69"/>
      <c r="K51" s="69"/>
      <c r="L51" s="69"/>
    </row>
    <row r="52" spans="3:13" ht="12" customHeight="1">
      <c r="C52" s="161">
        <v>2007</v>
      </c>
      <c r="D52" s="277">
        <v>2.9236776407363774</v>
      </c>
      <c r="E52" s="277">
        <v>-4.2000000000000003E-2</v>
      </c>
      <c r="F52" s="277">
        <v>-1.2949999999999999</v>
      </c>
      <c r="G52" s="277">
        <v>4.2609999999999992</v>
      </c>
      <c r="J52" s="69"/>
      <c r="K52" s="69"/>
      <c r="L52" s="69"/>
    </row>
    <row r="53" spans="3:13" ht="12" customHeight="1">
      <c r="C53" s="161">
        <v>2008</v>
      </c>
      <c r="D53" s="277">
        <v>1.055392094373131</v>
      </c>
      <c r="E53" s="277">
        <v>0.4</v>
      </c>
      <c r="F53" s="277">
        <v>-5.8000000000000003E-2</v>
      </c>
      <c r="G53" s="277">
        <v>0.71299999999999986</v>
      </c>
      <c r="J53" s="69"/>
      <c r="K53" s="69"/>
      <c r="L53" s="69"/>
    </row>
    <row r="54" spans="3:13" ht="12" customHeight="1">
      <c r="C54" s="161">
        <v>2009</v>
      </c>
      <c r="D54" s="277">
        <v>-4.7305579427717737</v>
      </c>
      <c r="E54" s="277">
        <v>-0.48399999999999999</v>
      </c>
      <c r="F54" s="277">
        <v>0.441</v>
      </c>
      <c r="G54" s="277">
        <v>-4.6879999999999997</v>
      </c>
      <c r="J54" s="69"/>
      <c r="K54" s="69"/>
      <c r="L54" s="69"/>
    </row>
    <row r="55" spans="3:13" ht="12" customHeight="1">
      <c r="C55" s="161">
        <v>2010</v>
      </c>
      <c r="D55" s="277">
        <v>3.113747511510212</v>
      </c>
      <c r="E55" s="277">
        <v>5.4714882115680652E-2</v>
      </c>
      <c r="F55" s="277">
        <v>0.39683130554921675</v>
      </c>
      <c r="G55" s="277">
        <v>2.6849936290860077</v>
      </c>
      <c r="J55" s="69"/>
      <c r="K55" s="69"/>
      <c r="L55" s="69"/>
    </row>
    <row r="56" spans="3:13" ht="12" customHeight="1">
      <c r="C56" s="161">
        <v>2011</v>
      </c>
      <c r="D56" s="277">
        <v>-1.8921438939156321</v>
      </c>
      <c r="E56" s="277">
        <v>0.12569471050719594</v>
      </c>
      <c r="F56" s="277">
        <v>-1.0279343645701822</v>
      </c>
      <c r="G56" s="277">
        <v>-0.98768303124073809</v>
      </c>
      <c r="J56" s="69"/>
      <c r="K56" s="69"/>
      <c r="L56" s="69"/>
    </row>
    <row r="57" spans="3:13" ht="12" customHeight="1">
      <c r="C57" s="161">
        <v>2012</v>
      </c>
      <c r="D57" s="277">
        <v>-1.4018855162962751</v>
      </c>
      <c r="E57" s="277">
        <v>-0.27277967170862283</v>
      </c>
      <c r="F57" s="277">
        <v>0.68966900349782811</v>
      </c>
      <c r="G57" s="277">
        <v>-1.8144798368772919</v>
      </c>
      <c r="J57" s="69"/>
      <c r="K57" s="69"/>
      <c r="L57" s="69"/>
    </row>
    <row r="58" spans="3:13" ht="12" customHeight="1">
      <c r="C58" s="161">
        <v>2013</v>
      </c>
      <c r="D58" s="277">
        <v>-2.2402750402234606</v>
      </c>
      <c r="E58" s="277">
        <v>0.19505514450648409</v>
      </c>
      <c r="F58" s="277">
        <v>-0.27208548834806168</v>
      </c>
      <c r="G58" s="277">
        <v>-2.1611116850403067</v>
      </c>
      <c r="J58" s="69"/>
      <c r="K58" s="69"/>
      <c r="L58" s="69"/>
    </row>
    <row r="59" spans="3:13" ht="12" customHeight="1">
      <c r="C59" s="161">
        <v>2014</v>
      </c>
      <c r="D59" s="277">
        <v>-1.1464872953274474</v>
      </c>
      <c r="E59" s="277">
        <v>-1.468303779090796E-2</v>
      </c>
      <c r="F59" s="277">
        <v>-0.9848184080399891</v>
      </c>
      <c r="G59" s="277">
        <v>-0.14704259048947677</v>
      </c>
      <c r="J59" s="69"/>
      <c r="K59" s="69"/>
      <c r="L59" s="69"/>
    </row>
    <row r="60" spans="3:13" ht="12" customHeight="1">
      <c r="C60" s="161">
        <v>2015</v>
      </c>
      <c r="D60" s="277">
        <v>1.9932680166065753</v>
      </c>
      <c r="E60" s="277">
        <v>-8.9307550465789198E-2</v>
      </c>
      <c r="F60" s="277">
        <v>0.35847354711551205</v>
      </c>
      <c r="G60" s="277">
        <v>1.7367886721775916</v>
      </c>
      <c r="J60" s="69"/>
      <c r="K60" s="69"/>
      <c r="L60" s="69"/>
    </row>
    <row r="61" spans="3:13" ht="11.25" customHeight="1">
      <c r="C61" s="162">
        <v>2016</v>
      </c>
      <c r="D61" s="172">
        <v>0.63669560133439163</v>
      </c>
      <c r="E61" s="172">
        <v>0.60001516711851721</v>
      </c>
      <c r="F61" s="172">
        <v>8.9152959854232883E-2</v>
      </c>
      <c r="G61" s="172">
        <v>-5.2472525638358469E-2</v>
      </c>
      <c r="J61" s="69"/>
      <c r="K61" s="69"/>
      <c r="L61" s="69"/>
    </row>
    <row r="62" spans="3:13" ht="11.25" customHeight="1">
      <c r="C62" s="278"/>
      <c r="J62" s="69"/>
      <c r="K62" s="69"/>
      <c r="L62" s="69"/>
    </row>
    <row r="63" spans="3:13" ht="20.25" customHeight="1">
      <c r="C63" s="31" t="s">
        <v>98</v>
      </c>
      <c r="D63" s="27"/>
      <c r="E63" s="27"/>
      <c r="F63" s="27"/>
      <c r="G63" s="27"/>
      <c r="H63" s="27"/>
      <c r="I63" s="27"/>
      <c r="J63" s="27"/>
      <c r="K63"/>
      <c r="L63"/>
    </row>
    <row r="64" spans="3:13" ht="11.25" customHeight="1">
      <c r="C64" s="202"/>
      <c r="D64" s="202">
        <v>2010</v>
      </c>
      <c r="E64" s="202">
        <v>2011</v>
      </c>
      <c r="F64" s="202">
        <v>2012</v>
      </c>
      <c r="G64" s="202">
        <v>2013</v>
      </c>
      <c r="H64" s="202">
        <v>2014</v>
      </c>
      <c r="I64" s="202">
        <v>2015</v>
      </c>
      <c r="J64" s="202">
        <v>2016</v>
      </c>
      <c r="K64" s="47"/>
      <c r="L64" s="47"/>
      <c r="M64" s="47"/>
    </row>
    <row r="65" spans="3:13" ht="11.25" customHeight="1">
      <c r="C65" s="203" t="s">
        <v>28</v>
      </c>
      <c r="D65" s="204" t="s">
        <v>50</v>
      </c>
      <c r="E65" s="204" t="s">
        <v>54</v>
      </c>
      <c r="F65" s="204" t="s">
        <v>74</v>
      </c>
      <c r="G65" s="204" t="s">
        <v>101</v>
      </c>
      <c r="H65" s="204" t="s">
        <v>107</v>
      </c>
      <c r="I65" s="204" t="s">
        <v>132</v>
      </c>
      <c r="J65" s="204" t="s">
        <v>305</v>
      </c>
      <c r="K65" s="47"/>
      <c r="L65" s="47"/>
      <c r="M65" s="47"/>
    </row>
    <row r="66" spans="3:13" ht="11.25" customHeight="1">
      <c r="C66" s="205">
        <v>1</v>
      </c>
      <c r="D66" s="192">
        <v>30816.7</v>
      </c>
      <c r="E66" s="192">
        <v>29651.3</v>
      </c>
      <c r="F66" s="192">
        <v>28932.6</v>
      </c>
      <c r="G66" s="192">
        <v>29090.7</v>
      </c>
      <c r="H66" s="192">
        <v>28309</v>
      </c>
      <c r="I66" s="192">
        <v>29734.871999999999</v>
      </c>
      <c r="J66" s="192">
        <v>30272.834999999999</v>
      </c>
      <c r="K66"/>
      <c r="L66"/>
      <c r="M66"/>
    </row>
    <row r="67" spans="3:13" ht="11.25" customHeight="1">
      <c r="C67" s="205">
        <v>2</v>
      </c>
      <c r="D67" s="192">
        <v>27484.7</v>
      </c>
      <c r="E67" s="192">
        <v>26677.1</v>
      </c>
      <c r="F67" s="192">
        <v>26096.7</v>
      </c>
      <c r="G67" s="192">
        <v>26345.1</v>
      </c>
      <c r="H67" s="192">
        <v>25917</v>
      </c>
      <c r="I67" s="192">
        <v>27495.386999999999</v>
      </c>
      <c r="J67" s="192">
        <v>28184.644</v>
      </c>
      <c r="K67"/>
      <c r="L67"/>
      <c r="M67"/>
    </row>
    <row r="68" spans="3:13" ht="11.25" customHeight="1">
      <c r="C68" s="205">
        <v>3</v>
      </c>
      <c r="D68" s="192">
        <v>25697.7</v>
      </c>
      <c r="E68" s="192">
        <v>25025.3</v>
      </c>
      <c r="F68" s="192">
        <v>24672.3</v>
      </c>
      <c r="G68" s="192">
        <v>24806.7</v>
      </c>
      <c r="H68" s="192">
        <v>24688</v>
      </c>
      <c r="I68" s="192">
        <v>25998.396000000001</v>
      </c>
      <c r="J68" s="192">
        <v>26674.001</v>
      </c>
      <c r="K68"/>
      <c r="L68"/>
      <c r="M68"/>
    </row>
    <row r="69" spans="3:13" ht="11.25" customHeight="1">
      <c r="C69" s="205">
        <v>4</v>
      </c>
      <c r="D69" s="192">
        <v>24595.8</v>
      </c>
      <c r="E69" s="192">
        <v>24488.7</v>
      </c>
      <c r="F69" s="192">
        <v>23920.799999999999</v>
      </c>
      <c r="G69" s="192">
        <v>24466</v>
      </c>
      <c r="H69" s="192">
        <v>24031</v>
      </c>
      <c r="I69" s="192">
        <v>25549.628000000001</v>
      </c>
      <c r="J69" s="192">
        <v>25966.913</v>
      </c>
      <c r="K69"/>
      <c r="L69"/>
      <c r="M69"/>
    </row>
    <row r="70" spans="3:13" ht="11.25" customHeight="1">
      <c r="C70" s="205">
        <v>5</v>
      </c>
      <c r="D70" s="192">
        <v>24136</v>
      </c>
      <c r="E70" s="192">
        <v>24453.4</v>
      </c>
      <c r="F70" s="192">
        <v>23803.1</v>
      </c>
      <c r="G70" s="192">
        <v>24373.7</v>
      </c>
      <c r="H70" s="192">
        <v>24014</v>
      </c>
      <c r="I70" s="192">
        <v>25157.383999999998</v>
      </c>
      <c r="J70" s="192">
        <v>25634.508000000002</v>
      </c>
      <c r="K70"/>
      <c r="L70"/>
      <c r="M70"/>
    </row>
    <row r="71" spans="3:13" ht="11.25" customHeight="1">
      <c r="C71" s="205">
        <v>6</v>
      </c>
      <c r="D71" s="192">
        <v>24831.599999999999</v>
      </c>
      <c r="E71" s="192">
        <v>25367.9</v>
      </c>
      <c r="F71" s="192">
        <v>24554.799999999999</v>
      </c>
      <c r="G71" s="192">
        <v>25127.8</v>
      </c>
      <c r="H71" s="192">
        <v>24637</v>
      </c>
      <c r="I71" s="192">
        <v>25926.485000000001</v>
      </c>
      <c r="J71" s="192">
        <v>25767.664000000001</v>
      </c>
      <c r="K71"/>
      <c r="L71"/>
      <c r="M71"/>
    </row>
    <row r="72" spans="3:13" ht="11.25" customHeight="1">
      <c r="C72" s="205">
        <v>7</v>
      </c>
      <c r="D72" s="192">
        <v>27674.3</v>
      </c>
      <c r="E72" s="192">
        <v>28887.1</v>
      </c>
      <c r="F72" s="192">
        <v>28409.200000000001</v>
      </c>
      <c r="G72" s="192">
        <v>28223.5</v>
      </c>
      <c r="H72" s="192">
        <v>27166</v>
      </c>
      <c r="I72" s="192">
        <v>28654.249</v>
      </c>
      <c r="J72" s="192">
        <v>27545.268</v>
      </c>
      <c r="K72"/>
      <c r="L72"/>
      <c r="M72"/>
    </row>
    <row r="73" spans="3:13" ht="11.25" customHeight="1">
      <c r="C73" s="205">
        <v>8</v>
      </c>
      <c r="D73" s="192">
        <v>34157.5</v>
      </c>
      <c r="E73" s="192">
        <v>33720.5</v>
      </c>
      <c r="F73" s="192">
        <v>33836.300000000003</v>
      </c>
      <c r="G73" s="192">
        <v>33441.1</v>
      </c>
      <c r="H73" s="192">
        <v>32087</v>
      </c>
      <c r="I73" s="192">
        <v>33637.370000000003</v>
      </c>
      <c r="J73" s="192">
        <v>30011.603999999999</v>
      </c>
      <c r="K73"/>
      <c r="L73"/>
      <c r="M73"/>
    </row>
    <row r="74" spans="3:13" ht="11.25" customHeight="1">
      <c r="C74" s="205">
        <v>9</v>
      </c>
      <c r="D74" s="192">
        <v>39271.1</v>
      </c>
      <c r="E74" s="192">
        <v>39412.9</v>
      </c>
      <c r="F74" s="192">
        <v>38434.5</v>
      </c>
      <c r="G74" s="192">
        <v>36519.9</v>
      </c>
      <c r="H74" s="192">
        <v>35251</v>
      </c>
      <c r="I74" s="192">
        <v>36527.307999999997</v>
      </c>
      <c r="J74" s="192">
        <v>31958.379000000001</v>
      </c>
      <c r="K74"/>
      <c r="L74"/>
      <c r="M74"/>
    </row>
    <row r="75" spans="3:13" ht="11.25" customHeight="1">
      <c r="C75" s="205">
        <v>10</v>
      </c>
      <c r="D75" s="192">
        <v>40755.9</v>
      </c>
      <c r="E75" s="192">
        <v>40742</v>
      </c>
      <c r="F75" s="192">
        <v>40347.199999999997</v>
      </c>
      <c r="G75" s="192">
        <v>37551.699999999997</v>
      </c>
      <c r="H75" s="192">
        <v>36570</v>
      </c>
      <c r="I75" s="192">
        <v>38097.336000000003</v>
      </c>
      <c r="J75" s="192">
        <v>34314.942000000003</v>
      </c>
      <c r="K75"/>
      <c r="L75"/>
      <c r="M75"/>
    </row>
    <row r="76" spans="3:13" ht="11.25" customHeight="1">
      <c r="C76" s="205">
        <v>11</v>
      </c>
      <c r="D76" s="192">
        <v>42337.2</v>
      </c>
      <c r="E76" s="192">
        <v>41677.599999999999</v>
      </c>
      <c r="F76" s="192">
        <v>41465.599999999999</v>
      </c>
      <c r="G76" s="192">
        <v>38383.9</v>
      </c>
      <c r="H76" s="192">
        <v>37219</v>
      </c>
      <c r="I76" s="192">
        <v>38791.629999999997</v>
      </c>
      <c r="J76" s="192">
        <v>36048.141000000003</v>
      </c>
      <c r="K76"/>
      <c r="L76"/>
      <c r="M76"/>
    </row>
    <row r="77" spans="3:13" ht="11.25" customHeight="1">
      <c r="C77" s="205">
        <v>12</v>
      </c>
      <c r="D77" s="192">
        <v>42907.7</v>
      </c>
      <c r="E77" s="192">
        <v>41861</v>
      </c>
      <c r="F77" s="192">
        <v>41620.9</v>
      </c>
      <c r="G77" s="192">
        <v>37958.199999999997</v>
      </c>
      <c r="H77" s="192">
        <v>37155</v>
      </c>
      <c r="I77" s="192">
        <v>38741.523999999998</v>
      </c>
      <c r="J77" s="192">
        <v>37514.11</v>
      </c>
      <c r="K77"/>
      <c r="L77"/>
      <c r="M77"/>
    </row>
    <row r="78" spans="3:13" ht="11.25" customHeight="1">
      <c r="C78" s="205">
        <v>13</v>
      </c>
      <c r="D78" s="192">
        <v>42294.8</v>
      </c>
      <c r="E78" s="192">
        <v>41097.300000000003</v>
      </c>
      <c r="F78" s="192">
        <v>40745.599999999999</v>
      </c>
      <c r="G78" s="192">
        <v>37405.199999999997</v>
      </c>
      <c r="H78" s="192">
        <v>37025</v>
      </c>
      <c r="I78" s="192">
        <v>38556.813000000002</v>
      </c>
      <c r="J78" s="192">
        <v>39048.542999999998</v>
      </c>
      <c r="K78"/>
      <c r="L78"/>
      <c r="M78"/>
    </row>
    <row r="79" spans="3:13" ht="11.25" customHeight="1">
      <c r="C79" s="205">
        <v>14</v>
      </c>
      <c r="D79" s="192">
        <v>41671.699999999997</v>
      </c>
      <c r="E79" s="192">
        <v>40364.1</v>
      </c>
      <c r="F79" s="192">
        <v>39671.4</v>
      </c>
      <c r="G79" s="192">
        <v>37263.199999999997</v>
      </c>
      <c r="H79" s="192">
        <v>36814</v>
      </c>
      <c r="I79" s="192">
        <v>38534.690999999999</v>
      </c>
      <c r="J79" s="192">
        <v>40143.993999999999</v>
      </c>
      <c r="K79"/>
      <c r="L79"/>
      <c r="M79"/>
    </row>
    <row r="80" spans="3:13" ht="11.25" customHeight="1">
      <c r="C80" s="205">
        <v>15</v>
      </c>
      <c r="D80" s="192">
        <v>39942.800000000003</v>
      </c>
      <c r="E80" s="192">
        <v>38626.6</v>
      </c>
      <c r="F80" s="192">
        <v>38499.5</v>
      </c>
      <c r="G80" s="192">
        <v>35494.5</v>
      </c>
      <c r="H80" s="192">
        <v>35513</v>
      </c>
      <c r="I80" s="192">
        <v>37091.449000000001</v>
      </c>
      <c r="J80" s="192">
        <v>39824.531000000003</v>
      </c>
      <c r="K80"/>
      <c r="L80"/>
      <c r="M80"/>
    </row>
    <row r="81" spans="2:14" ht="11.25" customHeight="1">
      <c r="C81" s="205">
        <v>16</v>
      </c>
      <c r="D81" s="192">
        <v>39336.300000000003</v>
      </c>
      <c r="E81" s="192">
        <v>38154.800000000003</v>
      </c>
      <c r="F81" s="192">
        <v>38146.1</v>
      </c>
      <c r="G81" s="192">
        <v>35271.599999999999</v>
      </c>
      <c r="H81" s="192">
        <v>34944</v>
      </c>
      <c r="I81" s="192">
        <v>36773.593999999997</v>
      </c>
      <c r="J81" s="192">
        <v>39657.337</v>
      </c>
      <c r="K81"/>
      <c r="L81"/>
      <c r="M81"/>
    </row>
    <row r="82" spans="2:14" ht="11.25" customHeight="1">
      <c r="C82" s="205">
        <v>17</v>
      </c>
      <c r="D82" s="192">
        <v>39221.1</v>
      </c>
      <c r="E82" s="192">
        <v>38409.1</v>
      </c>
      <c r="F82" s="192">
        <v>38122.699999999997</v>
      </c>
      <c r="G82" s="192">
        <v>35716.5</v>
      </c>
      <c r="H82" s="192">
        <v>34965</v>
      </c>
      <c r="I82" s="192">
        <v>36599.593999999997</v>
      </c>
      <c r="J82" s="192">
        <v>39724.39</v>
      </c>
      <c r="K82"/>
      <c r="L82"/>
      <c r="M82"/>
    </row>
    <row r="83" spans="2:14" ht="11.25" customHeight="1">
      <c r="C83" s="205">
        <v>18</v>
      </c>
      <c r="D83" s="192">
        <v>40727.599999999999</v>
      </c>
      <c r="E83" s="192">
        <v>39839.4</v>
      </c>
      <c r="F83" s="192">
        <v>38554.6</v>
      </c>
      <c r="G83" s="192">
        <v>35299.800000000003</v>
      </c>
      <c r="H83" s="192">
        <v>35369</v>
      </c>
      <c r="I83" s="192">
        <v>36927.99</v>
      </c>
      <c r="J83" s="192">
        <v>39509.758999999998</v>
      </c>
      <c r="K83"/>
      <c r="L83"/>
      <c r="M83"/>
    </row>
    <row r="84" spans="2:14" ht="11.25" customHeight="1">
      <c r="C84" s="205">
        <v>19</v>
      </c>
      <c r="D84" s="192">
        <v>43332.2</v>
      </c>
      <c r="E84" s="192">
        <v>42001</v>
      </c>
      <c r="F84" s="192">
        <v>40536.5</v>
      </c>
      <c r="G84" s="192">
        <v>35865.300000000003</v>
      </c>
      <c r="H84" s="192">
        <v>36648</v>
      </c>
      <c r="I84" s="192">
        <v>38010.114000000001</v>
      </c>
      <c r="J84" s="192">
        <v>38705.442000000003</v>
      </c>
      <c r="K84"/>
      <c r="L84"/>
      <c r="M84"/>
    </row>
    <row r="85" spans="2:14" ht="11.25" customHeight="1">
      <c r="C85" s="205">
        <v>20</v>
      </c>
      <c r="D85" s="192">
        <v>44122.400000000001</v>
      </c>
      <c r="E85" s="192">
        <v>44106.7</v>
      </c>
      <c r="F85" s="192">
        <v>42629.5</v>
      </c>
      <c r="G85" s="192">
        <v>39119.9</v>
      </c>
      <c r="H85" s="192">
        <v>38474</v>
      </c>
      <c r="I85" s="192">
        <v>40305.625</v>
      </c>
      <c r="J85" s="192">
        <v>37626.425999999999</v>
      </c>
      <c r="K85"/>
      <c r="L85"/>
      <c r="M85"/>
    </row>
    <row r="86" spans="2:14" ht="11.25" customHeight="1">
      <c r="C86" s="205">
        <v>21</v>
      </c>
      <c r="D86" s="192">
        <v>43648.2</v>
      </c>
      <c r="E86" s="192">
        <v>43609.4</v>
      </c>
      <c r="F86" s="192">
        <v>43010.2</v>
      </c>
      <c r="G86" s="192">
        <v>39963.300000000003</v>
      </c>
      <c r="H86" s="192">
        <v>38669</v>
      </c>
      <c r="I86" s="192">
        <v>40323.766000000003</v>
      </c>
      <c r="J86" s="192">
        <v>37189</v>
      </c>
      <c r="K86"/>
      <c r="L86"/>
      <c r="M86"/>
    </row>
    <row r="87" spans="2:14" ht="11.25" customHeight="1">
      <c r="C87" s="205">
        <v>22</v>
      </c>
      <c r="D87" s="192">
        <v>42302.400000000001</v>
      </c>
      <c r="E87" s="192">
        <v>41952.1</v>
      </c>
      <c r="F87" s="192">
        <v>41504.9</v>
      </c>
      <c r="G87" s="192">
        <v>38441.699999999997</v>
      </c>
      <c r="H87" s="192">
        <v>37714</v>
      </c>
      <c r="I87" s="192">
        <v>39155.991999999998</v>
      </c>
      <c r="J87" s="192">
        <v>38117.504000000001</v>
      </c>
      <c r="K87"/>
      <c r="L87"/>
      <c r="M87"/>
    </row>
    <row r="88" spans="2:14" ht="11.25" customHeight="1">
      <c r="C88" s="205">
        <v>23</v>
      </c>
      <c r="D88" s="192">
        <v>39806.800000000003</v>
      </c>
      <c r="E88" s="192">
        <v>39128</v>
      </c>
      <c r="F88" s="192">
        <v>38636.9</v>
      </c>
      <c r="G88" s="192">
        <v>35562.5</v>
      </c>
      <c r="H88" s="192">
        <v>34758</v>
      </c>
      <c r="I88" s="192">
        <v>36331.85</v>
      </c>
      <c r="J88" s="192">
        <v>35532.201000000001</v>
      </c>
      <c r="K88"/>
      <c r="L88"/>
      <c r="M88"/>
    </row>
    <row r="89" spans="2:14" ht="11.25" customHeight="1">
      <c r="C89" s="206">
        <v>24</v>
      </c>
      <c r="D89" s="196">
        <v>36455.300000000003</v>
      </c>
      <c r="E89" s="196">
        <v>35222</v>
      </c>
      <c r="F89" s="196">
        <v>35047.199999999997</v>
      </c>
      <c r="G89" s="196">
        <v>31857.5</v>
      </c>
      <c r="H89" s="196">
        <v>31319</v>
      </c>
      <c r="I89" s="196">
        <v>32829.544000000002</v>
      </c>
      <c r="J89" s="196">
        <v>32869.332999999999</v>
      </c>
      <c r="K89"/>
      <c r="L89"/>
      <c r="M89"/>
    </row>
    <row r="90" spans="2:14" ht="11.25" customHeight="1">
      <c r="D90" s="21">
        <f t="shared" ref="D90:J90" si="8">MAX(D66:D89)</f>
        <v>44122.400000000001</v>
      </c>
      <c r="E90" s="21">
        <f t="shared" si="8"/>
        <v>44106.7</v>
      </c>
      <c r="F90" s="21">
        <f t="shared" si="8"/>
        <v>43010.2</v>
      </c>
      <c r="G90" s="21">
        <f t="shared" si="8"/>
        <v>39963.300000000003</v>
      </c>
      <c r="H90" s="21">
        <f t="shared" si="8"/>
        <v>38669</v>
      </c>
      <c r="I90" s="21">
        <f t="shared" si="8"/>
        <v>40323.766000000003</v>
      </c>
      <c r="J90" s="21">
        <f t="shared" si="8"/>
        <v>40143.993999999999</v>
      </c>
    </row>
    <row r="91" spans="2:14" ht="20.25" customHeight="1">
      <c r="C91" s="31" t="s">
        <v>75</v>
      </c>
      <c r="D91" s="27"/>
      <c r="E91" s="27"/>
      <c r="F91" s="27"/>
      <c r="I91"/>
      <c r="J91"/>
      <c r="K91"/>
      <c r="L91"/>
    </row>
    <row r="92" spans="2:14" ht="21.75" customHeight="1">
      <c r="C92" s="207"/>
      <c r="D92" s="208"/>
      <c r="E92" s="209" t="s">
        <v>77</v>
      </c>
      <c r="F92" s="209" t="s">
        <v>78</v>
      </c>
      <c r="G92" s="208"/>
      <c r="H92" s="364" t="s">
        <v>113</v>
      </c>
      <c r="I92" s="364"/>
      <c r="J92" s="364"/>
      <c r="K92" s="364"/>
      <c r="L92" s="363"/>
      <c r="M92" s="363"/>
      <c r="N92"/>
    </row>
    <row r="93" spans="2:14" ht="11.25" customHeight="1">
      <c r="B93" s="23">
        <v>2002</v>
      </c>
      <c r="C93" s="189">
        <v>2011</v>
      </c>
      <c r="D93" s="210" t="s">
        <v>55</v>
      </c>
      <c r="E93" s="192">
        <v>44107</v>
      </c>
      <c r="F93" s="192">
        <v>885.01199999999994</v>
      </c>
      <c r="G93" s="211" t="s">
        <v>56</v>
      </c>
      <c r="H93" s="281">
        <v>903117</v>
      </c>
      <c r="I93" s="282" t="s">
        <v>111</v>
      </c>
      <c r="J93" s="281"/>
      <c r="K93" s="282"/>
      <c r="L93" s="62"/>
      <c r="M93" s="61"/>
      <c r="N93"/>
    </row>
    <row r="94" spans="2:14" ht="11.25" customHeight="1">
      <c r="B94" s="23">
        <v>2003</v>
      </c>
      <c r="C94" s="189">
        <v>2012</v>
      </c>
      <c r="D94" s="210" t="s">
        <v>79</v>
      </c>
      <c r="E94" s="192">
        <v>43010</v>
      </c>
      <c r="F94" s="192">
        <v>870.94399999999996</v>
      </c>
      <c r="G94" s="211" t="s">
        <v>80</v>
      </c>
      <c r="H94" s="281">
        <v>885012</v>
      </c>
      <c r="I94" s="282" t="s">
        <v>110</v>
      </c>
      <c r="J94" s="281"/>
      <c r="K94" s="282"/>
      <c r="L94" s="62"/>
      <c r="M94" s="61"/>
      <c r="N94"/>
    </row>
    <row r="95" spans="2:14" ht="11.25" customHeight="1">
      <c r="B95" s="23">
        <v>2004</v>
      </c>
      <c r="C95" s="189">
        <v>2013</v>
      </c>
      <c r="D95" s="210" t="s">
        <v>102</v>
      </c>
      <c r="E95" s="192">
        <v>39963</v>
      </c>
      <c r="F95" s="192">
        <v>809.86843700000009</v>
      </c>
      <c r="G95" s="211" t="s">
        <v>104</v>
      </c>
      <c r="H95" s="281">
        <v>870944</v>
      </c>
      <c r="I95" s="282" t="s">
        <v>114</v>
      </c>
      <c r="J95" s="281"/>
      <c r="K95" s="282"/>
      <c r="L95" s="62"/>
      <c r="M95" s="61"/>
      <c r="N95"/>
    </row>
    <row r="96" spans="2:14" ht="11.25" customHeight="1">
      <c r="B96" s="23">
        <v>2005</v>
      </c>
      <c r="C96" s="189">
        <v>2014</v>
      </c>
      <c r="D96" s="210" t="s">
        <v>119</v>
      </c>
      <c r="E96" s="192">
        <v>38666</v>
      </c>
      <c r="F96" s="192">
        <v>797.35862299999997</v>
      </c>
      <c r="G96" s="211" t="s">
        <v>122</v>
      </c>
      <c r="H96" s="281">
        <v>808211</v>
      </c>
      <c r="I96" s="282" t="s">
        <v>117</v>
      </c>
      <c r="J96" s="281"/>
      <c r="K96" s="282"/>
      <c r="L96" s="62"/>
      <c r="M96" s="61"/>
      <c r="N96"/>
    </row>
    <row r="97" spans="1:14" ht="11.25" customHeight="1">
      <c r="B97" s="23">
        <v>2006</v>
      </c>
      <c r="C97" s="189">
        <v>2015</v>
      </c>
      <c r="D97" s="210" t="s">
        <v>119</v>
      </c>
      <c r="E97" s="192">
        <v>40324</v>
      </c>
      <c r="F97" s="192">
        <v>824</v>
      </c>
      <c r="G97" s="211" t="s">
        <v>293</v>
      </c>
      <c r="H97" s="281">
        <v>797624</v>
      </c>
      <c r="I97" s="282" t="s">
        <v>121</v>
      </c>
      <c r="J97" s="281"/>
      <c r="K97" s="282"/>
      <c r="L97" s="62"/>
      <c r="M97" s="61"/>
      <c r="N97"/>
    </row>
    <row r="98" spans="1:14" ht="11.25" customHeight="1">
      <c r="C98" s="193">
        <v>2016</v>
      </c>
      <c r="D98" s="212" t="s">
        <v>292</v>
      </c>
      <c r="E98" s="196">
        <v>38239</v>
      </c>
      <c r="F98" s="196">
        <v>782</v>
      </c>
      <c r="G98" s="212" t="s">
        <v>294</v>
      </c>
      <c r="H98" s="281"/>
      <c r="I98" s="282"/>
      <c r="J98" s="281"/>
      <c r="K98" s="282"/>
      <c r="L98" s="62"/>
      <c r="M98" s="61"/>
      <c r="N98"/>
    </row>
    <row r="99" spans="1:14" ht="11.25" customHeight="1">
      <c r="H99" s="71"/>
      <c r="I99" s="71"/>
      <c r="J99" s="71"/>
      <c r="K99" s="71"/>
      <c r="L99" s="50"/>
    </row>
    <row r="100" spans="1:14" ht="20.25" customHeight="1">
      <c r="C100" s="31" t="s">
        <v>76</v>
      </c>
      <c r="D100" s="27"/>
      <c r="E100" s="27"/>
      <c r="F100" s="27"/>
      <c r="H100" s="71"/>
      <c r="I100" s="71"/>
      <c r="J100" s="50"/>
      <c r="K100" s="50"/>
      <c r="L100" s="50"/>
    </row>
    <row r="101" spans="1:14" ht="21.75" customHeight="1">
      <c r="C101" s="207"/>
      <c r="D101" s="208"/>
      <c r="E101" s="209" t="s">
        <v>77</v>
      </c>
      <c r="F101" s="209" t="s">
        <v>78</v>
      </c>
      <c r="G101" s="208"/>
      <c r="H101" s="364" t="s">
        <v>113</v>
      </c>
      <c r="I101" s="364"/>
      <c r="J101" s="363"/>
      <c r="K101" s="363"/>
      <c r="L101" s="363"/>
      <c r="M101" s="363"/>
    </row>
    <row r="102" spans="1:14" ht="11.25" customHeight="1">
      <c r="B102" s="23">
        <v>2002</v>
      </c>
      <c r="C102" s="189">
        <v>2011</v>
      </c>
      <c r="D102" s="213" t="s">
        <v>58</v>
      </c>
      <c r="E102" s="192">
        <v>39537</v>
      </c>
      <c r="F102" s="192">
        <v>791.30700000000002</v>
      </c>
      <c r="G102" s="213" t="s">
        <v>59</v>
      </c>
      <c r="H102" s="281">
        <v>813319</v>
      </c>
      <c r="I102" s="282" t="s">
        <v>109</v>
      </c>
      <c r="J102" s="76"/>
      <c r="K102" s="77"/>
      <c r="L102" s="50"/>
      <c r="M102" s="60"/>
    </row>
    <row r="103" spans="1:14" ht="11.25" customHeight="1">
      <c r="B103" s="23">
        <v>2003</v>
      </c>
      <c r="C103" s="189">
        <v>2012</v>
      </c>
      <c r="D103" s="213" t="s">
        <v>58</v>
      </c>
      <c r="E103" s="192">
        <v>39273</v>
      </c>
      <c r="F103" s="192">
        <v>792.68335999999999</v>
      </c>
      <c r="G103" s="213" t="s">
        <v>59</v>
      </c>
      <c r="H103" s="281">
        <v>791307</v>
      </c>
      <c r="I103" s="282" t="s">
        <v>112</v>
      </c>
      <c r="J103" s="76"/>
      <c r="K103" s="67"/>
      <c r="L103" s="50"/>
      <c r="M103" s="60"/>
    </row>
    <row r="104" spans="1:14" ht="11.25" customHeight="1">
      <c r="B104" s="23">
        <v>2004</v>
      </c>
      <c r="C104" s="189">
        <v>2013</v>
      </c>
      <c r="D104" s="213" t="s">
        <v>103</v>
      </c>
      <c r="E104" s="192">
        <v>37399</v>
      </c>
      <c r="F104" s="192">
        <v>760.58600000000001</v>
      </c>
      <c r="G104" s="213" t="s">
        <v>105</v>
      </c>
      <c r="H104" s="281">
        <v>793831</v>
      </c>
      <c r="I104" s="282" t="s">
        <v>112</v>
      </c>
      <c r="J104" s="76"/>
      <c r="K104" s="67"/>
      <c r="L104" s="50"/>
      <c r="M104" s="60"/>
    </row>
    <row r="105" spans="1:14" ht="11.25" customHeight="1">
      <c r="B105" s="23">
        <v>2005</v>
      </c>
      <c r="C105" s="189">
        <v>2014</v>
      </c>
      <c r="D105" s="213" t="s">
        <v>120</v>
      </c>
      <c r="E105" s="192">
        <v>37020</v>
      </c>
      <c r="F105" s="192">
        <v>755.01599999999996</v>
      </c>
      <c r="G105" s="213" t="s">
        <v>124</v>
      </c>
      <c r="H105" s="281">
        <v>760586</v>
      </c>
      <c r="I105" s="282" t="s">
        <v>118</v>
      </c>
      <c r="J105" s="76"/>
      <c r="K105" s="67"/>
      <c r="L105" s="50"/>
      <c r="M105" s="60"/>
    </row>
    <row r="106" spans="1:14" ht="11.25" customHeight="1">
      <c r="B106" s="23">
        <v>2006</v>
      </c>
      <c r="C106" s="189">
        <v>2015</v>
      </c>
      <c r="D106" s="213" t="s">
        <v>216</v>
      </c>
      <c r="E106" s="192">
        <v>39928</v>
      </c>
      <c r="F106" s="192">
        <v>814</v>
      </c>
      <c r="G106" s="213" t="s">
        <v>217</v>
      </c>
      <c r="H106" s="281">
        <v>755016</v>
      </c>
      <c r="I106" s="282" t="s">
        <v>123</v>
      </c>
      <c r="J106" s="72"/>
      <c r="K106" s="67"/>
      <c r="L106" s="50"/>
      <c r="M106" s="60"/>
    </row>
    <row r="107" spans="1:14" ht="11.25" customHeight="1">
      <c r="C107" s="193">
        <v>2016</v>
      </c>
      <c r="D107" s="214" t="s">
        <v>295</v>
      </c>
      <c r="E107" s="196">
        <v>40144</v>
      </c>
      <c r="F107" s="196">
        <v>816</v>
      </c>
      <c r="G107" s="214" t="s">
        <v>296</v>
      </c>
      <c r="H107" s="281"/>
      <c r="I107" s="282"/>
      <c r="J107" s="72"/>
      <c r="K107" s="67"/>
      <c r="L107" s="50"/>
      <c r="M107" s="60"/>
    </row>
    <row r="108" spans="1:14" ht="11.25" customHeight="1">
      <c r="C108"/>
      <c r="D108"/>
      <c r="H108" s="71"/>
      <c r="I108" s="71"/>
      <c r="J108" s="50"/>
      <c r="K108" s="50"/>
      <c r="L108" s="50"/>
    </row>
    <row r="109" spans="1:14" ht="20.25" customHeight="1">
      <c r="A109" s="50"/>
      <c r="B109" s="50"/>
      <c r="C109" s="65" t="s">
        <v>35</v>
      </c>
      <c r="E109" s="49"/>
      <c r="F109" s="49"/>
      <c r="G109" s="18"/>
    </row>
    <row r="110" spans="1:14" ht="11.25" customHeight="1">
      <c r="A110" s="50"/>
      <c r="B110" s="50"/>
      <c r="C110" s="31" t="s">
        <v>36</v>
      </c>
      <c r="D110" s="30"/>
      <c r="E110" s="30"/>
      <c r="F110" s="30"/>
      <c r="G110" s="30"/>
      <c r="H110" s="30"/>
      <c r="I110" s="30"/>
      <c r="J110" s="70"/>
      <c r="K110" s="70"/>
    </row>
    <row r="111" spans="1:14" ht="11.25" customHeight="1">
      <c r="A111" s="50"/>
      <c r="B111" s="50"/>
      <c r="C111" s="182"/>
      <c r="D111" s="358" t="s">
        <v>130</v>
      </c>
      <c r="E111" s="215" t="s">
        <v>38</v>
      </c>
      <c r="F111" s="215" t="s">
        <v>38</v>
      </c>
      <c r="G111" s="215" t="s">
        <v>53</v>
      </c>
      <c r="H111" s="215" t="s">
        <v>53</v>
      </c>
      <c r="I111" s="358" t="s">
        <v>129</v>
      </c>
    </row>
    <row r="112" spans="1:14" ht="11.25" customHeight="1">
      <c r="A112" s="50"/>
      <c r="B112" s="50"/>
      <c r="C112" s="184"/>
      <c r="D112" s="359"/>
      <c r="E112" s="199" t="s">
        <v>31</v>
      </c>
      <c r="F112" s="199" t="s">
        <v>52</v>
      </c>
      <c r="G112" s="199" t="s">
        <v>150</v>
      </c>
      <c r="H112" s="199" t="s">
        <v>151</v>
      </c>
      <c r="I112" s="359"/>
    </row>
    <row r="113" spans="1:9" ht="11.25" customHeight="1">
      <c r="A113" s="75"/>
      <c r="B113" s="71"/>
      <c r="C113" s="216" t="s">
        <v>39</v>
      </c>
      <c r="D113" s="217">
        <f>+I113/1000</f>
        <v>24159.127</v>
      </c>
      <c r="E113" s="218"/>
      <c r="F113" s="218"/>
      <c r="G113" s="218"/>
      <c r="H113" s="218"/>
      <c r="I113" s="218">
        <v>24159127</v>
      </c>
    </row>
    <row r="114" spans="1:9" ht="11.25" customHeight="1">
      <c r="A114" s="75"/>
      <c r="B114" s="71"/>
      <c r="C114" s="189" t="s">
        <v>5</v>
      </c>
      <c r="D114" s="217">
        <f t="shared" ref="D114:D177" si="9">+I114/1000</f>
        <v>21183.21</v>
      </c>
      <c r="E114" s="218"/>
      <c r="F114" s="218"/>
      <c r="G114" s="218"/>
      <c r="H114" s="218"/>
      <c r="I114" s="218">
        <v>21183210</v>
      </c>
    </row>
    <row r="115" spans="1:9" ht="11.25" customHeight="1">
      <c r="A115" s="75"/>
      <c r="B115" s="71"/>
      <c r="C115" s="189" t="s">
        <v>7</v>
      </c>
      <c r="D115" s="217">
        <f t="shared" si="9"/>
        <v>22565.627</v>
      </c>
      <c r="E115" s="218"/>
      <c r="F115" s="218"/>
      <c r="G115" s="218"/>
      <c r="H115" s="218"/>
      <c r="I115" s="218">
        <v>22565627</v>
      </c>
    </row>
    <row r="116" spans="1:9" ht="11.25" customHeight="1">
      <c r="A116" s="75"/>
      <c r="B116" s="71"/>
      <c r="C116" s="189" t="s">
        <v>9</v>
      </c>
      <c r="D116" s="217">
        <f t="shared" si="9"/>
        <v>20260.936000000002</v>
      </c>
      <c r="E116" s="218"/>
      <c r="F116" s="218"/>
      <c r="G116" s="218"/>
      <c r="H116" s="218"/>
      <c r="I116" s="218">
        <v>20260936</v>
      </c>
    </row>
    <row r="117" spans="1:9" ht="11.25" customHeight="1">
      <c r="A117" s="75"/>
      <c r="B117" s="71"/>
      <c r="C117" s="189" t="s">
        <v>10</v>
      </c>
      <c r="D117" s="217">
        <f t="shared" si="9"/>
        <v>20863.607</v>
      </c>
      <c r="E117" s="218"/>
      <c r="F117" s="218"/>
      <c r="G117" s="218"/>
      <c r="H117" s="218"/>
      <c r="I117" s="218">
        <v>20863607</v>
      </c>
    </row>
    <row r="118" spans="1:9" ht="11.25" customHeight="1">
      <c r="A118" s="75"/>
      <c r="B118" s="71"/>
      <c r="C118" s="189" t="s">
        <v>12</v>
      </c>
      <c r="D118" s="217">
        <f t="shared" si="9"/>
        <v>21079.955000000002</v>
      </c>
      <c r="E118" s="218"/>
      <c r="F118" s="218"/>
      <c r="G118" s="218"/>
      <c r="H118" s="218"/>
      <c r="I118" s="218">
        <v>21079955</v>
      </c>
    </row>
    <row r="119" spans="1:9" ht="11.25" customHeight="1">
      <c r="A119" s="75"/>
      <c r="B119" s="71">
        <v>2007</v>
      </c>
      <c r="C119" s="189" t="s">
        <v>13</v>
      </c>
      <c r="D119" s="217">
        <f t="shared" si="9"/>
        <v>22851.757000000001</v>
      </c>
      <c r="E119" s="218"/>
      <c r="F119" s="218"/>
      <c r="G119" s="218"/>
      <c r="H119" s="218"/>
      <c r="I119" s="218">
        <v>22851757</v>
      </c>
    </row>
    <row r="120" spans="1:9" ht="11.25" customHeight="1">
      <c r="A120" s="75"/>
      <c r="B120" s="71"/>
      <c r="C120" s="189" t="s">
        <v>14</v>
      </c>
      <c r="D120" s="217">
        <f t="shared" si="9"/>
        <v>21112.417000000001</v>
      </c>
      <c r="E120" s="218"/>
      <c r="F120" s="218"/>
      <c r="G120" s="218"/>
      <c r="H120" s="218"/>
      <c r="I120" s="218">
        <v>21112417</v>
      </c>
    </row>
    <row r="121" spans="1:9" ht="11.25" customHeight="1">
      <c r="A121" s="75"/>
      <c r="B121" s="71"/>
      <c r="C121" s="189" t="s">
        <v>16</v>
      </c>
      <c r="D121" s="217">
        <f t="shared" si="9"/>
        <v>20898.955000000002</v>
      </c>
      <c r="E121" s="218"/>
      <c r="F121" s="218"/>
      <c r="G121" s="218"/>
      <c r="H121" s="218"/>
      <c r="I121" s="218">
        <v>20898955</v>
      </c>
    </row>
    <row r="122" spans="1:9" ht="11.25" customHeight="1">
      <c r="A122" s="75"/>
      <c r="B122" s="71"/>
      <c r="C122" s="189" t="s">
        <v>18</v>
      </c>
      <c r="D122" s="217">
        <f t="shared" si="9"/>
        <v>21214.276000000002</v>
      </c>
      <c r="E122" s="218"/>
      <c r="F122" s="218"/>
      <c r="G122" s="218"/>
      <c r="H122" s="218"/>
      <c r="I122" s="218">
        <v>21214276</v>
      </c>
    </row>
    <row r="123" spans="1:9" ht="11.25" customHeight="1">
      <c r="A123" s="75"/>
      <c r="B123" s="71"/>
      <c r="C123" s="189" t="s">
        <v>20</v>
      </c>
      <c r="D123" s="217">
        <f t="shared" si="9"/>
        <v>22511.68</v>
      </c>
      <c r="E123" s="218"/>
      <c r="F123" s="218"/>
      <c r="G123" s="218"/>
      <c r="H123" s="218"/>
      <c r="I123" s="218">
        <v>22511680</v>
      </c>
    </row>
    <row r="124" spans="1:9" ht="11.25" customHeight="1">
      <c r="A124" s="75"/>
      <c r="B124" s="71"/>
      <c r="C124" s="189" t="s">
        <v>22</v>
      </c>
      <c r="D124" s="217">
        <f t="shared" si="9"/>
        <v>23734.187999999998</v>
      </c>
      <c r="E124" s="218"/>
      <c r="F124" s="218"/>
      <c r="G124" s="218"/>
      <c r="H124" s="218"/>
      <c r="I124" s="218">
        <v>23734188</v>
      </c>
    </row>
    <row r="125" spans="1:9" ht="11.25" customHeight="1">
      <c r="A125" s="75"/>
      <c r="B125" s="71"/>
      <c r="C125" s="216" t="s">
        <v>45</v>
      </c>
      <c r="D125" s="217">
        <f t="shared" si="9"/>
        <v>24433.113000000001</v>
      </c>
      <c r="E125" s="218">
        <f t="shared" ref="E125:E156" si="10">((D125/D113)-1)*100</f>
        <v>1.1340889925368636</v>
      </c>
      <c r="F125" s="218">
        <f>((SUM(D125)/SUM(D113))-1)*100</f>
        <v>1.1340889925368636</v>
      </c>
      <c r="G125" s="218">
        <v>2.832418385964619</v>
      </c>
      <c r="H125" s="218">
        <v>3.7794420316597854</v>
      </c>
      <c r="I125" s="218">
        <v>24433113</v>
      </c>
    </row>
    <row r="126" spans="1:9" ht="11.25" customHeight="1">
      <c r="A126" s="75"/>
      <c r="B126" s="71"/>
      <c r="C126" s="189" t="s">
        <v>5</v>
      </c>
      <c r="D126" s="217">
        <f t="shared" si="9"/>
        <v>22546.582999999999</v>
      </c>
      <c r="E126" s="218">
        <f t="shared" si="10"/>
        <v>6.4361019883199866</v>
      </c>
      <c r="F126" s="218">
        <f>((SUM(D125:D126)/SUM(D113:D114))-1)*100</f>
        <v>3.611104121077835</v>
      </c>
      <c r="G126" s="218">
        <v>3.2422111578058743</v>
      </c>
      <c r="H126" s="218">
        <v>3.7948849807656115</v>
      </c>
      <c r="I126" s="218">
        <v>22546583</v>
      </c>
    </row>
    <row r="127" spans="1:9" ht="11.25" customHeight="1">
      <c r="A127" s="75"/>
      <c r="B127" s="71"/>
      <c r="C127" s="189" t="s">
        <v>7</v>
      </c>
      <c r="D127" s="217">
        <f t="shared" si="9"/>
        <v>22311.973999999998</v>
      </c>
      <c r="E127" s="218">
        <f t="shared" si="10"/>
        <v>-1.1240680349808185</v>
      </c>
      <c r="F127" s="218">
        <f>((SUM(D125:D127)/SUM(D113:D115))-1)*100</f>
        <v>2.0376196229355159</v>
      </c>
      <c r="G127" s="218">
        <v>2.7237831132850943</v>
      </c>
      <c r="H127" s="218">
        <v>3.6653597066997445</v>
      </c>
      <c r="I127" s="218">
        <v>22311974</v>
      </c>
    </row>
    <row r="128" spans="1:9" ht="11.25" customHeight="1">
      <c r="A128" s="75"/>
      <c r="B128" s="71"/>
      <c r="C128" s="189" t="s">
        <v>9</v>
      </c>
      <c r="D128" s="217">
        <f t="shared" si="9"/>
        <v>21496.472000000002</v>
      </c>
      <c r="E128" s="218">
        <f t="shared" si="10"/>
        <v>6.0981190602447999</v>
      </c>
      <c r="F128" s="218">
        <f>((SUM(D125:D128)/SUM(D113:D116))-1)*100</f>
        <v>2.9707096266370359</v>
      </c>
      <c r="G128" s="218">
        <v>2.8585670705699506</v>
      </c>
      <c r="H128" s="218">
        <v>3.4890296568514945</v>
      </c>
      <c r="I128" s="218">
        <v>21496472</v>
      </c>
    </row>
    <row r="129" spans="1:9" ht="11.25" customHeight="1">
      <c r="A129" s="75"/>
      <c r="B129" s="71"/>
      <c r="C129" s="189" t="s">
        <v>10</v>
      </c>
      <c r="D129" s="217">
        <f t="shared" si="9"/>
        <v>20950.915000000001</v>
      </c>
      <c r="E129" s="218">
        <f t="shared" si="10"/>
        <v>0.41847030573380906</v>
      </c>
      <c r="F129" s="218">
        <f>((SUM(D125:D129)/SUM(D113:D117))-1)*100</f>
        <v>2.4823330898921636</v>
      </c>
      <c r="G129" s="218">
        <v>1.8424464818836528</v>
      </c>
      <c r="H129" s="218">
        <v>3.2737523322892148</v>
      </c>
      <c r="I129" s="218">
        <v>20950915</v>
      </c>
    </row>
    <row r="130" spans="1:9" ht="11.25" customHeight="1">
      <c r="A130" s="75"/>
      <c r="B130" s="71"/>
      <c r="C130" s="189" t="s">
        <v>12</v>
      </c>
      <c r="D130" s="217">
        <f t="shared" si="9"/>
        <v>21080.627</v>
      </c>
      <c r="E130" s="218">
        <f t="shared" si="10"/>
        <v>3.1878625926795578E-3</v>
      </c>
      <c r="F130" s="218">
        <f>((SUM(D125:D130)/SUM(D113:D118))-1)*100</f>
        <v>2.0806784825883939</v>
      </c>
      <c r="G130" s="218">
        <v>1.7754536587764935</v>
      </c>
      <c r="H130" s="218">
        <v>3.1618619219453858</v>
      </c>
      <c r="I130" s="218">
        <v>21080627</v>
      </c>
    </row>
    <row r="131" spans="1:9" ht="11.25" customHeight="1">
      <c r="A131" s="75"/>
      <c r="B131" s="71">
        <v>2008</v>
      </c>
      <c r="C131" s="189" t="s">
        <v>13</v>
      </c>
      <c r="D131" s="217">
        <f t="shared" si="9"/>
        <v>23239.79</v>
      </c>
      <c r="E131" s="218">
        <f t="shared" si="10"/>
        <v>1.6980444873450962</v>
      </c>
      <c r="F131" s="218">
        <f>((SUM(D125:D131)/SUM(D113:D119))-1)*100</f>
        <v>2.0235157085984889</v>
      </c>
      <c r="G131" s="218">
        <v>1.4770740814183059</v>
      </c>
      <c r="H131" s="218">
        <v>3.0809698931031582</v>
      </c>
      <c r="I131" s="218">
        <v>23239790</v>
      </c>
    </row>
    <row r="132" spans="1:9" ht="11.25" customHeight="1">
      <c r="A132" s="75"/>
      <c r="B132" s="71"/>
      <c r="C132" s="189" t="s">
        <v>14</v>
      </c>
      <c r="D132" s="217">
        <f t="shared" si="9"/>
        <v>21729.594000000001</v>
      </c>
      <c r="E132" s="218">
        <f t="shared" si="10"/>
        <v>2.9232891714861431</v>
      </c>
      <c r="F132" s="218">
        <f>((SUM(D125:D132)/SUM(D113:D120))-1)*100</f>
        <v>2.1326423150778373</v>
      </c>
      <c r="G132" s="218">
        <v>3.6096168144430063</v>
      </c>
      <c r="H132" s="218">
        <v>3.1516847309303042</v>
      </c>
      <c r="I132" s="218">
        <v>21729594</v>
      </c>
    </row>
    <row r="133" spans="1:9" ht="11.25" customHeight="1">
      <c r="A133" s="75"/>
      <c r="B133" s="71"/>
      <c r="C133" s="189" t="s">
        <v>16</v>
      </c>
      <c r="D133" s="217">
        <f t="shared" si="9"/>
        <v>21081.636999999999</v>
      </c>
      <c r="E133" s="218">
        <f t="shared" si="10"/>
        <v>0.87412026103697027</v>
      </c>
      <c r="F133" s="218">
        <f>((SUM(D125:D133)/SUM(D113:D121))-1)*100</f>
        <v>1.9977444253521881</v>
      </c>
      <c r="G133" s="218">
        <v>3.9029406876633921E-2</v>
      </c>
      <c r="H133" s="218">
        <v>2.8574955664718127</v>
      </c>
      <c r="I133" s="218">
        <v>21081637</v>
      </c>
    </row>
    <row r="134" spans="1:9" ht="11.25" customHeight="1">
      <c r="A134" s="75"/>
      <c r="B134" s="71"/>
      <c r="C134" s="189" t="s">
        <v>18</v>
      </c>
      <c r="D134" s="217">
        <f t="shared" si="9"/>
        <v>21124.263999999999</v>
      </c>
      <c r="E134" s="218">
        <f t="shared" si="10"/>
        <v>-0.42429918419087942</v>
      </c>
      <c r="F134" s="218">
        <f>((SUM(D125:D134)/SUM(D113:D122))-1)*100</f>
        <v>1.7600741666583319</v>
      </c>
      <c r="G134" s="218">
        <v>-1.429479485936358</v>
      </c>
      <c r="H134" s="218">
        <v>2.4163641004546488</v>
      </c>
      <c r="I134" s="218">
        <v>21124264</v>
      </c>
    </row>
    <row r="135" spans="1:9" ht="11.25" customHeight="1">
      <c r="A135" s="75"/>
      <c r="B135" s="71"/>
      <c r="C135" s="189" t="s">
        <v>20</v>
      </c>
      <c r="D135" s="217">
        <f t="shared" si="9"/>
        <v>22046.79</v>
      </c>
      <c r="E135" s="218">
        <f t="shared" si="10"/>
        <v>-2.0651057584329502</v>
      </c>
      <c r="F135" s="218">
        <f>((SUM(D125:D135)/SUM(D113:D123))-1)*100</f>
        <v>1.3993256608429094</v>
      </c>
      <c r="G135" s="218">
        <v>-4.3051227699091417</v>
      </c>
      <c r="H135" s="218">
        <v>1.4724466922810819</v>
      </c>
      <c r="I135" s="218">
        <v>22046790</v>
      </c>
    </row>
    <row r="136" spans="1:9" ht="11.25" customHeight="1">
      <c r="A136" s="75"/>
      <c r="B136" s="71"/>
      <c r="C136" s="189" t="s">
        <v>22</v>
      </c>
      <c r="D136" s="217">
        <f t="shared" si="9"/>
        <v>23163.702000000001</v>
      </c>
      <c r="E136" s="218">
        <f t="shared" si="10"/>
        <v>-2.4036465877829816</v>
      </c>
      <c r="F136" s="218">
        <f>((SUM(D125:D136)/SUM(D113:D124))-1)*100</f>
        <v>1.0553920943731088</v>
      </c>
      <c r="G136" s="218">
        <v>-5.1983684126780449</v>
      </c>
      <c r="H136" s="218">
        <v>0.73491545013957271</v>
      </c>
      <c r="I136" s="218">
        <v>23163702</v>
      </c>
    </row>
    <row r="137" spans="1:9" ht="11.25" customHeight="1">
      <c r="A137" s="75"/>
      <c r="B137" s="71"/>
      <c r="C137" s="216" t="s">
        <v>47</v>
      </c>
      <c r="D137" s="217">
        <f t="shared" si="9"/>
        <v>23770.655999999999</v>
      </c>
      <c r="E137" s="218">
        <f t="shared" si="10"/>
        <v>-2.7113082152077861</v>
      </c>
      <c r="F137" s="218">
        <f>((SUM(D137)/SUM(D125))-1)*100</f>
        <v>-2.7113082152077861</v>
      </c>
      <c r="G137" s="218">
        <v>-5.3793784063974286</v>
      </c>
      <c r="H137" s="218">
        <v>-3.2839490294922502E-2</v>
      </c>
      <c r="I137" s="218">
        <v>23770656</v>
      </c>
    </row>
    <row r="138" spans="1:9" ht="11.25" customHeight="1">
      <c r="A138" s="75"/>
      <c r="B138" s="71"/>
      <c r="C138" s="189" t="s">
        <v>5</v>
      </c>
      <c r="D138" s="217">
        <f t="shared" si="9"/>
        <v>20885.486000000001</v>
      </c>
      <c r="E138" s="218">
        <f t="shared" si="10"/>
        <v>-7.3674001954087576</v>
      </c>
      <c r="F138" s="218">
        <f>((SUM(D137:D138)/SUM(D125:D126))-1)*100</f>
        <v>-4.9458685300986076</v>
      </c>
      <c r="G138" s="218">
        <v>-6.7373815820246152</v>
      </c>
      <c r="H138" s="218">
        <v>-0.80302089036570212</v>
      </c>
      <c r="I138" s="218">
        <v>20885486</v>
      </c>
    </row>
    <row r="139" spans="1:9" ht="11.25" customHeight="1">
      <c r="A139" s="75"/>
      <c r="B139" s="71"/>
      <c r="C139" s="189" t="s">
        <v>7</v>
      </c>
      <c r="D139" s="217">
        <f t="shared" si="9"/>
        <v>20925.585999999999</v>
      </c>
      <c r="E139" s="218">
        <f t="shared" si="10"/>
        <v>-6.2136501234718144</v>
      </c>
      <c r="F139" s="218">
        <f>((SUM(D137:D139)/SUM(D125:D127))-1)*100</f>
        <v>-5.3540952325149549</v>
      </c>
      <c r="G139" s="218">
        <v>-8.5753061626725255</v>
      </c>
      <c r="H139" s="218">
        <v>-1.7739745290961118</v>
      </c>
      <c r="I139" s="218">
        <v>20925586</v>
      </c>
    </row>
    <row r="140" spans="1:9" ht="11.25" customHeight="1">
      <c r="A140" s="75"/>
      <c r="B140" s="71"/>
      <c r="C140" s="189" t="s">
        <v>9</v>
      </c>
      <c r="D140" s="217">
        <f t="shared" si="9"/>
        <v>19227.969000000001</v>
      </c>
      <c r="E140" s="218">
        <f t="shared" si="10"/>
        <v>-10.552908402830008</v>
      </c>
      <c r="F140" s="218">
        <f>((SUM(D137:D140)/SUM(D125:D128))-1)*100</f>
        <v>-6.5850505014189986</v>
      </c>
      <c r="G140" s="218">
        <v>-9.0276833174424471</v>
      </c>
      <c r="H140" s="218">
        <v>-2.7590759926429453</v>
      </c>
      <c r="I140" s="218">
        <v>19227969</v>
      </c>
    </row>
    <row r="141" spans="1:9" ht="11.25" customHeight="1">
      <c r="A141" s="75"/>
      <c r="B141" s="71"/>
      <c r="C141" s="189" t="s">
        <v>10</v>
      </c>
      <c r="D141" s="217">
        <f t="shared" si="9"/>
        <v>19641.812000000002</v>
      </c>
      <c r="E141" s="218">
        <f t="shared" si="10"/>
        <v>-6.2484287679082211</v>
      </c>
      <c r="F141" s="218">
        <f>((SUM(D137:D141)/SUM(D125:D129))-1)*100</f>
        <v>-6.5219344029366466</v>
      </c>
      <c r="G141" s="218">
        <v>-6.1632201261485831</v>
      </c>
      <c r="H141" s="218">
        <v>-3.4042117040175568</v>
      </c>
      <c r="I141" s="218">
        <v>19641812</v>
      </c>
    </row>
    <row r="142" spans="1:9" ht="11.25" customHeight="1">
      <c r="A142" s="75"/>
      <c r="B142" s="71"/>
      <c r="C142" s="189" t="s">
        <v>12</v>
      </c>
      <c r="D142" s="217">
        <f t="shared" si="9"/>
        <v>20540.197</v>
      </c>
      <c r="E142" s="218">
        <f t="shared" si="10"/>
        <v>-2.5636334251348369</v>
      </c>
      <c r="F142" s="218">
        <f>((SUM(D137:D142)/SUM(D125:D130))-1)*100</f>
        <v>-5.8936881674857773</v>
      </c>
      <c r="G142" s="218">
        <v>-6.31649582633802</v>
      </c>
      <c r="H142" s="218">
        <v>-4.0463626997193742</v>
      </c>
      <c r="I142" s="218">
        <v>20540197</v>
      </c>
    </row>
    <row r="143" spans="1:9" ht="11.25" customHeight="1">
      <c r="A143" s="75"/>
      <c r="B143" s="71">
        <v>2009</v>
      </c>
      <c r="C143" s="189" t="s">
        <v>13</v>
      </c>
      <c r="D143" s="217">
        <f t="shared" si="9"/>
        <v>22424.531999999999</v>
      </c>
      <c r="E143" s="218">
        <f t="shared" si="10"/>
        <v>-3.5080265355237783</v>
      </c>
      <c r="F143" s="218">
        <f>((SUM(D137:D143)/SUM(D125:D131))-1)*100</f>
        <v>-5.5384244086328245</v>
      </c>
      <c r="G143" s="218">
        <v>-6.3246660386693687</v>
      </c>
      <c r="H143" s="218">
        <v>-4.6955451585127257</v>
      </c>
      <c r="I143" s="218">
        <v>22424532</v>
      </c>
    </row>
    <row r="144" spans="1:9" ht="11.25" customHeight="1">
      <c r="A144" s="75"/>
      <c r="B144" s="71"/>
      <c r="C144" s="189" t="s">
        <v>14</v>
      </c>
      <c r="D144" s="217">
        <f t="shared" si="9"/>
        <v>21148.702000000001</v>
      </c>
      <c r="E144" s="218">
        <f t="shared" si="10"/>
        <v>-2.6732759019795771</v>
      </c>
      <c r="F144" s="218">
        <f>((SUM(D137:D144)/SUM(D125:D132))-1)*100</f>
        <v>-5.1882425076889565</v>
      </c>
      <c r="G144" s="218">
        <v>-5.5852833813198384</v>
      </c>
      <c r="H144" s="218">
        <v>-5.4525923145623656</v>
      </c>
      <c r="I144" s="218">
        <v>21148702</v>
      </c>
    </row>
    <row r="145" spans="1:9" ht="11.25" customHeight="1">
      <c r="A145" s="75"/>
      <c r="B145" s="71"/>
      <c r="C145" s="189" t="s">
        <v>16</v>
      </c>
      <c r="D145" s="217">
        <f t="shared" si="9"/>
        <v>20400.544999999998</v>
      </c>
      <c r="E145" s="218">
        <f t="shared" si="10"/>
        <v>-3.2307358294804134</v>
      </c>
      <c r="F145" s="218">
        <f>((SUM(D137:D145)/SUM(D125:D133))-1)*100</f>
        <v>-4.9807335876845382</v>
      </c>
      <c r="G145" s="218">
        <v>-4.8317046894763909</v>
      </c>
      <c r="H145" s="218">
        <v>-5.8371040493591764</v>
      </c>
      <c r="I145" s="218">
        <v>20400545</v>
      </c>
    </row>
    <row r="146" spans="1:9" ht="11.25" customHeight="1">
      <c r="A146" s="75"/>
      <c r="B146" s="71"/>
      <c r="C146" s="189" t="s">
        <v>18</v>
      </c>
      <c r="D146" s="217">
        <f t="shared" si="9"/>
        <v>20324.802</v>
      </c>
      <c r="E146" s="218">
        <f t="shared" si="10"/>
        <v>-3.7845673581810901</v>
      </c>
      <c r="F146" s="218">
        <f>((SUM(D137:D146)/SUM(D125:D134))-1)*100</f>
        <v>-4.8658758191874929</v>
      </c>
      <c r="G146" s="218">
        <v>-3.6865103494421958</v>
      </c>
      <c r="H146" s="218">
        <v>-6.0115068215945255</v>
      </c>
      <c r="I146" s="218">
        <v>20324802</v>
      </c>
    </row>
    <row r="147" spans="1:9" ht="11.25" customHeight="1">
      <c r="A147" s="75"/>
      <c r="B147" s="71"/>
      <c r="C147" s="189" t="s">
        <v>20</v>
      </c>
      <c r="D147" s="217">
        <f t="shared" si="9"/>
        <v>20644.273000000001</v>
      </c>
      <c r="E147" s="218">
        <f t="shared" si="10"/>
        <v>-6.3615474180141351</v>
      </c>
      <c r="F147" s="218">
        <f>((SUM(D137:D147)/SUM(D125:D135))-1)*100</f>
        <v>-5.0021116397522274</v>
      </c>
      <c r="G147" s="218">
        <v>-1.8419825306333792</v>
      </c>
      <c r="H147" s="218">
        <v>-5.808390202046998</v>
      </c>
      <c r="I147" s="218">
        <v>20644273</v>
      </c>
    </row>
    <row r="148" spans="1:9" ht="11.25" customHeight="1">
      <c r="A148" s="75"/>
      <c r="B148" s="71"/>
      <c r="C148" s="189" t="s">
        <v>22</v>
      </c>
      <c r="D148" s="217">
        <f t="shared" si="9"/>
        <v>22725.203000000001</v>
      </c>
      <c r="E148" s="218">
        <f t="shared" si="10"/>
        <v>-1.8930436939656681</v>
      </c>
      <c r="F148" s="218">
        <f>((SUM(D137:D148)/SUM(D125:D136))-1)*100</f>
        <v>-4.7305579427717737</v>
      </c>
      <c r="G148" s="218">
        <v>0.17944160233485107</v>
      </c>
      <c r="H148" s="218">
        <v>-5.3645092491876545</v>
      </c>
      <c r="I148" s="218">
        <v>22725203</v>
      </c>
    </row>
    <row r="149" spans="1:9" ht="11.25" customHeight="1">
      <c r="A149" s="75"/>
      <c r="B149" s="71"/>
      <c r="C149" s="216" t="s">
        <v>51</v>
      </c>
      <c r="D149" s="217">
        <f t="shared" si="9"/>
        <v>23750.938022999995</v>
      </c>
      <c r="E149" s="218">
        <f t="shared" si="10"/>
        <v>-8.295091645769137E-2</v>
      </c>
      <c r="F149" s="218">
        <f>((SUM(D149)/SUM(D137))-1)*100</f>
        <v>-8.295091645769137E-2</v>
      </c>
      <c r="G149" s="218">
        <v>1.2535655345807362</v>
      </c>
      <c r="H149" s="218">
        <v>-4.7909924705391571</v>
      </c>
      <c r="I149" s="218">
        <v>23750938.022999994</v>
      </c>
    </row>
    <row r="150" spans="1:9" ht="11.25" customHeight="1">
      <c r="A150" s="75"/>
      <c r="B150" s="71"/>
      <c r="C150" s="189" t="s">
        <v>5</v>
      </c>
      <c r="D150" s="217">
        <f t="shared" si="9"/>
        <v>21910.907142000004</v>
      </c>
      <c r="E150" s="218">
        <f t="shared" si="10"/>
        <v>4.909730814978408</v>
      </c>
      <c r="F150" s="218">
        <f>((SUM(D149:D150)/SUM(D137:D138))-1)*100</f>
        <v>2.2521049064202714</v>
      </c>
      <c r="G150" s="218">
        <v>2.3831253145803144</v>
      </c>
      <c r="H150" s="218">
        <v>-4.1036465214093321</v>
      </c>
      <c r="I150" s="218">
        <v>21910907.142000005</v>
      </c>
    </row>
    <row r="151" spans="1:9" ht="11.25" customHeight="1">
      <c r="A151" s="75"/>
      <c r="B151" s="71"/>
      <c r="C151" s="189" t="s">
        <v>7</v>
      </c>
      <c r="D151" s="217">
        <f t="shared" si="9"/>
        <v>22815.565081999997</v>
      </c>
      <c r="E151" s="218">
        <f t="shared" si="10"/>
        <v>9.0319051614611734</v>
      </c>
      <c r="F151" s="218">
        <f>((SUM(D149:D151)/SUM(D137:D139))-1)*100</f>
        <v>4.4153796115283583</v>
      </c>
      <c r="G151" s="218">
        <v>4.9974167897031796</v>
      </c>
      <c r="H151" s="218">
        <v>-2.9697280432823825</v>
      </c>
      <c r="I151" s="218">
        <v>22815565.081999999</v>
      </c>
    </row>
    <row r="152" spans="1:9" ht="11.25" customHeight="1">
      <c r="A152" s="75"/>
      <c r="B152" s="71"/>
      <c r="C152" s="189" t="s">
        <v>9</v>
      </c>
      <c r="D152" s="217">
        <f t="shared" si="9"/>
        <v>19934.792949000002</v>
      </c>
      <c r="E152" s="218">
        <f t="shared" si="10"/>
        <v>3.6760198073962025</v>
      </c>
      <c r="F152" s="218">
        <f>((SUM(D149:D152)/SUM(D137:D140))-1)*100</f>
        <v>4.2477527021467676</v>
      </c>
      <c r="G152" s="218">
        <v>4.2929240302675531</v>
      </c>
      <c r="H152" s="218">
        <v>-1.896049638563202</v>
      </c>
      <c r="I152" s="218">
        <v>19934792.949000001</v>
      </c>
    </row>
    <row r="153" spans="1:9" ht="11.25" customHeight="1">
      <c r="A153" s="75"/>
      <c r="B153" s="71"/>
      <c r="C153" s="189" t="s">
        <v>10</v>
      </c>
      <c r="D153" s="217">
        <f t="shared" si="9"/>
        <v>20422.616260999999</v>
      </c>
      <c r="E153" s="218">
        <f t="shared" si="10"/>
        <v>3.9752150208952175</v>
      </c>
      <c r="F153" s="218">
        <f>((SUM(D149:D153)/SUM(D137:D141))-1)*100</f>
        <v>4.1965027589979442</v>
      </c>
      <c r="G153" s="218">
        <v>1.963518122035901</v>
      </c>
      <c r="H153" s="218">
        <v>-1.2177117531850468</v>
      </c>
      <c r="I153" s="218">
        <v>20422616.261</v>
      </c>
    </row>
    <row r="154" spans="1:9" ht="11.25" customHeight="1">
      <c r="A154" s="75"/>
      <c r="B154" s="71"/>
      <c r="C154" s="189" t="s">
        <v>12</v>
      </c>
      <c r="D154" s="217">
        <f t="shared" si="9"/>
        <v>20438.546864999997</v>
      </c>
      <c r="E154" s="218">
        <f t="shared" si="10"/>
        <v>-0.49488393417065346</v>
      </c>
      <c r="F154" s="218">
        <f>((SUM(D149:D154)/SUM(D137:D142))-1)*100</f>
        <v>3.4255555500618318</v>
      </c>
      <c r="G154" s="218">
        <v>2.3858272426424243</v>
      </c>
      <c r="H154" s="218">
        <v>-0.5056689559450267</v>
      </c>
      <c r="I154" s="218">
        <v>20438546.864999998</v>
      </c>
    </row>
    <row r="155" spans="1:9" ht="11.25" customHeight="1">
      <c r="A155" s="75"/>
      <c r="B155" s="71">
        <v>2010</v>
      </c>
      <c r="C155" s="189" t="s">
        <v>13</v>
      </c>
      <c r="D155" s="217">
        <f t="shared" si="9"/>
        <v>23145.032401000004</v>
      </c>
      <c r="E155" s="218">
        <f t="shared" si="10"/>
        <v>3.2130008376540786</v>
      </c>
      <c r="F155" s="218">
        <f>((SUM(D149:D155)/SUM(D137:D143))-1)*100</f>
        <v>3.3932223416256013</v>
      </c>
      <c r="G155" s="218">
        <v>3.2141724627488211</v>
      </c>
      <c r="H155" s="218">
        <v>0.32248516289381524</v>
      </c>
      <c r="I155" s="218">
        <v>23145032.401000004</v>
      </c>
    </row>
    <row r="156" spans="1:9" ht="11.25" customHeight="1">
      <c r="A156" s="75"/>
      <c r="B156" s="71"/>
      <c r="C156" s="189" t="s">
        <v>14</v>
      </c>
      <c r="D156" s="217">
        <f t="shared" si="9"/>
        <v>21456.104569999996</v>
      </c>
      <c r="E156" s="218">
        <f t="shared" si="10"/>
        <v>1.4535292520552634</v>
      </c>
      <c r="F156" s="218">
        <f>((SUM(D149:D156)/SUM(D137:D144))-1)*100</f>
        <v>3.1498621795255755</v>
      </c>
      <c r="G156" s="218">
        <v>2.0692107335742227</v>
      </c>
      <c r="H156" s="218">
        <v>0.98869052549979131</v>
      </c>
      <c r="I156" s="218">
        <v>21456104.569999997</v>
      </c>
    </row>
    <row r="157" spans="1:9" ht="11.25" customHeight="1">
      <c r="A157" s="75"/>
      <c r="B157" s="71"/>
      <c r="C157" s="189" t="s">
        <v>16</v>
      </c>
      <c r="D157" s="217">
        <f t="shared" si="9"/>
        <v>20701.916191</v>
      </c>
      <c r="E157" s="218">
        <f t="shared" ref="E157:E185" si="11">((D157/D145)-1)*100</f>
        <v>1.4772702935142323</v>
      </c>
      <c r="F157" s="218">
        <f>((SUM(D149:D157)/SUM(D137:D145))-1)*100</f>
        <v>2.9692906532640118</v>
      </c>
      <c r="G157" s="218">
        <v>2.2152609940021106</v>
      </c>
      <c r="H157" s="218">
        <v>1.5755827514282172</v>
      </c>
      <c r="I157" s="218">
        <v>20701916.191</v>
      </c>
    </row>
    <row r="158" spans="1:9" ht="11.25" customHeight="1">
      <c r="A158" s="75"/>
      <c r="B158" s="71"/>
      <c r="C158" s="189" t="s">
        <v>18</v>
      </c>
      <c r="D158" s="217">
        <f t="shared" si="9"/>
        <v>20498.548345999996</v>
      </c>
      <c r="E158" s="218">
        <f t="shared" si="11"/>
        <v>0.85484889840499179</v>
      </c>
      <c r="F158" s="218">
        <f>((SUM(D149:D158)/SUM(D137:D146))-1)*100</f>
        <v>2.7639509281192742</v>
      </c>
      <c r="G158" s="218">
        <v>4.1350705045802627</v>
      </c>
      <c r="H158" s="218">
        <v>2.1856599116597764</v>
      </c>
      <c r="I158" s="218">
        <v>20498548.345999997</v>
      </c>
    </row>
    <row r="159" spans="1:9" ht="11.25" customHeight="1">
      <c r="A159" s="75"/>
      <c r="B159" s="71"/>
      <c r="C159" s="189" t="s">
        <v>20</v>
      </c>
      <c r="D159" s="217">
        <f t="shared" si="9"/>
        <v>22011.928392999998</v>
      </c>
      <c r="E159" s="218">
        <f t="shared" si="11"/>
        <v>6.6248658550485118</v>
      </c>
      <c r="F159" s="218">
        <f>((SUM(D149:D159)/SUM(D137:D147))-1)*100</f>
        <v>3.1105964336113789</v>
      </c>
      <c r="G159" s="218">
        <v>4.0609617912086726</v>
      </c>
      <c r="H159" s="218">
        <v>2.5492273517513597</v>
      </c>
      <c r="I159" s="218">
        <v>22011928.392999999</v>
      </c>
    </row>
    <row r="160" spans="1:9" ht="11.25" customHeight="1">
      <c r="A160" s="75"/>
      <c r="B160" s="71"/>
      <c r="C160" s="189" t="s">
        <v>22</v>
      </c>
      <c r="D160" s="217">
        <f t="shared" si="9"/>
        <v>23440.053860000004</v>
      </c>
      <c r="E160" s="218">
        <f t="shared" si="11"/>
        <v>3.1456302502556488</v>
      </c>
      <c r="F160" s="218">
        <f>((SUM(D149:D160)/SUM(D137:D148))-1)*100</f>
        <v>3.1137475115101676</v>
      </c>
      <c r="G160" s="218">
        <v>4.6789147032950673</v>
      </c>
      <c r="H160" s="218">
        <v>2.6849936290860077</v>
      </c>
      <c r="I160" s="218">
        <v>23440053.860000003</v>
      </c>
    </row>
    <row r="161" spans="1:9" ht="11.25" customHeight="1">
      <c r="A161" s="75"/>
      <c r="B161" s="71"/>
      <c r="C161" s="216" t="s">
        <v>57</v>
      </c>
      <c r="D161" s="217">
        <f t="shared" si="9"/>
        <v>23667.869017999994</v>
      </c>
      <c r="E161" s="218">
        <f t="shared" si="11"/>
        <v>-0.34975041793953165</v>
      </c>
      <c r="F161" s="218">
        <f>((SUM(D161)/SUM(D149))-1)*100</f>
        <v>-0.34975041793953165</v>
      </c>
      <c r="G161" s="218">
        <v>3.2230686288941435</v>
      </c>
      <c r="H161" s="218">
        <v>2.6165655910999064</v>
      </c>
      <c r="I161" s="218">
        <v>23667869.017999995</v>
      </c>
    </row>
    <row r="162" spans="1:9" ht="11.25" customHeight="1">
      <c r="A162" s="75"/>
      <c r="B162" s="71"/>
      <c r="C162" s="216" t="s">
        <v>5</v>
      </c>
      <c r="D162" s="217">
        <f t="shared" si="9"/>
        <v>21414.953240999999</v>
      </c>
      <c r="E162" s="218">
        <f t="shared" si="11"/>
        <v>-2.2635023633929441</v>
      </c>
      <c r="F162" s="218">
        <f>((SUM(D161:D162)/SUM(D149:D150))-1)*100</f>
        <v>-1.2680672537601079</v>
      </c>
      <c r="G162" s="218">
        <v>4.5652557751138634</v>
      </c>
      <c r="H162" s="218">
        <v>2.573960309699963</v>
      </c>
      <c r="I162" s="218">
        <v>21414953.241</v>
      </c>
    </row>
    <row r="163" spans="1:9" ht="11.25" customHeight="1">
      <c r="A163" s="75"/>
      <c r="B163" s="71"/>
      <c r="C163" s="216" t="s">
        <v>7</v>
      </c>
      <c r="D163" s="217">
        <f t="shared" si="9"/>
        <v>22737.242052000005</v>
      </c>
      <c r="E163" s="218">
        <f t="shared" si="11"/>
        <v>-0.34328770608352821</v>
      </c>
      <c r="F163" s="218">
        <f>((SUM(D161:D163)/SUM(D149:D151))-1)*100</f>
        <v>-0.95994567205291981</v>
      </c>
      <c r="G163" s="218">
        <v>1.950666715596161</v>
      </c>
      <c r="H163" s="218">
        <v>2.1193963188904874</v>
      </c>
      <c r="I163" s="218">
        <v>22737242.052000005</v>
      </c>
    </row>
    <row r="164" spans="1:9" ht="11.25" customHeight="1">
      <c r="A164" s="75"/>
      <c r="B164" s="71"/>
      <c r="C164" s="216" t="s">
        <v>9</v>
      </c>
      <c r="D164" s="217">
        <f t="shared" si="9"/>
        <v>19254.015281</v>
      </c>
      <c r="E164" s="218">
        <f t="shared" si="11"/>
        <v>-3.4150225173728344</v>
      </c>
      <c r="F164" s="218">
        <f>((SUM(D161:D164)/SUM(D149:D152))-1)*100</f>
        <v>-1.5135055519807872</v>
      </c>
      <c r="G164" s="218">
        <v>-0.28077114810617365</v>
      </c>
      <c r="H164" s="218">
        <v>1.6873504429010255</v>
      </c>
      <c r="I164" s="218">
        <v>19254015.280999999</v>
      </c>
    </row>
    <row r="165" spans="1:9" ht="11.25" customHeight="1">
      <c r="A165" s="75"/>
      <c r="B165" s="71"/>
      <c r="C165" s="216" t="s">
        <v>10</v>
      </c>
      <c r="D165" s="217">
        <f t="shared" si="9"/>
        <v>20346.017596999998</v>
      </c>
      <c r="E165" s="218">
        <f t="shared" si="11"/>
        <v>-0.3750678317658962</v>
      </c>
      <c r="F165" s="218">
        <f>((SUM(D161:D165)/SUM(D149:D153))-1)*100</f>
        <v>-1.2998801992398668</v>
      </c>
      <c r="G165" s="218">
        <v>1.3924773873279284</v>
      </c>
      <c r="H165" s="218">
        <v>1.5454989685953491</v>
      </c>
      <c r="I165" s="218">
        <v>20346017.596999999</v>
      </c>
    </row>
    <row r="166" spans="1:9" ht="11.25" customHeight="1">
      <c r="A166" s="75"/>
      <c r="B166" s="71"/>
      <c r="C166" s="216" t="s">
        <v>12</v>
      </c>
      <c r="D166" s="217">
        <f t="shared" si="9"/>
        <v>20740.408362999999</v>
      </c>
      <c r="E166" s="218">
        <f t="shared" si="11"/>
        <v>1.4769225033161471</v>
      </c>
      <c r="F166" s="218">
        <f>((SUM(D161:D166)/SUM(D149:D154))-1)*100</f>
        <v>-0.86085850601896885</v>
      </c>
      <c r="G166" s="218">
        <v>3.0056126733065236</v>
      </c>
      <c r="H166" s="218">
        <v>1.3638973036168789</v>
      </c>
      <c r="I166" s="218">
        <v>20740408.362999998</v>
      </c>
    </row>
    <row r="167" spans="1:9" ht="11.25" customHeight="1">
      <c r="A167" s="75"/>
      <c r="B167" s="71">
        <v>2011</v>
      </c>
      <c r="C167" s="216" t="s">
        <v>13</v>
      </c>
      <c r="D167" s="217">
        <f t="shared" si="9"/>
        <v>21996.807179999996</v>
      </c>
      <c r="E167" s="218">
        <f t="shared" si="11"/>
        <v>-4.9610007067883766</v>
      </c>
      <c r="F167" s="218">
        <f>((SUM(D161:D167)/SUM(D149:D155))-1)*100</f>
        <v>-1.4834731305038984</v>
      </c>
      <c r="G167" s="218">
        <v>3.7226729377661805</v>
      </c>
      <c r="H167" s="218">
        <v>1.0145982940853449</v>
      </c>
      <c r="I167" s="218">
        <v>21996807.179999996</v>
      </c>
    </row>
    <row r="168" spans="1:9" ht="11.25" customHeight="1">
      <c r="A168" s="75"/>
      <c r="B168" s="71"/>
      <c r="C168" s="216" t="s">
        <v>14</v>
      </c>
      <c r="D168" s="217">
        <f t="shared" si="9"/>
        <v>21588.901646000006</v>
      </c>
      <c r="E168" s="218">
        <f t="shared" si="11"/>
        <v>0.6189244444011921</v>
      </c>
      <c r="F168" s="218">
        <f>((SUM(D161:D168)/SUM(D149:D156))-1)*100</f>
        <v>-1.2240373802325455</v>
      </c>
      <c r="G168" s="218">
        <v>6.3389736108257377</v>
      </c>
      <c r="H168" s="218">
        <v>0.86429092464039847</v>
      </c>
      <c r="I168" s="218">
        <v>21588901.646000005</v>
      </c>
    </row>
    <row r="169" spans="1:9" ht="11.25" customHeight="1">
      <c r="A169" s="75"/>
      <c r="B169" s="71"/>
      <c r="C169" s="216" t="s">
        <v>16</v>
      </c>
      <c r="D169" s="217">
        <f t="shared" si="9"/>
        <v>21020.763279999999</v>
      </c>
      <c r="E169" s="218">
        <f t="shared" si="11"/>
        <v>1.5401815274405095</v>
      </c>
      <c r="F169" s="218">
        <f>((SUM(D161:D169)/SUM(D149:D157))-1)*100</f>
        <v>-0.9299389056487195</v>
      </c>
      <c r="G169" s="218">
        <v>2.9692935324060921</v>
      </c>
      <c r="H169" s="218">
        <v>0.58763622827520123</v>
      </c>
      <c r="I169" s="218">
        <v>21020763.279999997</v>
      </c>
    </row>
    <row r="170" spans="1:9" ht="11.25" customHeight="1">
      <c r="A170" s="75"/>
      <c r="B170" s="71"/>
      <c r="C170" s="216" t="s">
        <v>18</v>
      </c>
      <c r="D170" s="217">
        <f t="shared" si="9"/>
        <v>20338.993178999997</v>
      </c>
      <c r="E170" s="218">
        <f t="shared" si="11"/>
        <v>-0.77837300625794859</v>
      </c>
      <c r="F170" s="218">
        <f>((SUM(D161:D170)/SUM(D149:D158))-1)*100</f>
        <v>-0.91549333372739072</v>
      </c>
      <c r="G170" s="218">
        <v>-2.1016374740188692</v>
      </c>
      <c r="H170" s="218">
        <v>6.674421917995943E-3</v>
      </c>
      <c r="I170" s="218">
        <v>20338993.178999998</v>
      </c>
    </row>
    <row r="171" spans="1:9" ht="11.25" customHeight="1">
      <c r="A171" s="75"/>
      <c r="B171" s="71"/>
      <c r="C171" s="216" t="s">
        <v>20</v>
      </c>
      <c r="D171" s="217">
        <f t="shared" si="9"/>
        <v>20614.639884</v>
      </c>
      <c r="E171" s="218">
        <f t="shared" si="11"/>
        <v>-6.3478695916726169</v>
      </c>
      <c r="F171" s="218">
        <f>((SUM(D161:D171)/SUM(D149:D159))-1)*100</f>
        <v>-1.4198530393825348</v>
      </c>
      <c r="G171" s="218">
        <v>-3.6103427410858591</v>
      </c>
      <c r="H171" s="218">
        <v>-0.47519496274235351</v>
      </c>
      <c r="I171" s="218">
        <v>20614639.884</v>
      </c>
    </row>
    <row r="172" spans="1:9" ht="11.25" customHeight="1">
      <c r="A172" s="75"/>
      <c r="B172" s="71"/>
      <c r="C172" s="216" t="s">
        <v>22</v>
      </c>
      <c r="D172" s="217">
        <f t="shared" si="9"/>
        <v>21876.794584000003</v>
      </c>
      <c r="E172" s="218">
        <f t="shared" si="11"/>
        <v>-6.6691795391633946</v>
      </c>
      <c r="F172" s="218">
        <f>((SUM(D161:D172)/SUM(D149:D160))-1)*100</f>
        <v>-1.8921438939155877</v>
      </c>
      <c r="G172" s="218">
        <v>-4.7351929817542988</v>
      </c>
      <c r="H172" s="218">
        <v>-0.98768303124073809</v>
      </c>
      <c r="I172" s="218">
        <v>21876794.584000003</v>
      </c>
    </row>
    <row r="173" spans="1:9" ht="11.25" customHeight="1">
      <c r="A173" s="75"/>
      <c r="B173" s="71"/>
      <c r="C173" s="216" t="s">
        <v>73</v>
      </c>
      <c r="D173" s="217">
        <f t="shared" si="9"/>
        <v>23090.426943000002</v>
      </c>
      <c r="E173" s="218">
        <f t="shared" si="11"/>
        <v>-2.4397721423962238</v>
      </c>
      <c r="F173" s="218">
        <f>((SUM(D173)/SUM(D161))-1)*100</f>
        <v>-2.4397721423962238</v>
      </c>
      <c r="G173" s="218">
        <v>-2.6604955572307465</v>
      </c>
      <c r="H173" s="218">
        <v>-1.2447154607498789</v>
      </c>
      <c r="I173" s="218">
        <v>23090426.943000004</v>
      </c>
    </row>
    <row r="174" spans="1:9" ht="11.25" customHeight="1">
      <c r="A174" s="75"/>
      <c r="B174" s="71"/>
      <c r="C174" s="216" t="s">
        <v>5</v>
      </c>
      <c r="D174" s="217">
        <f t="shared" si="9"/>
        <v>22947.785240000001</v>
      </c>
      <c r="E174" s="218">
        <f t="shared" si="11"/>
        <v>7.1577648652779713</v>
      </c>
      <c r="F174" s="218">
        <f>((SUM(D173:D174)/SUM(D161:D162))-1)*100</f>
        <v>2.1191883651633603</v>
      </c>
      <c r="G174" s="218">
        <v>-0.74571535927344668</v>
      </c>
      <c r="H174" s="218">
        <v>-1.4741020623188827</v>
      </c>
      <c r="I174" s="218">
        <v>22947785.240000002</v>
      </c>
    </row>
    <row r="175" spans="1:9" ht="11.25" customHeight="1">
      <c r="A175" s="75"/>
      <c r="B175" s="71"/>
      <c r="C175" s="216" t="s">
        <v>7</v>
      </c>
      <c r="D175" s="217">
        <f t="shared" si="9"/>
        <v>21327.506309</v>
      </c>
      <c r="E175" s="218">
        <f t="shared" si="11"/>
        <v>-6.200117585835363</v>
      </c>
      <c r="F175" s="218">
        <f>((SUM(D173:D175)/SUM(D161:D163))-1)*100</f>
        <v>-0.66992832226834276</v>
      </c>
      <c r="G175" s="218">
        <v>-2.8759652277789427</v>
      </c>
      <c r="H175" s="218">
        <v>-1.5295636370468784</v>
      </c>
      <c r="I175" s="218">
        <v>21327506.309</v>
      </c>
    </row>
    <row r="176" spans="1:9" ht="11.25" customHeight="1">
      <c r="A176" s="75"/>
      <c r="B176" s="71"/>
      <c r="C176" s="216" t="s">
        <v>9</v>
      </c>
      <c r="D176" s="217">
        <f t="shared" si="9"/>
        <v>19477.465007000003</v>
      </c>
      <c r="E176" s="218">
        <f t="shared" si="11"/>
        <v>1.1605357258675619</v>
      </c>
      <c r="F176" s="218">
        <f>((SUM(D173:D176)/SUM(D161:D164))-1)*100</f>
        <v>-0.2651720168411642</v>
      </c>
      <c r="G176" s="218">
        <v>0.17886468995416127</v>
      </c>
      <c r="H176" s="218">
        <v>-1.4138927822467233</v>
      </c>
      <c r="I176" s="218">
        <v>19477465.007000003</v>
      </c>
    </row>
    <row r="177" spans="1:9" ht="11.25" customHeight="1">
      <c r="A177" s="75"/>
      <c r="B177" s="71"/>
      <c r="C177" s="216" t="s">
        <v>10</v>
      </c>
      <c r="D177" s="217">
        <f t="shared" si="9"/>
        <v>20190.931373000007</v>
      </c>
      <c r="E177" s="218">
        <f t="shared" si="11"/>
        <v>-0.76224363446367738</v>
      </c>
      <c r="F177" s="218">
        <f>((SUM(D173:D177)/SUM(D161:D165))-1)*100</f>
        <v>-0.35932039450762288</v>
      </c>
      <c r="G177" s="218">
        <v>-1.7629425909318264</v>
      </c>
      <c r="H177" s="218">
        <v>-1.5650661491219888</v>
      </c>
      <c r="I177" s="218">
        <v>20190931.373000007</v>
      </c>
    </row>
    <row r="178" spans="1:9" ht="11.25" customHeight="1">
      <c r="A178" s="75"/>
      <c r="B178" s="71"/>
      <c r="C178" s="216" t="s">
        <v>12</v>
      </c>
      <c r="D178" s="217">
        <f t="shared" ref="D178:D232" si="12">+I178/1000</f>
        <v>20752.162159</v>
      </c>
      <c r="E178" s="218">
        <f t="shared" si="11"/>
        <v>5.6670996029994924E-2</v>
      </c>
      <c r="F178" s="218">
        <f>((SUM(D173:D178)/SUM(D161:D166))-1)*100</f>
        <v>-0.29199987889260148</v>
      </c>
      <c r="G178" s="218">
        <v>-0.81036377541904292</v>
      </c>
      <c r="H178" s="218">
        <v>-1.7049449287252938</v>
      </c>
      <c r="I178" s="218">
        <v>20752162.158999998</v>
      </c>
    </row>
    <row r="179" spans="1:9" ht="11.25" customHeight="1">
      <c r="A179" s="75"/>
      <c r="B179" s="71">
        <v>2012</v>
      </c>
      <c r="C179" s="216" t="s">
        <v>13</v>
      </c>
      <c r="D179" s="217">
        <f t="shared" si="12"/>
        <v>21670.967820000002</v>
      </c>
      <c r="E179" s="218">
        <f t="shared" si="11"/>
        <v>-1.4813029788080079</v>
      </c>
      <c r="F179" s="218">
        <f>((SUM(D173:D179)/SUM(D161:D167))-1)*100</f>
        <v>-0.46622296860724388</v>
      </c>
      <c r="G179" s="218">
        <v>-2.3642654884259651</v>
      </c>
      <c r="H179" s="218">
        <v>-1.8772422169291869</v>
      </c>
      <c r="I179" s="218">
        <v>21670967.82</v>
      </c>
    </row>
    <row r="180" spans="1:9" ht="11.25" customHeight="1">
      <c r="A180" s="75"/>
      <c r="B180" s="71"/>
      <c r="C180" s="216" t="s">
        <v>14</v>
      </c>
      <c r="D180" s="217">
        <f t="shared" si="12"/>
        <v>21447.849914999999</v>
      </c>
      <c r="E180" s="218">
        <f t="shared" si="11"/>
        <v>-0.65335297419422123</v>
      </c>
      <c r="F180" s="218">
        <f>((SUM(D173:D180)/SUM(D161:D168))-1)*100</f>
        <v>-0.48974564886116179</v>
      </c>
      <c r="G180" s="218">
        <v>-1.4954134501234173</v>
      </c>
      <c r="H180" s="218">
        <v>-2.0743669809236032</v>
      </c>
      <c r="I180" s="218">
        <v>21447849.914999999</v>
      </c>
    </row>
    <row r="181" spans="1:9" ht="11.25" customHeight="1">
      <c r="A181" s="75"/>
      <c r="B181" s="71"/>
      <c r="C181" s="216" t="s">
        <v>16</v>
      </c>
      <c r="D181" s="217">
        <f t="shared" si="12"/>
        <v>19794.145318999999</v>
      </c>
      <c r="E181" s="218">
        <f t="shared" si="11"/>
        <v>-5.8352684184739045</v>
      </c>
      <c r="F181" s="218">
        <f>((SUM(D173:D181)/SUM(D161:D169))-1)*100</f>
        <v>-1.0726617173344555</v>
      </c>
      <c r="G181" s="218">
        <v>-3.5291165468043784</v>
      </c>
      <c r="H181" s="218">
        <v>-2.1970928766032571</v>
      </c>
      <c r="I181" s="218">
        <v>19794145.318999998</v>
      </c>
    </row>
    <row r="182" spans="1:9" ht="11.25" customHeight="1">
      <c r="A182" s="75"/>
      <c r="B182" s="71"/>
      <c r="C182" s="216" t="s">
        <v>18</v>
      </c>
      <c r="D182" s="217">
        <f t="shared" si="12"/>
        <v>19716.804320999996</v>
      </c>
      <c r="E182" s="218">
        <f t="shared" si="11"/>
        <v>-3.059093695170767</v>
      </c>
      <c r="F182" s="218">
        <f>((SUM(D173:D182)/SUM(D161:D170))-1)*100</f>
        <v>-1.262248270395705</v>
      </c>
      <c r="G182" s="218">
        <v>-2.7367596867696076</v>
      </c>
      <c r="H182" s="218">
        <v>-2.025390190277343</v>
      </c>
      <c r="I182" s="218">
        <v>19716804.320999995</v>
      </c>
    </row>
    <row r="183" spans="1:9" ht="11.25" customHeight="1">
      <c r="A183" s="75"/>
      <c r="B183" s="71"/>
      <c r="C183" s="216" t="s">
        <v>20</v>
      </c>
      <c r="D183" s="217">
        <f t="shared" si="12"/>
        <v>20270.138454999997</v>
      </c>
      <c r="E183" s="218">
        <f t="shared" si="11"/>
        <v>-1.6711493915903319</v>
      </c>
      <c r="F183" s="218">
        <f>((SUM(D173:D183)/SUM(D161:D171))-1)*100</f>
        <v>-1.2983141925905217</v>
      </c>
      <c r="G183" s="218">
        <v>-2.3856032736173538</v>
      </c>
      <c r="H183" s="218">
        <v>-1.9873454208025665</v>
      </c>
      <c r="I183" s="218">
        <v>20270138.454999998</v>
      </c>
    </row>
    <row r="184" spans="1:9" ht="11.25" customHeight="1">
      <c r="A184" s="75"/>
      <c r="B184" s="71"/>
      <c r="C184" s="216" t="s">
        <v>22</v>
      </c>
      <c r="D184" s="217">
        <f t="shared" si="12"/>
        <v>21328.039439000011</v>
      </c>
      <c r="E184" s="218">
        <f t="shared" si="11"/>
        <v>-2.5083891650257262</v>
      </c>
      <c r="F184" s="218">
        <f>((SUM(D173:D184)/SUM(D161:D172))-1)*100</f>
        <v>-1.4018855162963195</v>
      </c>
      <c r="G184" s="218">
        <v>-1.9086284487776162</v>
      </c>
      <c r="H184" s="218">
        <v>-1.8181768020263278</v>
      </c>
      <c r="I184" s="218">
        <v>21328039.43900001</v>
      </c>
    </row>
    <row r="185" spans="1:9" ht="11.25" customHeight="1">
      <c r="A185" s="75"/>
      <c r="B185" s="71"/>
      <c r="C185" s="216" t="s">
        <v>96</v>
      </c>
      <c r="D185" s="217">
        <f t="shared" si="12"/>
        <v>22553.187900000001</v>
      </c>
      <c r="E185" s="218">
        <f t="shared" si="11"/>
        <v>-2.3266743587123995</v>
      </c>
      <c r="F185" s="218">
        <f>((SUM(D185)/SUM(D173))-1)*100</f>
        <v>-2.3266743587123995</v>
      </c>
      <c r="G185" s="218">
        <v>-3.7853325011434569</v>
      </c>
      <c r="H185" s="218">
        <v>-1.9317836808444677</v>
      </c>
      <c r="I185" s="218">
        <v>22553187.900000002</v>
      </c>
    </row>
    <row r="186" spans="1:9" ht="11.25" customHeight="1">
      <c r="A186" s="75"/>
      <c r="B186" s="71"/>
      <c r="C186" s="216" t="s">
        <v>5</v>
      </c>
      <c r="D186" s="217">
        <f t="shared" si="12"/>
        <v>20549.267124999998</v>
      </c>
      <c r="E186" s="218">
        <f t="shared" ref="E186:E207" si="13">((D186/D174)-1)*100</f>
        <v>-10.452067987890945</v>
      </c>
      <c r="F186" s="218">
        <f>((SUM(D185:D186)/SUM(D173:D174))-1)*100</f>
        <v>-6.3767835864922073</v>
      </c>
      <c r="G186" s="218">
        <v>-5.692527005484493</v>
      </c>
      <c r="H186" s="218">
        <v>-2.2494742052213135</v>
      </c>
      <c r="I186" s="218">
        <v>20549267.125</v>
      </c>
    </row>
    <row r="187" spans="1:9" ht="11.25" customHeight="1">
      <c r="A187" s="75"/>
      <c r="B187" s="71"/>
      <c r="C187" s="216" t="s">
        <v>7</v>
      </c>
      <c r="D187" s="217">
        <f t="shared" si="12"/>
        <v>21218.142804999999</v>
      </c>
      <c r="E187" s="218">
        <f t="shared" si="13"/>
        <v>-0.51278148704075877</v>
      </c>
      <c r="F187" s="218">
        <f>((SUM(D185:D187)/SUM(D173:D175))-1)*100</f>
        <v>-4.5202823189091745</v>
      </c>
      <c r="G187" s="218">
        <v>-1.8246182490897818</v>
      </c>
      <c r="H187" s="218">
        <v>-2.3042993890430186</v>
      </c>
      <c r="I187" s="218">
        <v>21218142.805</v>
      </c>
    </row>
    <row r="188" spans="1:9" ht="11.25" customHeight="1">
      <c r="A188" s="75"/>
      <c r="B188" s="71"/>
      <c r="C188" s="216" t="s">
        <v>9</v>
      </c>
      <c r="D188" s="217">
        <f t="shared" si="12"/>
        <v>19498.434924000005</v>
      </c>
      <c r="E188" s="218">
        <f t="shared" si="13"/>
        <v>0.10766245500872795</v>
      </c>
      <c r="F188" s="218">
        <f>((SUM(D185:D188)/SUM(D173:D176))-1)*100</f>
        <v>-3.482312166774526</v>
      </c>
      <c r="G188" s="218">
        <v>-2.9422435658691404</v>
      </c>
      <c r="H188" s="218">
        <v>-2.5513016728210935</v>
      </c>
      <c r="I188" s="218">
        <v>19498434.924000006</v>
      </c>
    </row>
    <row r="189" spans="1:9" ht="11.25" customHeight="1">
      <c r="A189" s="75"/>
      <c r="B189" s="71"/>
      <c r="C189" s="216" t="s">
        <v>10</v>
      </c>
      <c r="D189" s="217">
        <f t="shared" si="12"/>
        <v>19447.040545999997</v>
      </c>
      <c r="E189" s="218">
        <f t="shared" si="13"/>
        <v>-3.6842818850583936</v>
      </c>
      <c r="F189" s="218">
        <f>((SUM(D185:D189)/SUM(D173:D177))-1)*100</f>
        <v>-3.5204117645165178</v>
      </c>
      <c r="G189" s="218">
        <v>-2.1835321715944156</v>
      </c>
      <c r="H189" s="218">
        <v>-2.4562149014615953</v>
      </c>
      <c r="I189" s="218">
        <v>19447040.545999996</v>
      </c>
    </row>
    <row r="190" spans="1:9" ht="11.25" customHeight="1">
      <c r="A190" s="75"/>
      <c r="B190" s="71"/>
      <c r="C190" s="216" t="s">
        <v>12</v>
      </c>
      <c r="D190" s="217">
        <f t="shared" si="12"/>
        <v>19143.780576000001</v>
      </c>
      <c r="E190" s="218">
        <f t="shared" si="13"/>
        <v>-7.750428946520449</v>
      </c>
      <c r="F190" s="218">
        <f>((SUM(D185:D190)/SUM(D173:D178))-1)*100</f>
        <v>-4.2073556565825339</v>
      </c>
      <c r="G190" s="218">
        <v>-2.2776672547194514</v>
      </c>
      <c r="H190" s="218">
        <v>-2.4432732813764235</v>
      </c>
      <c r="I190" s="218">
        <v>19143780.576000001</v>
      </c>
    </row>
    <row r="191" spans="1:9" ht="11.25" customHeight="1">
      <c r="A191" s="75"/>
      <c r="B191" s="71">
        <v>2013</v>
      </c>
      <c r="C191" s="216" t="s">
        <v>13</v>
      </c>
      <c r="D191" s="217">
        <f t="shared" si="12"/>
        <v>21637.578680000002</v>
      </c>
      <c r="E191" s="218">
        <f t="shared" si="13"/>
        <v>-0.15407313728362793</v>
      </c>
      <c r="F191" s="218">
        <f>((SUM(D185:D191)/SUM(D173:D179))-1)*100</f>
        <v>-3.6196387136624097</v>
      </c>
      <c r="G191" s="218">
        <v>-3.4638523347421679</v>
      </c>
      <c r="H191" s="218">
        <v>-2.5298825269531311</v>
      </c>
      <c r="I191" s="218">
        <v>21637578.680000003</v>
      </c>
    </row>
    <row r="192" spans="1:9" ht="11.25" customHeight="1">
      <c r="A192" s="75"/>
      <c r="B192" s="71"/>
      <c r="C192" s="216" t="s">
        <v>14</v>
      </c>
      <c r="D192" s="217">
        <f t="shared" si="12"/>
        <v>20607.948791000003</v>
      </c>
      <c r="E192" s="218">
        <f t="shared" si="13"/>
        <v>-3.9160154856016316</v>
      </c>
      <c r="F192" s="218">
        <f>((SUM(D185:D192)/SUM(D173:D180))-1)*100</f>
        <v>-3.656832716167413</v>
      </c>
      <c r="G192" s="218">
        <v>-2.3173321258665451</v>
      </c>
      <c r="H192" s="218">
        <v>-2.551764131635248</v>
      </c>
      <c r="I192" s="218">
        <v>20607948.791000001</v>
      </c>
    </row>
    <row r="193" spans="1:10" ht="11.25" customHeight="1">
      <c r="A193" s="75"/>
      <c r="B193" s="71"/>
      <c r="C193" s="216" t="s">
        <v>16</v>
      </c>
      <c r="D193" s="217">
        <f t="shared" si="12"/>
        <v>19706.244317000004</v>
      </c>
      <c r="E193" s="218">
        <f t="shared" si="13"/>
        <v>-0.44407576373414193</v>
      </c>
      <c r="F193" s="218">
        <f>((SUM(D185:D193)/SUM(D173:D181))-1)*100</f>
        <v>-3.3233558865652268</v>
      </c>
      <c r="G193" s="218">
        <v>-1.2806868373791747</v>
      </c>
      <c r="H193" s="218">
        <v>-2.4845054803630973</v>
      </c>
      <c r="I193" s="218">
        <v>19706244.317000005</v>
      </c>
    </row>
    <row r="194" spans="1:10" ht="11.25" customHeight="1">
      <c r="A194" s="75"/>
      <c r="B194" s="71"/>
      <c r="C194" s="216" t="s">
        <v>18</v>
      </c>
      <c r="D194" s="217">
        <f t="shared" si="12"/>
        <v>19780.493700999992</v>
      </c>
      <c r="E194" s="218">
        <f t="shared" si="13"/>
        <v>0.32302080480741679</v>
      </c>
      <c r="F194" s="218">
        <f>((SUM(D185:D194)/SUM(D173:D182))-1)*100</f>
        <v>-2.9816761638643885</v>
      </c>
      <c r="G194" s="218">
        <v>-1.7361875063669485</v>
      </c>
      <c r="H194" s="218">
        <v>-2.4963360256542444</v>
      </c>
      <c r="I194" s="218">
        <v>19780493.700999994</v>
      </c>
    </row>
    <row r="195" spans="1:10" ht="11.25" customHeight="1">
      <c r="A195" s="75"/>
      <c r="B195" s="71"/>
      <c r="C195" s="216" t="s">
        <v>20</v>
      </c>
      <c r="D195" s="217">
        <f t="shared" si="12"/>
        <v>20480.664446000002</v>
      </c>
      <c r="E195" s="218">
        <f t="shared" si="13"/>
        <v>1.0386016428421296</v>
      </c>
      <c r="F195" s="218">
        <f>((SUM(D185:D195)/SUM(D173:D183))-1)*100</f>
        <v>-2.6284188219688476</v>
      </c>
      <c r="G195" s="218">
        <v>0.27079674676513399</v>
      </c>
      <c r="H195" s="218">
        <v>-2.1652235033127742</v>
      </c>
      <c r="I195" s="218">
        <v>20480664.446000002</v>
      </c>
    </row>
    <row r="196" spans="1:10" ht="11.25" customHeight="1">
      <c r="A196" s="75"/>
      <c r="B196" s="71"/>
      <c r="C196" s="216" t="s">
        <v>22</v>
      </c>
      <c r="D196" s="217">
        <f t="shared" si="12"/>
        <v>21745.626768999999</v>
      </c>
      <c r="E196" s="218">
        <f t="shared" si="13"/>
        <v>1.9579264713679878</v>
      </c>
      <c r="F196" s="218">
        <f>((SUM(D185:D196)/SUM(D173:D184))-1)*100</f>
        <v>-2.2402750402234051</v>
      </c>
      <c r="G196" s="218">
        <v>1.8337542160721476</v>
      </c>
      <c r="H196" s="218">
        <v>-2.1611116850403067</v>
      </c>
      <c r="I196" s="218">
        <v>21745626.768999998</v>
      </c>
    </row>
    <row r="197" spans="1:10" ht="11.25" customHeight="1">
      <c r="A197" s="75"/>
      <c r="B197" s="71"/>
      <c r="C197" s="216" t="s">
        <v>108</v>
      </c>
      <c r="D197" s="217">
        <f t="shared" si="12"/>
        <v>22053.512252999997</v>
      </c>
      <c r="E197" s="218">
        <f t="shared" si="13"/>
        <v>-2.2155433157190374</v>
      </c>
      <c r="F197" s="218">
        <f>((SUM(D197)/SUM(D185))-1)*100</f>
        <v>-2.2155433157190374</v>
      </c>
      <c r="G197" s="218">
        <v>-0.47943217429912144</v>
      </c>
      <c r="H197" s="218">
        <v>-2.0737780877171264</v>
      </c>
      <c r="I197" s="218">
        <v>22053512.252999999</v>
      </c>
    </row>
    <row r="198" spans="1:10" ht="11.25" customHeight="1">
      <c r="A198" s="75"/>
      <c r="B198" s="71"/>
      <c r="C198" s="216" t="s">
        <v>5</v>
      </c>
      <c r="D198" s="217">
        <f t="shared" si="12"/>
        <v>20371.954502999994</v>
      </c>
      <c r="E198" s="218">
        <f t="shared" si="13"/>
        <v>-0.86286591595419182</v>
      </c>
      <c r="F198" s="218">
        <f>((SUM(D197:D198)/SUM(D185:D186))-1)*100</f>
        <v>-1.5706489772040699</v>
      </c>
      <c r="G198" s="218">
        <v>-0.14582440800977592</v>
      </c>
      <c r="H198" s="218">
        <v>-1.3778047023966233</v>
      </c>
      <c r="I198" s="218">
        <v>20371954.502999995</v>
      </c>
    </row>
    <row r="199" spans="1:10" ht="11.25" customHeight="1">
      <c r="A199" s="75"/>
      <c r="B199" s="71"/>
      <c r="C199" s="216" t="s">
        <v>7</v>
      </c>
      <c r="D199" s="217">
        <f t="shared" si="12"/>
        <v>20919.84879</v>
      </c>
      <c r="E199" s="218">
        <f t="shared" si="13"/>
        <v>-1.4058441294386381</v>
      </c>
      <c r="F199" s="218">
        <f>((SUM(D197:D199)/SUM(D185:D187))-1)*100</f>
        <v>-1.5162829900581487</v>
      </c>
      <c r="G199" s="218">
        <v>-0.22696422487772372</v>
      </c>
      <c r="H199" s="218">
        <v>-1.2260210774667102</v>
      </c>
      <c r="I199" s="218">
        <v>20919848.789999999</v>
      </c>
    </row>
    <row r="200" spans="1:10" ht="11.25" customHeight="1">
      <c r="A200" s="75"/>
      <c r="B200" s="71"/>
      <c r="C200" s="216" t="s">
        <v>9</v>
      </c>
      <c r="D200" s="217">
        <f t="shared" si="12"/>
        <v>18766.030208</v>
      </c>
      <c r="E200" s="218">
        <f t="shared" si="13"/>
        <v>-3.7562230961343035</v>
      </c>
      <c r="F200" s="218">
        <f>((SUM(D197:D200)/SUM(D185:D188))-1)*100</f>
        <v>-2.0373499238673931</v>
      </c>
      <c r="G200" s="218">
        <v>0.25488920190104292</v>
      </c>
      <c r="H200" s="218">
        <v>-0.97777149284081766</v>
      </c>
      <c r="I200" s="218">
        <v>18766030.208000001</v>
      </c>
    </row>
    <row r="201" spans="1:10" ht="11.25" customHeight="1">
      <c r="A201" s="75"/>
      <c r="B201" s="71"/>
      <c r="C201" s="216" t="s">
        <v>10</v>
      </c>
      <c r="D201" s="217">
        <f t="shared" si="12"/>
        <v>19478.485279000004</v>
      </c>
      <c r="E201" s="218">
        <f t="shared" si="13"/>
        <v>0.1616941813106676</v>
      </c>
      <c r="F201" s="218">
        <f>((SUM(D197:D201)/SUM(D185:D189))-1)*100</f>
        <v>-1.6232264996949297</v>
      </c>
      <c r="G201" s="218">
        <v>2.3625615585947335</v>
      </c>
      <c r="H201" s="218">
        <v>-0.61382457838029536</v>
      </c>
      <c r="I201" s="218">
        <v>19478485.279000003</v>
      </c>
    </row>
    <row r="202" spans="1:10" ht="11.25" customHeight="1">
      <c r="A202" s="75"/>
      <c r="B202" s="71"/>
      <c r="C202" s="216" t="s">
        <v>12</v>
      </c>
      <c r="D202" s="217">
        <f t="shared" si="12"/>
        <v>19600.189424999997</v>
      </c>
      <c r="E202" s="218">
        <f t="shared" si="13"/>
        <v>2.3841103233923411</v>
      </c>
      <c r="F202" s="218">
        <f>((SUM(D197:D202)/SUM(D185:D190))-1)*100</f>
        <v>-0.99651570472070183</v>
      </c>
      <c r="G202" s="218">
        <v>0.28469847149450445</v>
      </c>
      <c r="H202" s="218">
        <v>-0.40989435477361003</v>
      </c>
      <c r="I202" s="218">
        <v>19600189.424999997</v>
      </c>
    </row>
    <row r="203" spans="1:10" ht="11.25" customHeight="1">
      <c r="A203" s="75"/>
      <c r="B203" s="71">
        <v>2014</v>
      </c>
      <c r="C203" s="216" t="s">
        <v>13</v>
      </c>
      <c r="D203" s="217">
        <f t="shared" si="12"/>
        <v>21122.58655</v>
      </c>
      <c r="E203" s="218">
        <f t="shared" si="13"/>
        <v>-2.3800820674820589</v>
      </c>
      <c r="F203" s="218">
        <f>((SUM(D197:D203)/SUM(D185:D191))-1)*100</f>
        <v>-1.2043432619498917</v>
      </c>
      <c r="G203" s="218">
        <v>6.2297488981566396E-2</v>
      </c>
      <c r="H203" s="218">
        <v>-9.5600994517885951E-2</v>
      </c>
      <c r="I203" s="218">
        <v>21122586.550000001</v>
      </c>
    </row>
    <row r="204" spans="1:10" ht="11.25" customHeight="1">
      <c r="A204" s="75"/>
      <c r="B204" s="71"/>
      <c r="C204" s="216" t="s">
        <v>14</v>
      </c>
      <c r="D204" s="217">
        <f t="shared" si="12"/>
        <v>20174.167919000003</v>
      </c>
      <c r="E204" s="218">
        <f t="shared" si="13"/>
        <v>-2.1049201761867864</v>
      </c>
      <c r="F204" s="218">
        <f>((SUM(D197:D204)/SUM(D185:D192))-1)*100</f>
        <v>-1.3170577252071713</v>
      </c>
      <c r="G204" s="218">
        <v>-7.3262659695150223E-2</v>
      </c>
      <c r="H204" s="218">
        <v>0.10658046148712685</v>
      </c>
      <c r="I204" s="218">
        <v>20174167.919000003</v>
      </c>
    </row>
    <row r="205" spans="1:10" ht="11.25" customHeight="1">
      <c r="A205" s="75"/>
      <c r="B205" s="71"/>
      <c r="C205" s="216" t="s">
        <v>16</v>
      </c>
      <c r="D205" s="217">
        <f t="shared" si="12"/>
        <v>20261.893050000002</v>
      </c>
      <c r="E205" s="218">
        <f t="shared" si="13"/>
        <v>2.8196581959590183</v>
      </c>
      <c r="F205" s="218">
        <f>((SUM(D197:D205)/SUM(D185:D193))-1)*100</f>
        <v>-0.87488797150205855</v>
      </c>
      <c r="G205" s="218">
        <v>1.233102480505166</v>
      </c>
      <c r="H205" s="218">
        <v>0.30506778330321449</v>
      </c>
      <c r="I205" s="218">
        <v>20261893.050000001</v>
      </c>
    </row>
    <row r="206" spans="1:10" ht="11.25" customHeight="1">
      <c r="A206" s="75"/>
      <c r="B206" s="71"/>
      <c r="C206" s="216" t="s">
        <v>18</v>
      </c>
      <c r="D206" s="217">
        <f t="shared" si="12"/>
        <v>19686.428999999993</v>
      </c>
      <c r="E206" s="218">
        <f t="shared" si="13"/>
        <v>-0.47554273630310284</v>
      </c>
      <c r="F206" s="218">
        <f>((SUM(D197:D206)/SUM(D185:D194))-1)*100</f>
        <v>-0.83619313511087423</v>
      </c>
      <c r="G206" s="218">
        <v>-1.2649299411538029</v>
      </c>
      <c r="H206" s="218">
        <v>0.33842921773907797</v>
      </c>
      <c r="I206" s="218">
        <v>19686428.999999993</v>
      </c>
    </row>
    <row r="207" spans="1:10" ht="11.25" customHeight="1">
      <c r="A207" s="75"/>
      <c r="B207" s="71"/>
      <c r="C207" s="216" t="s">
        <v>20</v>
      </c>
      <c r="D207" s="217">
        <f t="shared" si="12"/>
        <v>19785.315299000002</v>
      </c>
      <c r="E207" s="218">
        <f t="shared" si="13"/>
        <v>-3.3951493557905832</v>
      </c>
      <c r="F207" s="218">
        <f>((SUM(D197:D207)/SUM(D185:D195))-1)*100</f>
        <v>-1.0695137395418275</v>
      </c>
      <c r="G207" s="218">
        <v>-1.0770292947121063</v>
      </c>
      <c r="H207" s="218">
        <v>0.22648023818693241</v>
      </c>
      <c r="I207" s="218">
        <v>19785315.299000002</v>
      </c>
    </row>
    <row r="208" spans="1:10" ht="11.25" customHeight="1">
      <c r="A208" s="75"/>
      <c r="B208" s="71"/>
      <c r="C208" s="216" t="s">
        <v>22</v>
      </c>
      <c r="D208" s="217">
        <f t="shared" si="12"/>
        <v>21323.415776999998</v>
      </c>
      <c r="E208" s="218">
        <f>((D208/D196)-1)*100</f>
        <v>-1.9415903550864422</v>
      </c>
      <c r="F208" s="218">
        <f>((SUM(D197:D208)/SUM(D185:D196))-1)*100</f>
        <v>-1.1464872953275029</v>
      </c>
      <c r="G208" s="218">
        <v>-2.2946047369104217</v>
      </c>
      <c r="H208" s="218">
        <v>-0.14492262212553175</v>
      </c>
      <c r="I208" s="218">
        <v>21323415.776999999</v>
      </c>
      <c r="J208" s="71"/>
    </row>
    <row r="209" spans="1:10" ht="11.25" customHeight="1">
      <c r="A209" s="75"/>
      <c r="B209" s="71"/>
      <c r="C209" s="216" t="s">
        <v>128</v>
      </c>
      <c r="D209" s="217">
        <f t="shared" si="12"/>
        <v>22694.104267999999</v>
      </c>
      <c r="E209" s="218">
        <f t="shared" ref="E209:E232" si="14">((D209/D197)-1)*100</f>
        <v>2.9047165261073538</v>
      </c>
      <c r="F209" s="218">
        <f>((SUM(D209)/SUM(D197))-1)*100</f>
        <v>2.9047165261073538</v>
      </c>
      <c r="G209" s="218">
        <v>3.5889408635538134</v>
      </c>
      <c r="H209" s="218">
        <v>0.20787576550533871</v>
      </c>
      <c r="I209" s="218">
        <v>22694104.267999999</v>
      </c>
      <c r="J209" s="71" t="s">
        <v>2</v>
      </c>
    </row>
    <row r="210" spans="1:10" ht="11.25" customHeight="1">
      <c r="A210" s="75"/>
      <c r="B210" s="71"/>
      <c r="C210" s="216" t="s">
        <v>5</v>
      </c>
      <c r="D210" s="217">
        <f t="shared" si="12"/>
        <v>21013.002077000001</v>
      </c>
      <c r="E210" s="218">
        <f t="shared" si="14"/>
        <v>3.146716108685621</v>
      </c>
      <c r="F210" s="218">
        <f>((SUM(D209:D210)/SUM(D197:D198))-1)*100</f>
        <v>3.02092042114952</v>
      </c>
      <c r="G210" s="218">
        <v>1.2074859878961064</v>
      </c>
      <c r="H210" s="218">
        <v>0.30940593220347701</v>
      </c>
      <c r="I210" s="218">
        <v>21013002.077</v>
      </c>
      <c r="J210" s="71" t="s">
        <v>4</v>
      </c>
    </row>
    <row r="211" spans="1:10" ht="11.25" customHeight="1">
      <c r="A211" s="75"/>
      <c r="B211" s="71"/>
      <c r="C211" s="216" t="s">
        <v>7</v>
      </c>
      <c r="D211" s="217">
        <f t="shared" si="12"/>
        <v>21183.677259000004</v>
      </c>
      <c r="E211" s="218">
        <f t="shared" si="14"/>
        <v>1.2611394644788998</v>
      </c>
      <c r="F211" s="218">
        <f>((SUM(D209:D211)/SUM(D197:D199))-1)*100</f>
        <v>2.4397511397314275</v>
      </c>
      <c r="G211" s="218">
        <v>8.2024563830873642E-2</v>
      </c>
      <c r="H211" s="218">
        <v>0.34251241280948141</v>
      </c>
      <c r="I211" s="218">
        <v>21183677.259000003</v>
      </c>
      <c r="J211" s="71" t="s">
        <v>6</v>
      </c>
    </row>
    <row r="212" spans="1:10" ht="11.25" customHeight="1">
      <c r="A212" s="75"/>
      <c r="B212" s="71"/>
      <c r="C212" s="216" t="s">
        <v>9</v>
      </c>
      <c r="D212" s="217">
        <f t="shared" si="12"/>
        <v>18851.251554999999</v>
      </c>
      <c r="E212" s="218">
        <f t="shared" si="14"/>
        <v>0.45412559851720768</v>
      </c>
      <c r="F212" s="218">
        <f>((SUM(D209:D212)/SUM(D197:D200))-1)*100</f>
        <v>1.9859489453326606</v>
      </c>
      <c r="G212" s="218">
        <v>0.40471882595312092</v>
      </c>
      <c r="H212" s="218">
        <v>0.35981405271776623</v>
      </c>
      <c r="I212" s="218">
        <v>18851251.555</v>
      </c>
      <c r="J212" s="71" t="s">
        <v>8</v>
      </c>
    </row>
    <row r="213" spans="1:10" ht="11.25" customHeight="1">
      <c r="A213" s="75"/>
      <c r="B213" s="71"/>
      <c r="C213" s="216" t="s">
        <v>10</v>
      </c>
      <c r="D213" s="217">
        <f t="shared" si="12"/>
        <v>19832.434907999999</v>
      </c>
      <c r="E213" s="218">
        <f t="shared" si="14"/>
        <v>1.8171311779648036</v>
      </c>
      <c r="F213" s="218">
        <f>((SUM(D209:D213)/SUM(D197:D201))-1)*100</f>
        <v>1.9535804064437556</v>
      </c>
      <c r="G213" s="218">
        <v>-0.48069753092679912</v>
      </c>
      <c r="H213" s="218">
        <v>0.12473392062631872</v>
      </c>
      <c r="I213" s="218">
        <v>19832434.908</v>
      </c>
      <c r="J213" s="71" t="s">
        <v>6</v>
      </c>
    </row>
    <row r="214" spans="1:10" ht="11.25" customHeight="1">
      <c r="A214" s="75"/>
      <c r="B214" s="24"/>
      <c r="C214" s="216" t="s">
        <v>12</v>
      </c>
      <c r="D214" s="217">
        <f t="shared" si="12"/>
        <v>20377.176842000001</v>
      </c>
      <c r="E214" s="218">
        <f t="shared" si="14"/>
        <v>3.964183203295768</v>
      </c>
      <c r="F214" s="218">
        <f>((SUM(D209:D214)/SUM(D197:D202))-1)*100</f>
        <v>2.2787573106789694</v>
      </c>
      <c r="G214" s="218">
        <v>0.46001435608118424</v>
      </c>
      <c r="H214" s="218">
        <v>0.13940615300993553</v>
      </c>
      <c r="I214" s="218">
        <v>20377176.842</v>
      </c>
      <c r="J214" s="71" t="s">
        <v>11</v>
      </c>
    </row>
    <row r="215" spans="1:10" ht="11.25" customHeight="1">
      <c r="A215" s="75"/>
      <c r="B215" s="24">
        <v>2015</v>
      </c>
      <c r="C215" s="216" t="s">
        <v>13</v>
      </c>
      <c r="D215" s="217">
        <f t="shared" si="12"/>
        <v>23469.964519000001</v>
      </c>
      <c r="E215" s="218">
        <f t="shared" si="14"/>
        <v>11.113118004953805</v>
      </c>
      <c r="F215" s="218">
        <f>((SUM(D209:D215)/SUM(D197:D203))-1)*100</f>
        <v>3.5899872312175507</v>
      </c>
      <c r="G215" s="218">
        <v>5.4821926825858283</v>
      </c>
      <c r="H215" s="218">
        <v>0.57555766708976552</v>
      </c>
      <c r="I215" s="218">
        <v>23469964.519000001</v>
      </c>
      <c r="J215" s="71" t="s">
        <v>11</v>
      </c>
    </row>
    <row r="216" spans="1:10" ht="11.25" customHeight="1">
      <c r="A216" s="75"/>
      <c r="B216" s="71"/>
      <c r="C216" s="216" t="s">
        <v>14</v>
      </c>
      <c r="D216" s="217">
        <f t="shared" si="12"/>
        <v>20880.247671999998</v>
      </c>
      <c r="E216" s="218">
        <f t="shared" si="14"/>
        <v>3.4999200751918425</v>
      </c>
      <c r="F216" s="218">
        <f>((SUM(D209:D216)/SUM(D197:D204))-1)*100</f>
        <v>3.5788045984742611</v>
      </c>
      <c r="G216" s="218">
        <v>2.4343128304121997</v>
      </c>
      <c r="H216" s="218">
        <v>0.79149007924983472</v>
      </c>
      <c r="I216" s="218">
        <v>20880247.671999998</v>
      </c>
      <c r="J216" s="71" t="s">
        <v>8</v>
      </c>
    </row>
    <row r="217" spans="1:10" ht="11.25" customHeight="1">
      <c r="A217" s="75"/>
      <c r="B217" s="71"/>
      <c r="C217" s="216" t="s">
        <v>16</v>
      </c>
      <c r="D217" s="217">
        <f t="shared" si="12"/>
        <v>19591.352026000004</v>
      </c>
      <c r="E217" s="218">
        <f t="shared" si="14"/>
        <v>-3.3093700689531436</v>
      </c>
      <c r="F217" s="218">
        <f>((SUM(D209:D217)/SUM(D197:D205))-1)*100</f>
        <v>2.8150920091234211</v>
      </c>
      <c r="G217" s="218">
        <v>-0.27425855695111245</v>
      </c>
      <c r="H217" s="218">
        <v>0.67694967847851117</v>
      </c>
      <c r="I217" s="218">
        <v>19591352.026000004</v>
      </c>
      <c r="J217" s="71" t="s">
        <v>15</v>
      </c>
    </row>
    <row r="218" spans="1:10" ht="11.25" customHeight="1">
      <c r="A218" s="75"/>
      <c r="B218" s="71"/>
      <c r="C218" s="216" t="s">
        <v>18</v>
      </c>
      <c r="D218" s="217">
        <f t="shared" si="12"/>
        <v>19727.777237000006</v>
      </c>
      <c r="E218" s="218">
        <f t="shared" si="14"/>
        <v>0.21003421697258773</v>
      </c>
      <c r="F218" s="218">
        <f>((SUM(D209:D218)/SUM(D197:D206))-1)*100</f>
        <v>2.56175508271137</v>
      </c>
      <c r="G218" s="218">
        <v>3.6315143018385676</v>
      </c>
      <c r="H218" s="218">
        <v>1.08389941185012</v>
      </c>
      <c r="I218" s="218">
        <v>19727777.237000007</v>
      </c>
      <c r="J218" s="71" t="s">
        <v>17</v>
      </c>
    </row>
    <row r="219" spans="1:10" ht="11.25" customHeight="1">
      <c r="A219" s="75"/>
      <c r="B219" s="71"/>
      <c r="C219" s="216" t="s">
        <v>20</v>
      </c>
      <c r="D219" s="217">
        <f t="shared" si="12"/>
        <v>19879.89770999999</v>
      </c>
      <c r="E219" s="218">
        <f t="shared" si="14"/>
        <v>0.47804348614433056</v>
      </c>
      <c r="F219" s="218">
        <f>((SUM(D209:D219)/SUM(D197:D207))-1)*100</f>
        <v>2.3762325624891556</v>
      </c>
      <c r="G219" s="218">
        <v>1.4479027557497304</v>
      </c>
      <c r="H219" s="218">
        <v>1.2922937738075735</v>
      </c>
      <c r="I219" s="218">
        <v>19879897.70999999</v>
      </c>
      <c r="J219" s="71" t="s">
        <v>19</v>
      </c>
    </row>
    <row r="220" spans="1:10" ht="11.25" customHeight="1">
      <c r="A220" s="75"/>
      <c r="B220" s="71"/>
      <c r="C220" s="216" t="s">
        <v>22</v>
      </c>
      <c r="D220" s="217">
        <f t="shared" si="12"/>
        <v>20897.423210999998</v>
      </c>
      <c r="E220" s="218">
        <f t="shared" si="14"/>
        <v>-1.9977688868191956</v>
      </c>
      <c r="F220" s="218">
        <f>((SUM(D209:D220)/SUM(D197:D208))-1)*100</f>
        <v>1.9932680166066641</v>
      </c>
      <c r="G220" s="218">
        <v>2.6107321332480167</v>
      </c>
      <c r="H220" s="218">
        <v>1.7376992722079043</v>
      </c>
      <c r="I220" s="218">
        <v>20897423.210999999</v>
      </c>
      <c r="J220" s="71" t="s">
        <v>21</v>
      </c>
    </row>
    <row r="221" spans="1:10" ht="11.25" customHeight="1">
      <c r="A221" s="75"/>
      <c r="B221" s="71"/>
      <c r="C221" s="216" t="s">
        <v>288</v>
      </c>
      <c r="D221" s="217">
        <f t="shared" si="12"/>
        <v>21469.708755999996</v>
      </c>
      <c r="E221" s="218">
        <f t="shared" si="14"/>
        <v>-5.3952140941137312</v>
      </c>
      <c r="F221" s="218">
        <f>((SUM(D$221:D221)/SUM(D$209:D209))-1)*100</f>
        <v>-5.3952140941137312</v>
      </c>
      <c r="G221" s="218">
        <v>-3.5660541938277168</v>
      </c>
      <c r="H221" s="218">
        <v>1.281618842345722</v>
      </c>
      <c r="I221" s="218">
        <v>21469708.755999997</v>
      </c>
      <c r="J221" s="71"/>
    </row>
    <row r="222" spans="1:10" ht="11.25" customHeight="1">
      <c r="A222" s="75"/>
      <c r="B222" s="71"/>
      <c r="C222" s="216" t="s">
        <v>5</v>
      </c>
      <c r="D222" s="217">
        <f t="shared" si="12"/>
        <v>20848.303017999999</v>
      </c>
      <c r="E222" s="218">
        <f t="shared" si="14"/>
        <v>-0.78379594879627312</v>
      </c>
      <c r="F222" s="218">
        <f>((SUM(D$221:D222)/SUM(D$209:D210))-1)*100</f>
        <v>-3.1781892858228744</v>
      </c>
      <c r="G222" s="218">
        <v>-1.2543703156213559</v>
      </c>
      <c r="H222" s="218">
        <v>1.081669714113187</v>
      </c>
      <c r="I222" s="218">
        <v>20848303.017999999</v>
      </c>
      <c r="J222" s="71"/>
    </row>
    <row r="223" spans="1:10" ht="11.25" customHeight="1">
      <c r="A223" s="75"/>
      <c r="B223" s="71"/>
      <c r="C223" s="216" t="s">
        <v>7</v>
      </c>
      <c r="D223" s="217">
        <f t="shared" si="12"/>
        <v>21476.676208999994</v>
      </c>
      <c r="E223" s="218">
        <f t="shared" si="14"/>
        <v>1.383135451025197</v>
      </c>
      <c r="F223" s="218">
        <f>((SUM(D$221:D223)/SUM(D$209:D211))-1)*100</f>
        <v>-1.6891391352106266</v>
      </c>
      <c r="G223" s="218">
        <v>1.9536659538062606</v>
      </c>
      <c r="H223" s="218">
        <v>1.2535088247925374</v>
      </c>
      <c r="I223" s="218">
        <v>21476676.208999995</v>
      </c>
      <c r="J223" s="71"/>
    </row>
    <row r="224" spans="1:10" ht="11.25" customHeight="1">
      <c r="A224" s="75"/>
      <c r="B224" s="71"/>
      <c r="C224" s="216" t="s">
        <v>9</v>
      </c>
      <c r="D224" s="217">
        <f t="shared" si="12"/>
        <v>19926.076261999995</v>
      </c>
      <c r="E224" s="218">
        <f t="shared" si="14"/>
        <v>5.7016092743981117</v>
      </c>
      <c r="F224" s="218">
        <f>((SUM(D$221:D224)/SUM(D$209:D212))-1)*100</f>
        <v>-2.5400521923812924E-2</v>
      </c>
      <c r="G224" s="218">
        <v>2.3783420313401082</v>
      </c>
      <c r="H224" s="218">
        <v>1.4533396434056378</v>
      </c>
      <c r="I224" s="218">
        <v>19926076.261999995</v>
      </c>
      <c r="J224" s="71"/>
    </row>
    <row r="225" spans="1:12" ht="11.25" customHeight="1">
      <c r="A225" s="75"/>
      <c r="B225" s="71"/>
      <c r="C225" s="216" t="s">
        <v>10</v>
      </c>
      <c r="D225" s="217">
        <f t="shared" si="12"/>
        <v>19732.383679999999</v>
      </c>
      <c r="E225" s="218">
        <f t="shared" si="14"/>
        <v>-0.50448282555382029</v>
      </c>
      <c r="F225" s="218">
        <f>((SUM(D$221:D225)/SUM(D$209:D213))-1)*100</f>
        <v>-0.11713518005115331</v>
      </c>
      <c r="G225" s="218">
        <v>4.1902118558156953E-2</v>
      </c>
      <c r="H225" s="218">
        <v>1.3764187912194137</v>
      </c>
      <c r="I225" s="218">
        <v>19732383.68</v>
      </c>
      <c r="J225" s="71"/>
    </row>
    <row r="226" spans="1:12" ht="11.25" customHeight="1">
      <c r="A226" s="75"/>
      <c r="B226" s="24"/>
      <c r="C226" s="216" t="s">
        <v>12</v>
      </c>
      <c r="D226" s="217">
        <f t="shared" si="12"/>
        <v>20247.106799000005</v>
      </c>
      <c r="E226" s="218">
        <f t="shared" si="14"/>
        <v>-0.63831238256668588</v>
      </c>
      <c r="F226" s="218">
        <f>((SUM(D$221:D226)/SUM(D$209:D214))-1)*100</f>
        <v>-0.20281471950475138</v>
      </c>
      <c r="G226" s="218">
        <v>-0.20531406934468643</v>
      </c>
      <c r="H226" s="218">
        <v>1.238986012406329</v>
      </c>
      <c r="I226" s="218">
        <v>20247106.799000006</v>
      </c>
      <c r="J226" s="71"/>
    </row>
    <row r="227" spans="1:12" ht="11.25" customHeight="1">
      <c r="A227" s="75"/>
      <c r="B227" s="24">
        <v>2016</v>
      </c>
      <c r="C227" s="216" t="s">
        <v>13</v>
      </c>
      <c r="D227" s="217">
        <f t="shared" si="12"/>
        <v>22233.497062000002</v>
      </c>
      <c r="E227" s="218">
        <f t="shared" si="14"/>
        <v>-5.2682970866829493</v>
      </c>
      <c r="F227" s="218">
        <f>((SUM(D$221:D227)/SUM(D$209:D215))-1)*100</f>
        <v>-1.0092547677289954</v>
      </c>
      <c r="G227" s="218">
        <v>-3.0017400477750371</v>
      </c>
      <c r="H227" s="218">
        <v>0.26850091984573776</v>
      </c>
      <c r="I227" s="218">
        <v>22233497.062000003</v>
      </c>
      <c r="J227" s="71"/>
    </row>
    <row r="228" spans="1:12" ht="11.25" customHeight="1">
      <c r="A228" s="75"/>
      <c r="B228" s="71"/>
      <c r="C228" s="216" t="s">
        <v>14</v>
      </c>
      <c r="D228" s="217">
        <f t="shared" si="12"/>
        <v>21447.837417999999</v>
      </c>
      <c r="E228" s="218">
        <f t="shared" si="14"/>
        <v>2.7183094516696205</v>
      </c>
      <c r="F228" s="218">
        <f>((SUM(D$221:D228)/SUM(D$209:D216))-1)*100</f>
        <v>-0.54679722548589549</v>
      </c>
      <c r="G228" s="218">
        <v>0.21813118883939886</v>
      </c>
      <c r="H228" s="218">
        <v>1.9239841134943703E-2</v>
      </c>
      <c r="I228" s="218">
        <v>21447837.417999998</v>
      </c>
      <c r="J228" s="71"/>
    </row>
    <row r="229" spans="1:12" ht="11.25" customHeight="1">
      <c r="A229" s="75"/>
      <c r="B229" s="71"/>
      <c r="C229" s="216" t="s">
        <v>16</v>
      </c>
      <c r="D229" s="217">
        <f t="shared" si="12"/>
        <v>20824.128949999998</v>
      </c>
      <c r="E229" s="218">
        <f t="shared" si="14"/>
        <v>6.2924545603792792</v>
      </c>
      <c r="F229" s="218">
        <f>((SUM(D$221:D229)/SUM(D$209:D217))-1)*100</f>
        <v>0.16632161754392971</v>
      </c>
      <c r="G229" s="218">
        <v>3.7484934820388283</v>
      </c>
      <c r="H229" s="218">
        <v>0.48249794438166571</v>
      </c>
      <c r="I229" s="218">
        <v>20824128.949999999</v>
      </c>
      <c r="J229" s="71"/>
    </row>
    <row r="230" spans="1:12" ht="11.25" customHeight="1">
      <c r="A230" s="75"/>
      <c r="B230" s="71"/>
      <c r="C230" s="216" t="s">
        <v>18</v>
      </c>
      <c r="D230" s="217">
        <f t="shared" si="12"/>
        <v>19823.789255</v>
      </c>
      <c r="E230" s="218">
        <f t="shared" si="14"/>
        <v>0.48668441886052793</v>
      </c>
      <c r="F230" s="218">
        <f>((SUM(D$221:D230)/SUM(D$209:D218))-1)*100</f>
        <v>0.196761921432409</v>
      </c>
      <c r="G230" s="218">
        <v>0.9357270925947514</v>
      </c>
      <c r="H230" s="218">
        <v>0.34611669240525167</v>
      </c>
      <c r="I230" s="218">
        <v>19823789.254999999</v>
      </c>
      <c r="J230" s="71"/>
    </row>
    <row r="231" spans="1:12" ht="11.25" customHeight="1">
      <c r="A231" s="75"/>
      <c r="B231" s="71"/>
      <c r="C231" s="216" t="s">
        <v>20</v>
      </c>
      <c r="D231" s="217">
        <f t="shared" si="12"/>
        <v>20626.056277</v>
      </c>
      <c r="E231" s="218">
        <f t="shared" si="14"/>
        <v>3.7533320235580314</v>
      </c>
      <c r="F231" s="218">
        <f>((SUM(D$221:D231)/SUM(D$209:D219))-1)*100</f>
        <v>0.50754862230713016</v>
      </c>
      <c r="G231" s="218">
        <v>0.95994151598386424</v>
      </c>
      <c r="H231" s="218">
        <v>0.3324829202731916</v>
      </c>
      <c r="I231" s="218">
        <v>20626056.276999999</v>
      </c>
      <c r="J231" s="71"/>
    </row>
    <row r="232" spans="1:12" ht="11.25" customHeight="1">
      <c r="A232" s="75"/>
      <c r="B232" s="71"/>
      <c r="C232" s="216" t="s">
        <v>22</v>
      </c>
      <c r="D232" s="217">
        <f t="shared" si="12"/>
        <v>21324.286706999999</v>
      </c>
      <c r="E232" s="218">
        <f t="shared" si="14"/>
        <v>2.0426609141710239</v>
      </c>
      <c r="F232" s="218">
        <f>((SUM(D$221:D232)/SUM(D$209:D220))-1)*100</f>
        <v>0.63669560133430281</v>
      </c>
      <c r="G232" s="218">
        <v>-2.157241359025619</v>
      </c>
      <c r="H232" s="218">
        <v>-5.2472525638358469E-2</v>
      </c>
      <c r="I232" s="218">
        <v>21324286.706999999</v>
      </c>
      <c r="J232" s="71"/>
    </row>
    <row r="233" spans="1:12" ht="11.25" customHeight="1">
      <c r="A233" s="75"/>
      <c r="B233" s="71"/>
      <c r="C233" s="219"/>
      <c r="D233" s="220"/>
      <c r="E233" s="221"/>
      <c r="F233" s="221"/>
      <c r="G233" s="221"/>
      <c r="H233" s="221"/>
      <c r="I233" s="221"/>
      <c r="J233" s="71"/>
    </row>
    <row r="235" spans="1:12">
      <c r="C235" s="31" t="s">
        <v>60</v>
      </c>
    </row>
    <row r="236" spans="1:12" ht="12.75">
      <c r="C236" s="184"/>
      <c r="D236" s="222"/>
      <c r="E236" s="223"/>
      <c r="F236" s="224" t="s">
        <v>33</v>
      </c>
      <c r="L236"/>
    </row>
    <row r="237" spans="1:12" ht="12.75">
      <c r="C237" s="225">
        <v>2000</v>
      </c>
      <c r="D237" s="226" t="s">
        <v>92</v>
      </c>
      <c r="E237" s="226" t="s">
        <v>61</v>
      </c>
      <c r="F237" s="217">
        <v>33424</v>
      </c>
      <c r="L237"/>
    </row>
    <row r="238" spans="1:12">
      <c r="C238" s="216">
        <v>2001</v>
      </c>
      <c r="D238" s="226" t="s">
        <v>93</v>
      </c>
      <c r="E238" s="226" t="s">
        <v>62</v>
      </c>
      <c r="F238" s="217">
        <v>35490</v>
      </c>
      <c r="L238" s="90"/>
    </row>
    <row r="239" spans="1:12">
      <c r="C239" s="216">
        <v>2002</v>
      </c>
      <c r="D239" s="226" t="s">
        <v>94</v>
      </c>
      <c r="E239" s="226" t="s">
        <v>63</v>
      </c>
      <c r="F239" s="217">
        <v>34560</v>
      </c>
      <c r="L239" s="90"/>
    </row>
    <row r="240" spans="1:12">
      <c r="C240" s="216">
        <v>2003</v>
      </c>
      <c r="D240" s="226" t="s">
        <v>91</v>
      </c>
      <c r="E240" s="226" t="s">
        <v>64</v>
      </c>
      <c r="F240" s="217">
        <v>37600</v>
      </c>
      <c r="L240" s="90"/>
    </row>
    <row r="241" spans="3:17" ht="12.75">
      <c r="C241" s="216">
        <v>2004</v>
      </c>
      <c r="D241" s="226" t="s">
        <v>90</v>
      </c>
      <c r="E241" s="226" t="s">
        <v>71</v>
      </c>
      <c r="F241" s="217">
        <v>38210</v>
      </c>
      <c r="L241"/>
    </row>
    <row r="242" spans="3:17" ht="12.75">
      <c r="C242" s="216">
        <v>2005</v>
      </c>
      <c r="D242" s="226" t="s">
        <v>95</v>
      </c>
      <c r="E242" s="226" t="s">
        <v>65</v>
      </c>
      <c r="F242" s="217">
        <v>43708</v>
      </c>
      <c r="L242"/>
    </row>
    <row r="243" spans="3:17" ht="12.75">
      <c r="C243" s="216">
        <v>2006</v>
      </c>
      <c r="D243" s="226" t="s">
        <v>82</v>
      </c>
      <c r="E243" s="226" t="s">
        <v>66</v>
      </c>
      <c r="F243" s="217">
        <v>42429.859400000001</v>
      </c>
      <c r="G243" s="45"/>
      <c r="L243"/>
    </row>
    <row r="244" spans="3:17" ht="12.75">
      <c r="C244" s="216">
        <v>2007</v>
      </c>
      <c r="D244" s="226" t="s">
        <v>83</v>
      </c>
      <c r="E244" s="226" t="s">
        <v>72</v>
      </c>
      <c r="F244" s="217">
        <v>45450</v>
      </c>
      <c r="G244" s="45"/>
      <c r="L244"/>
    </row>
    <row r="245" spans="3:17" ht="12.75">
      <c r="C245" s="216">
        <v>2008</v>
      </c>
      <c r="D245" s="226" t="s">
        <v>84</v>
      </c>
      <c r="E245" s="226" t="s">
        <v>67</v>
      </c>
      <c r="F245" s="217">
        <v>43252</v>
      </c>
      <c r="G245" s="45"/>
      <c r="L245"/>
    </row>
    <row r="246" spans="3:17" ht="12.75">
      <c r="C246" s="216">
        <v>2009</v>
      </c>
      <c r="D246" s="226" t="s">
        <v>85</v>
      </c>
      <c r="E246" s="226" t="s">
        <v>70</v>
      </c>
      <c r="F246" s="217">
        <v>44495.910199999998</v>
      </c>
      <c r="G246" s="45"/>
      <c r="L246"/>
    </row>
    <row r="247" spans="3:17" ht="12.75">
      <c r="C247" s="216">
        <v>2010</v>
      </c>
      <c r="D247" s="226" t="s">
        <v>86</v>
      </c>
      <c r="E247" s="226" t="s">
        <v>68</v>
      </c>
      <c r="F247" s="217">
        <v>44486</v>
      </c>
      <c r="G247" s="45"/>
      <c r="L247"/>
    </row>
    <row r="248" spans="3:17" ht="12.75">
      <c r="C248" s="216">
        <v>2011</v>
      </c>
      <c r="D248" s="226" t="s">
        <v>87</v>
      </c>
      <c r="E248" s="226" t="s">
        <v>81</v>
      </c>
      <c r="F248" s="217">
        <v>43969</v>
      </c>
      <c r="G248" s="45"/>
      <c r="L248"/>
    </row>
    <row r="249" spans="3:17" ht="12.75">
      <c r="C249" s="216">
        <v>2012</v>
      </c>
      <c r="D249" s="226" t="s">
        <v>88</v>
      </c>
      <c r="E249" s="226" t="s">
        <v>89</v>
      </c>
      <c r="F249" s="217">
        <v>43527</v>
      </c>
      <c r="G249" s="45"/>
      <c r="L249"/>
    </row>
    <row r="250" spans="3:17" ht="12.75">
      <c r="C250" s="216">
        <v>2013</v>
      </c>
      <c r="D250" s="226" t="s">
        <v>100</v>
      </c>
      <c r="E250" s="226" t="s">
        <v>99</v>
      </c>
      <c r="F250" s="217">
        <v>40277</v>
      </c>
      <c r="G250" s="45"/>
      <c r="L250"/>
      <c r="M250"/>
      <c r="N250"/>
      <c r="O250"/>
      <c r="P250"/>
      <c r="Q250"/>
    </row>
    <row r="251" spans="3:17" ht="12.75">
      <c r="C251" s="216">
        <v>2014</v>
      </c>
      <c r="D251" s="226" t="s">
        <v>115</v>
      </c>
      <c r="E251" s="226" t="s">
        <v>116</v>
      </c>
      <c r="F251" s="217">
        <v>38948</v>
      </c>
      <c r="G251" s="45"/>
      <c r="L251"/>
      <c r="M251"/>
      <c r="N251"/>
      <c r="O251"/>
      <c r="P251"/>
      <c r="Q251"/>
    </row>
    <row r="252" spans="3:17" ht="12.75">
      <c r="C252" s="216">
        <v>2015</v>
      </c>
      <c r="D252" s="337" t="s">
        <v>211</v>
      </c>
      <c r="E252" s="338" t="s">
        <v>212</v>
      </c>
      <c r="F252" s="217">
        <v>40726</v>
      </c>
      <c r="G252" s="45"/>
      <c r="L252"/>
      <c r="M252"/>
      <c r="N252"/>
      <c r="O252"/>
      <c r="P252"/>
      <c r="Q252"/>
    </row>
    <row r="253" spans="3:17" ht="12.75">
      <c r="C253" s="227">
        <v>2016</v>
      </c>
      <c r="D253" s="228" t="s">
        <v>290</v>
      </c>
      <c r="E253" s="229" t="s">
        <v>291</v>
      </c>
      <c r="F253" s="220">
        <v>40489</v>
      </c>
      <c r="G253" s="45"/>
      <c r="L253"/>
      <c r="M253"/>
      <c r="N253"/>
      <c r="O253"/>
      <c r="P253"/>
      <c r="Q253"/>
    </row>
    <row r="254" spans="3:17" ht="12.75">
      <c r="L254"/>
      <c r="M254"/>
      <c r="N254"/>
      <c r="O254"/>
      <c r="P254"/>
      <c r="Q254"/>
    </row>
    <row r="255" spans="3:17" ht="12.75">
      <c r="C255" s="230" t="s">
        <v>215</v>
      </c>
      <c r="D255"/>
      <c r="E255"/>
      <c r="F255"/>
      <c r="G255"/>
      <c r="L255"/>
      <c r="M255"/>
      <c r="N255"/>
      <c r="O255"/>
      <c r="P255"/>
      <c r="Q255"/>
    </row>
    <row r="256" spans="3:17" ht="12.75">
      <c r="C256" s="238"/>
      <c r="D256" s="362" t="s">
        <v>242</v>
      </c>
      <c r="E256" s="362"/>
      <c r="F256" s="362" t="s">
        <v>243</v>
      </c>
      <c r="G256" s="362"/>
      <c r="L256"/>
      <c r="M256"/>
      <c r="N256"/>
      <c r="O256"/>
      <c r="P256"/>
      <c r="Q256"/>
    </row>
    <row r="257" spans="3:17" ht="12.75">
      <c r="C257" s="239"/>
      <c r="D257" s="240" t="s">
        <v>214</v>
      </c>
      <c r="E257" s="241" t="s">
        <v>213</v>
      </c>
      <c r="F257" s="242" t="s">
        <v>214</v>
      </c>
      <c r="G257" s="243" t="s">
        <v>213</v>
      </c>
      <c r="L257"/>
      <c r="M257"/>
      <c r="N257"/>
      <c r="O257"/>
      <c r="P257"/>
      <c r="Q257"/>
    </row>
    <row r="258" spans="3:17" ht="12.75">
      <c r="C258" s="244">
        <v>2007</v>
      </c>
      <c r="D258" s="245">
        <v>45450</v>
      </c>
      <c r="E258" s="245">
        <v>39504.972699999998</v>
      </c>
      <c r="F258" s="246"/>
      <c r="G258" s="246"/>
      <c r="L258"/>
      <c r="M258"/>
      <c r="N258"/>
      <c r="O258"/>
      <c r="P258"/>
      <c r="Q258"/>
    </row>
    <row r="259" spans="3:17" ht="12.75">
      <c r="C259" s="244">
        <v>2008</v>
      </c>
      <c r="D259" s="245">
        <v>43252.167999999998</v>
      </c>
      <c r="E259" s="245">
        <v>40407.058599999997</v>
      </c>
      <c r="F259" s="247">
        <v>-4.8357139713971486</v>
      </c>
      <c r="G259" s="247">
        <v>2.2834743029704674</v>
      </c>
      <c r="L259"/>
      <c r="M259"/>
      <c r="N259"/>
      <c r="O259"/>
      <c r="P259"/>
      <c r="Q259"/>
    </row>
    <row r="260" spans="3:17" ht="12.75">
      <c r="C260" s="244">
        <v>2009</v>
      </c>
      <c r="D260" s="245">
        <v>44495.910199999998</v>
      </c>
      <c r="E260" s="245">
        <v>40487</v>
      </c>
      <c r="F260" s="247">
        <v>2.8755603649740724</v>
      </c>
      <c r="G260" s="247">
        <v>0.19784018626884947</v>
      </c>
      <c r="L260"/>
      <c r="M260"/>
      <c r="N260"/>
      <c r="O260"/>
      <c r="P260"/>
      <c r="Q260"/>
    </row>
    <row r="261" spans="3:17" ht="12.75">
      <c r="C261" s="244">
        <v>2010</v>
      </c>
      <c r="D261" s="245">
        <v>44486</v>
      </c>
      <c r="E261" s="245">
        <v>41318</v>
      </c>
      <c r="F261" s="247">
        <v>-2.2272159296110594E-2</v>
      </c>
      <c r="G261" s="247">
        <v>2.0525106824412775</v>
      </c>
      <c r="L261"/>
      <c r="M261"/>
      <c r="N261"/>
      <c r="O261"/>
      <c r="P261"/>
      <c r="Q261"/>
    </row>
    <row r="262" spans="3:17" ht="12.75">
      <c r="C262" s="244">
        <v>2011</v>
      </c>
      <c r="D262" s="245">
        <v>43969</v>
      </c>
      <c r="E262" s="245">
        <v>40139</v>
      </c>
      <c r="F262" s="247">
        <v>-1.1621633772422757</v>
      </c>
      <c r="G262" s="247">
        <v>-2.8534779030930824</v>
      </c>
      <c r="L262"/>
      <c r="M262"/>
      <c r="N262"/>
      <c r="O262"/>
      <c r="P262"/>
      <c r="Q262"/>
    </row>
    <row r="263" spans="3:17" ht="12.75">
      <c r="C263" s="244">
        <v>2012</v>
      </c>
      <c r="D263" s="245">
        <v>43527</v>
      </c>
      <c r="E263" s="245">
        <v>39124</v>
      </c>
      <c r="F263" s="247">
        <v>-1.0052537014714868</v>
      </c>
      <c r="G263" s="247">
        <v>-2.5287127232865747</v>
      </c>
      <c r="L263"/>
      <c r="M263"/>
      <c r="N263"/>
      <c r="O263"/>
      <c r="P263"/>
      <c r="Q263"/>
    </row>
    <row r="264" spans="3:17" ht="12.75">
      <c r="C264" s="244">
        <v>2013</v>
      </c>
      <c r="D264" s="245">
        <v>40277</v>
      </c>
      <c r="E264" s="245">
        <v>37570</v>
      </c>
      <c r="F264" s="247">
        <v>-7.466629907873279</v>
      </c>
      <c r="G264" s="247">
        <v>-3.9719865044474001</v>
      </c>
      <c r="L264"/>
      <c r="M264"/>
      <c r="N264"/>
      <c r="O264"/>
      <c r="P264"/>
      <c r="Q264"/>
    </row>
    <row r="265" spans="3:17" ht="12.75">
      <c r="C265" s="244">
        <v>2014</v>
      </c>
      <c r="D265" s="245">
        <v>38948</v>
      </c>
      <c r="E265" s="245">
        <v>37299</v>
      </c>
      <c r="F265" s="247">
        <v>-3.2996499242743949</v>
      </c>
      <c r="G265" s="247">
        <v>-0.72132020228905525</v>
      </c>
      <c r="L265"/>
      <c r="M265"/>
      <c r="N265"/>
      <c r="O265"/>
      <c r="P265"/>
      <c r="Q265"/>
    </row>
    <row r="266" spans="3:17" ht="12.75">
      <c r="C266" s="244">
        <v>2015</v>
      </c>
      <c r="D266" s="245">
        <v>40726</v>
      </c>
      <c r="E266" s="245">
        <v>40192</v>
      </c>
      <c r="F266" s="247">
        <v>4.5650611071171854</v>
      </c>
      <c r="G266" s="247">
        <v>7.7562401136759718</v>
      </c>
      <c r="L266"/>
      <c r="M266"/>
      <c r="N266"/>
      <c r="O266"/>
      <c r="P266"/>
      <c r="Q266"/>
    </row>
    <row r="267" spans="3:17" ht="12.75">
      <c r="C267" s="248">
        <v>2016</v>
      </c>
      <c r="D267" s="249">
        <v>38464</v>
      </c>
      <c r="E267" s="249">
        <v>40489</v>
      </c>
      <c r="F267" s="250">
        <f t="shared" ref="F267" si="15">((D267/D266)-1)*100</f>
        <v>-5.5541914256249107</v>
      </c>
      <c r="G267" s="250">
        <f t="shared" ref="G267" si="16">((E267/E266)-1)*100</f>
        <v>0.73895302547770658</v>
      </c>
      <c r="H267" s="20">
        <f>+E267-E261</f>
        <v>-829</v>
      </c>
      <c r="L267"/>
      <c r="M267"/>
      <c r="N267"/>
      <c r="O267"/>
      <c r="P267"/>
      <c r="Q267"/>
    </row>
    <row r="268" spans="3:17" ht="12.75">
      <c r="L268"/>
      <c r="M268"/>
      <c r="N268"/>
      <c r="O268"/>
      <c r="P268"/>
      <c r="Q268"/>
    </row>
    <row r="269" spans="3:17" ht="12.75">
      <c r="C269" s="230" t="s">
        <v>164</v>
      </c>
      <c r="L269"/>
      <c r="M269"/>
      <c r="N269"/>
      <c r="O269"/>
      <c r="P269"/>
      <c r="Q269"/>
    </row>
    <row r="270" spans="3:17" ht="12.75">
      <c r="C270" s="231"/>
      <c r="D270" s="361" t="s">
        <v>244</v>
      </c>
      <c r="E270" s="361"/>
      <c r="F270" s="361"/>
      <c r="L270"/>
      <c r="M270"/>
      <c r="N270"/>
      <c r="O270"/>
      <c r="P270"/>
      <c r="Q270"/>
    </row>
    <row r="271" spans="3:17" ht="12.75">
      <c r="C271" s="232"/>
      <c r="D271" s="233" t="s">
        <v>301</v>
      </c>
      <c r="E271" s="233">
        <v>2015</v>
      </c>
      <c r="F271" s="233">
        <v>2016</v>
      </c>
      <c r="L271"/>
      <c r="M271"/>
      <c r="N271"/>
      <c r="O271"/>
      <c r="P271"/>
      <c r="Q271"/>
    </row>
    <row r="272" spans="3:17" ht="12.6" customHeight="1">
      <c r="C272" s="234" t="s">
        <v>152</v>
      </c>
      <c r="D272" s="235">
        <v>12.877514890019883</v>
      </c>
      <c r="E272" s="235">
        <v>13.534217635328446</v>
      </c>
      <c r="F272" s="235">
        <v>14.831502385918506</v>
      </c>
      <c r="G272" s="71" t="s">
        <v>2</v>
      </c>
      <c r="L272"/>
      <c r="M272"/>
      <c r="N272"/>
      <c r="O272"/>
      <c r="P272"/>
      <c r="Q272"/>
    </row>
    <row r="273" spans="2:17" ht="12.6" customHeight="1">
      <c r="C273" s="234" t="s">
        <v>153</v>
      </c>
      <c r="D273" s="235">
        <v>14.355650659014159</v>
      </c>
      <c r="E273" s="235">
        <v>12.778046358819042</v>
      </c>
      <c r="F273" s="235">
        <v>14.901703340420314</v>
      </c>
      <c r="G273" s="71" t="s">
        <v>4</v>
      </c>
      <c r="L273"/>
      <c r="M273"/>
      <c r="N273"/>
      <c r="O273"/>
      <c r="P273"/>
      <c r="Q273"/>
    </row>
    <row r="274" spans="2:17" ht="12.6" customHeight="1">
      <c r="C274" s="234" t="s">
        <v>154</v>
      </c>
      <c r="D274" s="235">
        <v>17.136474874229535</v>
      </c>
      <c r="E274" s="235">
        <v>17.231043213408416</v>
      </c>
      <c r="F274" s="235">
        <v>16.059000643415018</v>
      </c>
      <c r="G274" s="71" t="s">
        <v>6</v>
      </c>
      <c r="L274"/>
      <c r="M274"/>
      <c r="N274"/>
      <c r="O274"/>
      <c r="P274"/>
      <c r="Q274"/>
    </row>
    <row r="275" spans="2:17" ht="12.6" customHeight="1">
      <c r="C275" s="234" t="s">
        <v>155</v>
      </c>
      <c r="D275" s="235">
        <v>18.776955358301102</v>
      </c>
      <c r="E275" s="235">
        <v>20.330841275756562</v>
      </c>
      <c r="F275" s="235">
        <v>18.435988343465457</v>
      </c>
      <c r="G275" s="71" t="s">
        <v>8</v>
      </c>
      <c r="L275"/>
      <c r="M275"/>
      <c r="N275"/>
      <c r="O275"/>
      <c r="P275"/>
      <c r="Q275"/>
    </row>
    <row r="276" spans="2:17" ht="12.6" customHeight="1">
      <c r="C276" s="234" t="s">
        <v>156</v>
      </c>
      <c r="D276" s="235">
        <v>22.438174257584919</v>
      </c>
      <c r="E276" s="235">
        <v>24.970535736301944</v>
      </c>
      <c r="F276" s="235">
        <v>21.9209486160862</v>
      </c>
      <c r="G276" s="71" t="s">
        <v>6</v>
      </c>
      <c r="L276"/>
      <c r="M276"/>
      <c r="N276"/>
      <c r="O276"/>
      <c r="P276"/>
      <c r="Q276"/>
    </row>
    <row r="277" spans="2:17" ht="12.6" customHeight="1">
      <c r="C277" s="234" t="s">
        <v>157</v>
      </c>
      <c r="D277" s="235">
        <v>26.530971734961053</v>
      </c>
      <c r="E277" s="235">
        <v>28.343347829996461</v>
      </c>
      <c r="F277" s="235">
        <v>27.330094006501188</v>
      </c>
      <c r="G277" s="71" t="s">
        <v>11</v>
      </c>
      <c r="L277"/>
      <c r="M277"/>
      <c r="N277"/>
      <c r="O277"/>
      <c r="P277"/>
      <c r="Q277"/>
    </row>
    <row r="278" spans="2:17" ht="12.6" customHeight="1">
      <c r="C278" s="234" t="s">
        <v>158</v>
      </c>
      <c r="D278" s="235">
        <v>29.395563963018382</v>
      </c>
      <c r="E278" s="235">
        <v>31.871375305603518</v>
      </c>
      <c r="F278" s="235">
        <v>30.693048629852949</v>
      </c>
      <c r="G278" s="71" t="s">
        <v>11</v>
      </c>
      <c r="L278"/>
      <c r="M278"/>
      <c r="N278"/>
      <c r="O278"/>
      <c r="P278"/>
      <c r="Q278"/>
    </row>
    <row r="279" spans="2:17" ht="12.6" customHeight="1">
      <c r="C279" s="234" t="s">
        <v>159</v>
      </c>
      <c r="D279" s="235">
        <v>29.652448502371183</v>
      </c>
      <c r="E279" s="235">
        <v>29.857497906068634</v>
      </c>
      <c r="F279" s="235">
        <v>30.82790476807342</v>
      </c>
      <c r="G279" s="71" t="s">
        <v>8</v>
      </c>
      <c r="L279"/>
      <c r="M279"/>
      <c r="N279"/>
      <c r="O279"/>
      <c r="P279"/>
      <c r="Q279"/>
    </row>
    <row r="280" spans="2:17" ht="12.6" customHeight="1">
      <c r="C280" s="234" t="s">
        <v>160</v>
      </c>
      <c r="D280" s="235">
        <v>26.024946151033365</v>
      </c>
      <c r="E280" s="235">
        <v>25.404331641800802</v>
      </c>
      <c r="F280" s="235">
        <v>27.936591218979778</v>
      </c>
      <c r="G280" s="71" t="s">
        <v>15</v>
      </c>
    </row>
    <row r="281" spans="2:17" ht="12.6" customHeight="1">
      <c r="C281" s="234" t="s">
        <v>161</v>
      </c>
      <c r="D281" s="235">
        <v>21.517330734546459</v>
      </c>
      <c r="E281" s="235">
        <v>21.554946007628594</v>
      </c>
      <c r="F281" s="235">
        <v>22.578125414819464</v>
      </c>
      <c r="G281" s="71" t="s">
        <v>17</v>
      </c>
    </row>
    <row r="282" spans="2:17" ht="12.6" customHeight="1">
      <c r="C282" s="234" t="s">
        <v>162</v>
      </c>
      <c r="D282" s="235">
        <v>16.293727898650616</v>
      </c>
      <c r="E282" s="235">
        <v>18.559183554201809</v>
      </c>
      <c r="F282" s="235">
        <v>16.347078450967224</v>
      </c>
      <c r="G282" s="71" t="s">
        <v>19</v>
      </c>
    </row>
    <row r="283" spans="2:17" ht="12.6" customHeight="1">
      <c r="C283" s="236" t="s">
        <v>163</v>
      </c>
      <c r="D283" s="237">
        <v>13.257859682102914</v>
      </c>
      <c r="E283" s="237">
        <v>16.321786117476545</v>
      </c>
      <c r="F283" s="237">
        <v>14.546003464348933</v>
      </c>
      <c r="G283" s="71" t="s">
        <v>21</v>
      </c>
    </row>
    <row r="285" spans="2:17" ht="15">
      <c r="B285" s="83"/>
      <c r="C285" s="83"/>
      <c r="D285" s="83"/>
      <c r="E285" s="83"/>
      <c r="F285" s="83"/>
      <c r="G285" s="83"/>
      <c r="H285" s="84"/>
      <c r="I285" s="83"/>
      <c r="J285" s="83"/>
      <c r="K285" s="85"/>
      <c r="L285" s="85"/>
    </row>
    <row r="286" spans="2:17" ht="14.25">
      <c r="B286" s="83"/>
      <c r="C286" s="253"/>
      <c r="D286" s="254"/>
      <c r="E286" s="365" t="s">
        <v>165</v>
      </c>
      <c r="F286" s="365"/>
      <c r="G286" s="365"/>
      <c r="H286" s="365"/>
      <c r="I286" s="86"/>
      <c r="J286" s="262" t="s">
        <v>166</v>
      </c>
      <c r="K286" s="71"/>
      <c r="L286" s="71"/>
      <c r="M286" s="71"/>
    </row>
    <row r="287" spans="2:17" ht="15">
      <c r="C287" s="255" t="s">
        <v>150</v>
      </c>
      <c r="D287" s="256" t="s">
        <v>167</v>
      </c>
      <c r="E287" s="256" t="s">
        <v>168</v>
      </c>
      <c r="F287" s="257" t="s">
        <v>169</v>
      </c>
      <c r="G287" s="258">
        <v>2015</v>
      </c>
      <c r="H287" s="258">
        <v>2016</v>
      </c>
      <c r="I287" s="87"/>
      <c r="J287" s="263" t="s">
        <v>170</v>
      </c>
      <c r="K287" s="264"/>
      <c r="L287" s="264"/>
      <c r="M287" s="264"/>
    </row>
    <row r="288" spans="2:17" ht="14.25">
      <c r="B288" s="335"/>
      <c r="C288" s="252">
        <v>1</v>
      </c>
      <c r="D288" s="252">
        <v>1</v>
      </c>
      <c r="E288" s="251">
        <v>1.9761378675757759</v>
      </c>
      <c r="F288" s="251">
        <v>12.985386057198582</v>
      </c>
      <c r="G288" s="251">
        <v>13.686207638873592</v>
      </c>
      <c r="H288" s="251">
        <v>16.218022593906067</v>
      </c>
      <c r="I288" s="88"/>
      <c r="J288" s="265">
        <f>IF(H288&gt;F288,F288,H288)</f>
        <v>12.985386057198582</v>
      </c>
      <c r="K288" s="264"/>
      <c r="L288" s="264"/>
      <c r="M288" s="266">
        <v>42005</v>
      </c>
    </row>
    <row r="289" spans="2:13" ht="14.25">
      <c r="B289" s="335"/>
      <c r="C289" s="252"/>
      <c r="D289" s="252">
        <v>2</v>
      </c>
      <c r="E289" s="251">
        <v>2.0151000687605194</v>
      </c>
      <c r="F289" s="251">
        <v>13.004860271759917</v>
      </c>
      <c r="G289" s="251">
        <v>14.029623212060562</v>
      </c>
      <c r="H289" s="251">
        <v>14.905013311772915</v>
      </c>
      <c r="I289" s="88"/>
      <c r="J289" s="265">
        <f t="shared" ref="J289:J353" si="17">IF(H289&gt;F289,F289,H289)</f>
        <v>13.004860271759917</v>
      </c>
      <c r="K289" s="264"/>
      <c r="L289" s="264"/>
      <c r="M289" s="266">
        <v>42006</v>
      </c>
    </row>
    <row r="290" spans="2:13" ht="14.25">
      <c r="B290" s="335"/>
      <c r="C290" s="252"/>
      <c r="D290" s="252">
        <v>3</v>
      </c>
      <c r="E290" s="251">
        <v>2.4032730314896451</v>
      </c>
      <c r="F290" s="251">
        <v>12.849501582446324</v>
      </c>
      <c r="G290" s="251">
        <v>16.195748564756908</v>
      </c>
      <c r="H290" s="251">
        <v>15.121723959489014</v>
      </c>
      <c r="I290" s="88"/>
      <c r="J290" s="265">
        <f t="shared" si="17"/>
        <v>12.849501582446324</v>
      </c>
      <c r="K290" s="264"/>
      <c r="L290" s="264"/>
      <c r="M290" s="266">
        <v>42007</v>
      </c>
    </row>
    <row r="291" spans="2:13" ht="14.25">
      <c r="B291" s="335"/>
      <c r="C291" s="252"/>
      <c r="D291" s="252">
        <v>4</v>
      </c>
      <c r="E291" s="251">
        <v>2.0963134723620072</v>
      </c>
      <c r="F291" s="251">
        <v>12.803498079595865</v>
      </c>
      <c r="G291" s="251">
        <v>16.388367650868457</v>
      </c>
      <c r="H291" s="251">
        <v>15.271311138705943</v>
      </c>
      <c r="I291" s="88"/>
      <c r="J291" s="265">
        <f t="shared" si="17"/>
        <v>12.803498079595865</v>
      </c>
      <c r="K291" s="264"/>
      <c r="L291" s="264"/>
      <c r="M291" s="266">
        <v>42008</v>
      </c>
    </row>
    <row r="292" spans="2:13" ht="14.25">
      <c r="B292" s="335"/>
      <c r="C292" s="252"/>
      <c r="D292" s="252">
        <v>5</v>
      </c>
      <c r="E292" s="251">
        <v>2.4389685123124325</v>
      </c>
      <c r="F292" s="251">
        <v>13.018938691014547</v>
      </c>
      <c r="G292" s="251">
        <v>14.460808715100226</v>
      </c>
      <c r="H292" s="251">
        <v>12.853927657340316</v>
      </c>
      <c r="I292" s="88"/>
      <c r="J292" s="265">
        <f t="shared" si="17"/>
        <v>12.853927657340316</v>
      </c>
      <c r="K292" s="264"/>
      <c r="L292" s="264"/>
      <c r="M292" s="266">
        <v>42009</v>
      </c>
    </row>
    <row r="293" spans="2:13" ht="14.25">
      <c r="B293" s="335"/>
      <c r="C293" s="252"/>
      <c r="D293" s="252">
        <v>6</v>
      </c>
      <c r="E293" s="251">
        <v>2.6749247282098922</v>
      </c>
      <c r="F293" s="251">
        <v>13.140019889591715</v>
      </c>
      <c r="G293" s="251">
        <v>12.532900025669953</v>
      </c>
      <c r="H293" s="251">
        <v>13.286085955116699</v>
      </c>
      <c r="I293" s="88"/>
      <c r="J293" s="265">
        <f t="shared" si="17"/>
        <v>13.140019889591715</v>
      </c>
      <c r="K293" s="264"/>
      <c r="L293" s="264"/>
      <c r="M293" s="266">
        <v>42010</v>
      </c>
    </row>
    <row r="294" spans="2:13" ht="14.25">
      <c r="B294" s="335"/>
      <c r="C294" s="252"/>
      <c r="D294" s="252">
        <v>7</v>
      </c>
      <c r="E294" s="251">
        <v>2.5698641927740984</v>
      </c>
      <c r="F294" s="251">
        <v>12.451493216968231</v>
      </c>
      <c r="G294" s="251">
        <v>13.133022153843127</v>
      </c>
      <c r="H294" s="251">
        <v>17.64576371074353</v>
      </c>
      <c r="I294" s="88"/>
      <c r="J294" s="265">
        <f t="shared" si="17"/>
        <v>12.451493216968231</v>
      </c>
      <c r="K294" s="264"/>
      <c r="L294" s="264"/>
      <c r="M294" s="266">
        <v>42011</v>
      </c>
    </row>
    <row r="295" spans="2:13" ht="14.25">
      <c r="B295" s="335"/>
      <c r="C295" s="252"/>
      <c r="D295" s="252">
        <v>8</v>
      </c>
      <c r="E295" s="251">
        <v>2.6184889699255556</v>
      </c>
      <c r="F295" s="251">
        <v>12.662454342142331</v>
      </c>
      <c r="G295" s="251">
        <v>13.422528896138573</v>
      </c>
      <c r="H295" s="251">
        <v>18.036266254028067</v>
      </c>
      <c r="I295" s="88"/>
      <c r="J295" s="265">
        <f t="shared" si="17"/>
        <v>12.662454342142331</v>
      </c>
      <c r="K295" s="264"/>
      <c r="L295" s="264"/>
      <c r="M295" s="266">
        <v>42012</v>
      </c>
    </row>
    <row r="296" spans="2:13" ht="14.25">
      <c r="B296" s="335"/>
      <c r="C296" s="252"/>
      <c r="D296" s="252">
        <v>9</v>
      </c>
      <c r="E296" s="251">
        <v>2.4955063749995801</v>
      </c>
      <c r="F296" s="251">
        <v>12.651122583839619</v>
      </c>
      <c r="G296" s="251">
        <v>15.641064543356929</v>
      </c>
      <c r="H296" s="251">
        <v>16.405956833111684</v>
      </c>
      <c r="I296" s="88"/>
      <c r="J296" s="265">
        <f t="shared" si="17"/>
        <v>12.651122583839619</v>
      </c>
      <c r="K296" s="264"/>
      <c r="L296" s="264"/>
      <c r="M296" s="266">
        <v>42013</v>
      </c>
    </row>
    <row r="297" spans="2:13" ht="14.25">
      <c r="B297" s="335"/>
      <c r="C297" s="252"/>
      <c r="D297" s="252">
        <v>10</v>
      </c>
      <c r="E297" s="251">
        <v>2.8629209449146447</v>
      </c>
      <c r="F297" s="251">
        <v>12.396902795481894</v>
      </c>
      <c r="G297" s="251">
        <v>15.534099461657254</v>
      </c>
      <c r="H297" s="251">
        <v>15.87461924022308</v>
      </c>
      <c r="I297" s="88"/>
      <c r="J297" s="265">
        <f t="shared" si="17"/>
        <v>12.396902795481894</v>
      </c>
      <c r="K297" s="264"/>
      <c r="L297" s="264"/>
      <c r="M297" s="266">
        <v>42014</v>
      </c>
    </row>
    <row r="298" spans="2:13" ht="14.25">
      <c r="B298" s="335"/>
      <c r="C298" s="252"/>
      <c r="D298" s="252">
        <v>11</v>
      </c>
      <c r="E298" s="251">
        <v>2.4194021752484578</v>
      </c>
      <c r="F298" s="251">
        <v>12.893102065882436</v>
      </c>
      <c r="G298" s="251">
        <v>15.670432391685594</v>
      </c>
      <c r="H298" s="251">
        <v>15.492148594642494</v>
      </c>
      <c r="I298" s="88"/>
      <c r="J298" s="265">
        <f t="shared" si="17"/>
        <v>12.893102065882436</v>
      </c>
      <c r="K298" s="264"/>
      <c r="L298" s="264"/>
      <c r="M298" s="266">
        <v>42015</v>
      </c>
    </row>
    <row r="299" spans="2:13" ht="14.25">
      <c r="B299" s="335"/>
      <c r="C299" s="252"/>
      <c r="D299" s="252">
        <v>12</v>
      </c>
      <c r="E299" s="251">
        <v>2.5082213041917205</v>
      </c>
      <c r="F299" s="251">
        <v>12.940605210051475</v>
      </c>
      <c r="G299" s="251">
        <v>15.344301384892068</v>
      </c>
      <c r="H299" s="251">
        <v>13.61741325424962</v>
      </c>
      <c r="I299" s="88"/>
      <c r="J299" s="265">
        <f t="shared" si="17"/>
        <v>12.940605210051475</v>
      </c>
      <c r="K299" s="264"/>
      <c r="L299" s="264"/>
      <c r="M299" s="266">
        <v>42016</v>
      </c>
    </row>
    <row r="300" spans="2:13" ht="14.25">
      <c r="B300" s="335"/>
      <c r="C300" s="252"/>
      <c r="D300" s="252">
        <v>13</v>
      </c>
      <c r="E300" s="251">
        <v>2.2981670447161631</v>
      </c>
      <c r="F300" s="251">
        <v>12.955641943752555</v>
      </c>
      <c r="G300" s="251">
        <v>15.650625728551763</v>
      </c>
      <c r="H300" s="251">
        <v>13.781640941877573</v>
      </c>
      <c r="I300" s="88"/>
      <c r="J300" s="265">
        <f t="shared" si="17"/>
        <v>12.955641943752555</v>
      </c>
      <c r="K300" s="264"/>
      <c r="L300" s="264"/>
      <c r="M300" s="266">
        <v>42017</v>
      </c>
    </row>
    <row r="301" spans="2:13" ht="14.25">
      <c r="B301" s="335"/>
      <c r="C301" s="252"/>
      <c r="D301" s="252">
        <v>14</v>
      </c>
      <c r="E301" s="251">
        <v>1.9050700263301503</v>
      </c>
      <c r="F301" s="251">
        <v>12.68617542870423</v>
      </c>
      <c r="G301" s="251">
        <v>14.952892690423303</v>
      </c>
      <c r="H301" s="251">
        <v>14.062114047350672</v>
      </c>
      <c r="I301" s="88"/>
      <c r="J301" s="265">
        <f t="shared" si="17"/>
        <v>12.68617542870423</v>
      </c>
      <c r="K301" s="264"/>
      <c r="L301" s="264"/>
      <c r="M301" s="266">
        <v>42018</v>
      </c>
    </row>
    <row r="302" spans="2:13" ht="14.25">
      <c r="B302" s="335">
        <v>42370</v>
      </c>
      <c r="C302" s="252"/>
      <c r="D302" s="252">
        <v>15</v>
      </c>
      <c r="E302" s="251">
        <v>1.5132981036291455</v>
      </c>
      <c r="F302" s="251">
        <v>12.45953988753449</v>
      </c>
      <c r="G302" s="251">
        <v>14.85491730671472</v>
      </c>
      <c r="H302" s="251">
        <v>12.283710353006999</v>
      </c>
      <c r="I302" s="88"/>
      <c r="J302" s="265">
        <f t="shared" si="17"/>
        <v>12.283710353006999</v>
      </c>
      <c r="K302" s="264"/>
      <c r="L302" s="267" t="s">
        <v>171</v>
      </c>
      <c r="M302" s="266">
        <v>42019</v>
      </c>
    </row>
    <row r="303" spans="2:13" ht="14.25">
      <c r="B303" s="335"/>
      <c r="C303" s="252"/>
      <c r="D303" s="252">
        <v>16</v>
      </c>
      <c r="E303" s="251">
        <v>1.7449097307587718</v>
      </c>
      <c r="F303" s="251">
        <v>12.620413374414055</v>
      </c>
      <c r="G303" s="251">
        <v>11.861663087401105</v>
      </c>
      <c r="H303" s="251">
        <v>11.554139878199512</v>
      </c>
      <c r="I303" s="88"/>
      <c r="J303" s="265">
        <f t="shared" si="17"/>
        <v>11.554139878199512</v>
      </c>
      <c r="K303" s="264"/>
      <c r="L303" s="264"/>
      <c r="M303" s="266">
        <v>42020</v>
      </c>
    </row>
    <row r="304" spans="2:13" ht="14.25">
      <c r="B304" s="335"/>
      <c r="C304" s="252"/>
      <c r="D304" s="252">
        <v>17</v>
      </c>
      <c r="E304" s="251">
        <v>1.5146827551966477</v>
      </c>
      <c r="F304" s="251">
        <v>12.848077121946609</v>
      </c>
      <c r="G304" s="251">
        <v>11.629135153869877</v>
      </c>
      <c r="H304" s="251">
        <v>11.1169286380992</v>
      </c>
      <c r="I304" s="88"/>
      <c r="J304" s="265">
        <f t="shared" si="17"/>
        <v>11.1169286380992</v>
      </c>
      <c r="K304" s="264"/>
      <c r="L304" s="264"/>
      <c r="M304" s="266">
        <v>42021</v>
      </c>
    </row>
    <row r="305" spans="2:13" ht="14.25">
      <c r="B305" s="335"/>
      <c r="C305" s="252"/>
      <c r="D305" s="252">
        <v>18</v>
      </c>
      <c r="E305" s="251">
        <v>1.9047974117265185</v>
      </c>
      <c r="F305" s="251">
        <v>13.015962430057497</v>
      </c>
      <c r="G305" s="251">
        <v>9.6552433434902536</v>
      </c>
      <c r="H305" s="251">
        <v>13.225263624084608</v>
      </c>
      <c r="I305" s="88"/>
      <c r="J305" s="265">
        <f>IF(H305&gt;F305,F305,H305)</f>
        <v>13.015962430057497</v>
      </c>
      <c r="K305" s="264"/>
      <c r="L305" s="264"/>
      <c r="M305" s="266">
        <v>42022</v>
      </c>
    </row>
    <row r="306" spans="2:13" ht="14.25">
      <c r="B306" s="335"/>
      <c r="C306" s="252"/>
      <c r="D306" s="252">
        <v>19</v>
      </c>
      <c r="E306" s="251">
        <v>2.2881583480949144</v>
      </c>
      <c r="F306" s="251">
        <v>13.409900759073032</v>
      </c>
      <c r="G306" s="251">
        <v>9.3347106589353377</v>
      </c>
      <c r="H306" s="251">
        <v>12.599630154905398</v>
      </c>
      <c r="I306" s="88"/>
      <c r="J306" s="265">
        <f t="shared" si="17"/>
        <v>12.599630154905398</v>
      </c>
      <c r="K306" s="264"/>
      <c r="L306" s="264"/>
      <c r="M306" s="266">
        <v>42023</v>
      </c>
    </row>
    <row r="307" spans="2:13" ht="14.25">
      <c r="B307" s="335"/>
      <c r="C307" s="252"/>
      <c r="D307" s="252">
        <v>20</v>
      </c>
      <c r="E307" s="251">
        <v>2.0779721916297889</v>
      </c>
      <c r="F307" s="251">
        <v>13.070380251256566</v>
      </c>
      <c r="G307" s="251">
        <v>9.1899466473787506</v>
      </c>
      <c r="H307" s="251">
        <v>13.666682367076348</v>
      </c>
      <c r="I307" s="88"/>
      <c r="J307" s="265">
        <f t="shared" si="17"/>
        <v>13.070380251256566</v>
      </c>
      <c r="K307" s="264"/>
      <c r="L307" s="264"/>
      <c r="M307" s="266">
        <v>42024</v>
      </c>
    </row>
    <row r="308" spans="2:13" ht="14.25">
      <c r="B308" s="335"/>
      <c r="C308" s="252"/>
      <c r="D308" s="252">
        <v>21</v>
      </c>
      <c r="E308" s="251">
        <v>1.7757868456574497</v>
      </c>
      <c r="F308" s="251">
        <v>13.022119064281972</v>
      </c>
      <c r="G308" s="251">
        <v>9.9502280700706152</v>
      </c>
      <c r="H308" s="251">
        <v>14.386320574899397</v>
      </c>
      <c r="I308" s="88"/>
      <c r="J308" s="265">
        <f t="shared" si="17"/>
        <v>13.022119064281972</v>
      </c>
      <c r="K308" s="264"/>
      <c r="L308" s="264"/>
      <c r="M308" s="266">
        <v>42025</v>
      </c>
    </row>
    <row r="309" spans="2:13" ht="14.25">
      <c r="B309" s="335"/>
      <c r="C309" s="252"/>
      <c r="D309" s="252">
        <v>22</v>
      </c>
      <c r="E309" s="251">
        <v>2.1964875754917221</v>
      </c>
      <c r="F309" s="251">
        <v>12.719813520165651</v>
      </c>
      <c r="G309" s="251">
        <v>11.016023624098366</v>
      </c>
      <c r="H309" s="251">
        <v>15.29649102710507</v>
      </c>
      <c r="I309" s="88"/>
      <c r="J309" s="265">
        <f t="shared" si="17"/>
        <v>12.719813520165651</v>
      </c>
      <c r="K309" s="264"/>
      <c r="L309" s="264"/>
      <c r="M309" s="266">
        <v>42026</v>
      </c>
    </row>
    <row r="310" spans="2:13" ht="14.25">
      <c r="B310" s="335"/>
      <c r="C310" s="252"/>
      <c r="D310" s="252">
        <v>23</v>
      </c>
      <c r="E310" s="251">
        <v>2.67425432414396</v>
      </c>
      <c r="F310" s="251">
        <v>13.086582504296354</v>
      </c>
      <c r="G310" s="251">
        <v>12.315916633216723</v>
      </c>
      <c r="H310" s="251">
        <v>17.71135977924844</v>
      </c>
      <c r="I310" s="88"/>
      <c r="J310" s="265">
        <f t="shared" si="17"/>
        <v>13.086582504296354</v>
      </c>
      <c r="K310" s="264"/>
      <c r="L310" s="264"/>
      <c r="M310" s="266">
        <v>42027</v>
      </c>
    </row>
    <row r="311" spans="2:13" ht="14.25">
      <c r="B311" s="335"/>
      <c r="C311" s="252"/>
      <c r="D311" s="252">
        <v>24</v>
      </c>
      <c r="E311" s="251">
        <v>2.180375649904958</v>
      </c>
      <c r="F311" s="251">
        <v>13.004009138483964</v>
      </c>
      <c r="G311" s="251">
        <v>12.885517062737188</v>
      </c>
      <c r="H311" s="251">
        <v>18.192366193856863</v>
      </c>
      <c r="I311" s="88"/>
      <c r="J311" s="265">
        <f t="shared" si="17"/>
        <v>13.004009138483964</v>
      </c>
      <c r="K311" s="264"/>
      <c r="L311" s="264"/>
      <c r="M311" s="266">
        <v>42028</v>
      </c>
    </row>
    <row r="312" spans="2:13" ht="14.25">
      <c r="B312" s="335"/>
      <c r="C312" s="252"/>
      <c r="D312" s="252">
        <v>25</v>
      </c>
      <c r="E312" s="251">
        <v>2.6674657452081565</v>
      </c>
      <c r="F312" s="251">
        <v>12.635888146602928</v>
      </c>
      <c r="G312" s="251">
        <v>13.831397669743374</v>
      </c>
      <c r="H312" s="251">
        <v>16.814660051372925</v>
      </c>
      <c r="I312" s="88"/>
      <c r="J312" s="265">
        <f t="shared" si="17"/>
        <v>12.635888146602928</v>
      </c>
      <c r="K312" s="264"/>
      <c r="L312" s="264"/>
      <c r="M312" s="266">
        <v>42029</v>
      </c>
    </row>
    <row r="313" spans="2:13" ht="14.25">
      <c r="B313" s="335"/>
      <c r="C313" s="252"/>
      <c r="D313" s="252">
        <v>26</v>
      </c>
      <c r="E313" s="251">
        <v>2.79888104029749</v>
      </c>
      <c r="F313" s="251">
        <v>12.616284459981769</v>
      </c>
      <c r="G313" s="251">
        <v>13.21801420956964</v>
      </c>
      <c r="H313" s="251">
        <v>15.144547085496331</v>
      </c>
      <c r="I313" s="88"/>
      <c r="J313" s="265">
        <f t="shared" si="17"/>
        <v>12.616284459981769</v>
      </c>
      <c r="K313" s="264"/>
      <c r="L313" s="264"/>
      <c r="M313" s="266">
        <v>42030</v>
      </c>
    </row>
    <row r="314" spans="2:13" ht="14.25">
      <c r="B314" s="335"/>
      <c r="C314" s="252"/>
      <c r="D314" s="252">
        <v>27</v>
      </c>
      <c r="E314" s="251">
        <v>2.9893934744102375</v>
      </c>
      <c r="F314" s="251">
        <v>12.743345698740132</v>
      </c>
      <c r="G314" s="251">
        <v>14.405155142033367</v>
      </c>
      <c r="H314" s="251">
        <v>15.158681169885099</v>
      </c>
      <c r="I314" s="88"/>
      <c r="J314" s="265">
        <f t="shared" si="17"/>
        <v>12.743345698740132</v>
      </c>
      <c r="K314" s="264"/>
      <c r="L314" s="264"/>
      <c r="M314" s="266">
        <v>42031</v>
      </c>
    </row>
    <row r="315" spans="2:13" ht="14.25">
      <c r="B315" s="335"/>
      <c r="C315" s="252"/>
      <c r="D315" s="252">
        <v>28</v>
      </c>
      <c r="E315" s="251">
        <v>2.8228643304963343</v>
      </c>
      <c r="F315" s="251">
        <v>12.934036420807681</v>
      </c>
      <c r="G315" s="251">
        <v>14.209576268403307</v>
      </c>
      <c r="H315" s="251">
        <v>14.175839097555674</v>
      </c>
      <c r="I315" s="88"/>
      <c r="J315" s="265">
        <f t="shared" si="17"/>
        <v>12.934036420807681</v>
      </c>
      <c r="K315" s="264"/>
      <c r="L315" s="264"/>
      <c r="M315" s="266">
        <v>42032</v>
      </c>
    </row>
    <row r="316" spans="2:13" ht="14.25">
      <c r="B316" s="335"/>
      <c r="C316" s="252"/>
      <c r="D316" s="252">
        <v>29</v>
      </c>
      <c r="E316" s="251">
        <v>2.3338102150695601</v>
      </c>
      <c r="F316" s="251">
        <v>12.958801621269631</v>
      </c>
      <c r="G316" s="251">
        <v>15.36825056081131</v>
      </c>
      <c r="H316" s="251">
        <v>13.564453709865763</v>
      </c>
      <c r="I316" s="88"/>
      <c r="J316" s="265">
        <f t="shared" si="17"/>
        <v>12.958801621269631</v>
      </c>
      <c r="K316" s="264"/>
      <c r="L316" s="264"/>
      <c r="M316" s="266">
        <v>42033</v>
      </c>
    </row>
    <row r="317" spans="2:13" ht="14.25">
      <c r="B317" s="335"/>
      <c r="C317" s="252"/>
      <c r="D317" s="252">
        <v>30</v>
      </c>
      <c r="E317" s="251">
        <v>2.2300405094295064</v>
      </c>
      <c r="F317" s="251">
        <v>13.295188441467904</v>
      </c>
      <c r="G317" s="251">
        <v>16.101638321691837</v>
      </c>
      <c r="H317" s="251">
        <v>15.391325035727462</v>
      </c>
      <c r="I317" s="88"/>
      <c r="J317" s="265">
        <f t="shared" si="17"/>
        <v>13.295188441467904</v>
      </c>
      <c r="K317" s="264"/>
      <c r="L317" s="264"/>
      <c r="M317" s="266">
        <v>42034</v>
      </c>
    </row>
    <row r="318" spans="2:13" ht="14.25">
      <c r="B318" s="335"/>
      <c r="C318" s="252"/>
      <c r="D318" s="252">
        <v>31</v>
      </c>
      <c r="E318" s="251">
        <v>2.3133974569158449</v>
      </c>
      <c r="F318" s="251">
        <v>13.322916591806333</v>
      </c>
      <c r="G318" s="251">
        <v>13.090789877137768</v>
      </c>
      <c r="H318" s="251">
        <v>16.92216773053099</v>
      </c>
      <c r="I318" s="88"/>
      <c r="J318" s="265">
        <f t="shared" si="17"/>
        <v>13.322916591806333</v>
      </c>
      <c r="K318" s="264">
        <v>35</v>
      </c>
      <c r="L318" s="264"/>
      <c r="M318" s="266">
        <v>42035</v>
      </c>
    </row>
    <row r="319" spans="2:13" ht="14.25">
      <c r="B319" s="335"/>
      <c r="C319" s="252">
        <v>2</v>
      </c>
      <c r="D319" s="252">
        <v>1</v>
      </c>
      <c r="E319" s="251">
        <v>2.2872344449877926</v>
      </c>
      <c r="F319" s="251">
        <v>13.403715560464418</v>
      </c>
      <c r="G319" s="251">
        <v>10.527160291877214</v>
      </c>
      <c r="H319" s="251">
        <v>18.015220425515935</v>
      </c>
      <c r="I319" s="88"/>
      <c r="J319" s="265">
        <f t="shared" si="17"/>
        <v>13.403715560464418</v>
      </c>
      <c r="K319" s="264"/>
      <c r="L319" s="264"/>
      <c r="M319" s="266">
        <v>42036</v>
      </c>
    </row>
    <row r="320" spans="2:13" ht="14.25">
      <c r="B320" s="335"/>
      <c r="C320" s="252"/>
      <c r="D320" s="252">
        <v>2</v>
      </c>
      <c r="E320" s="251">
        <v>2.3971742803881977</v>
      </c>
      <c r="F320" s="251">
        <v>13.462177614058556</v>
      </c>
      <c r="G320" s="251">
        <v>10.362942821060761</v>
      </c>
      <c r="H320" s="251">
        <v>15.894624967406184</v>
      </c>
      <c r="I320" s="88"/>
      <c r="J320" s="265">
        <f t="shared" si="17"/>
        <v>13.462177614058556</v>
      </c>
      <c r="K320" s="264"/>
      <c r="L320" s="264"/>
      <c r="M320" s="266">
        <v>42037</v>
      </c>
    </row>
    <row r="321" spans="2:13" ht="14.25">
      <c r="B321" s="335"/>
      <c r="C321" s="252"/>
      <c r="D321" s="252">
        <v>3</v>
      </c>
      <c r="E321" s="251">
        <v>2.2423922763804454</v>
      </c>
      <c r="F321" s="251">
        <v>13.517050871538229</v>
      </c>
      <c r="G321" s="251">
        <v>11.043485682665525</v>
      </c>
      <c r="H321" s="251">
        <v>15.712973953578501</v>
      </c>
      <c r="I321" s="88"/>
      <c r="J321" s="265">
        <f t="shared" si="17"/>
        <v>13.517050871538229</v>
      </c>
      <c r="K321" s="264"/>
      <c r="L321" s="264"/>
      <c r="M321" s="266">
        <v>42038</v>
      </c>
    </row>
    <row r="322" spans="2:13" ht="14.25">
      <c r="B322" s="335"/>
      <c r="C322" s="252"/>
      <c r="D322" s="252">
        <v>4</v>
      </c>
      <c r="E322" s="251">
        <v>2.5601748470927297</v>
      </c>
      <c r="F322" s="251">
        <v>13.746377137466808</v>
      </c>
      <c r="G322" s="251">
        <v>7.7319253684014226</v>
      </c>
      <c r="H322" s="251">
        <v>14.221508279580584</v>
      </c>
      <c r="I322" s="88"/>
      <c r="J322" s="265">
        <f t="shared" si="17"/>
        <v>13.746377137466808</v>
      </c>
      <c r="K322" s="264"/>
      <c r="L322" s="264"/>
      <c r="M322" s="266">
        <v>42039</v>
      </c>
    </row>
    <row r="323" spans="2:13" ht="14.25">
      <c r="B323" s="335"/>
      <c r="C323" s="252"/>
      <c r="D323" s="252">
        <v>5</v>
      </c>
      <c r="E323" s="251">
        <v>2.387761956185023</v>
      </c>
      <c r="F323" s="251">
        <v>14.28228238068062</v>
      </c>
      <c r="G323" s="251">
        <v>9.1087050578289261</v>
      </c>
      <c r="H323" s="251">
        <v>15.377307647718427</v>
      </c>
      <c r="I323" s="88"/>
      <c r="J323" s="265">
        <f t="shared" si="17"/>
        <v>14.28228238068062</v>
      </c>
      <c r="K323" s="264"/>
      <c r="L323" s="264"/>
      <c r="M323" s="266">
        <v>42040</v>
      </c>
    </row>
    <row r="324" spans="2:13" ht="14.25">
      <c r="B324" s="335"/>
      <c r="C324" s="252"/>
      <c r="D324" s="252">
        <v>6</v>
      </c>
      <c r="E324" s="251">
        <v>2.1323233120964447</v>
      </c>
      <c r="F324" s="251">
        <v>14.294339840138697</v>
      </c>
      <c r="G324" s="251">
        <v>7.9074323018027552</v>
      </c>
      <c r="H324" s="251">
        <v>15.394343626386913</v>
      </c>
      <c r="I324" s="88"/>
      <c r="J324" s="265">
        <f t="shared" si="17"/>
        <v>14.294339840138697</v>
      </c>
      <c r="K324" s="264"/>
      <c r="L324" s="264"/>
      <c r="M324" s="266">
        <v>42041</v>
      </c>
    </row>
    <row r="325" spans="2:13" ht="14.25">
      <c r="B325" s="335"/>
      <c r="C325" s="252"/>
      <c r="D325" s="252">
        <v>7</v>
      </c>
      <c r="E325" s="251">
        <v>2.0267930586060734</v>
      </c>
      <c r="F325" s="251">
        <v>14.158226548543347</v>
      </c>
      <c r="G325" s="251">
        <v>7.6101771192683767</v>
      </c>
      <c r="H325" s="251">
        <v>13.815455191234655</v>
      </c>
      <c r="I325" s="88"/>
      <c r="J325" s="265">
        <f t="shared" si="17"/>
        <v>13.815455191234655</v>
      </c>
      <c r="K325" s="264"/>
      <c r="L325" s="264"/>
      <c r="M325" s="266">
        <v>42042</v>
      </c>
    </row>
    <row r="326" spans="2:13" ht="14.25">
      <c r="B326" s="335"/>
      <c r="C326" s="252"/>
      <c r="D326" s="252">
        <v>8</v>
      </c>
      <c r="E326" s="251">
        <v>2.2536995102678183</v>
      </c>
      <c r="F326" s="251">
        <v>13.964878311175447</v>
      </c>
      <c r="G326" s="251">
        <v>10.554877216647899</v>
      </c>
      <c r="H326" s="251">
        <v>16.85871731946423</v>
      </c>
      <c r="I326" s="88"/>
      <c r="J326" s="265">
        <f t="shared" si="17"/>
        <v>13.964878311175447</v>
      </c>
      <c r="K326" s="264"/>
      <c r="L326" s="264"/>
      <c r="M326" s="266">
        <v>42043</v>
      </c>
    </row>
    <row r="327" spans="2:13" ht="14.25">
      <c r="B327" s="335"/>
      <c r="C327" s="252"/>
      <c r="D327" s="252">
        <v>9</v>
      </c>
      <c r="E327" s="251">
        <v>1.9118451658097657</v>
      </c>
      <c r="F327" s="251">
        <v>14.271112184502142</v>
      </c>
      <c r="G327" s="251">
        <v>12.307561212533662</v>
      </c>
      <c r="H327" s="251">
        <v>16.91738471440685</v>
      </c>
      <c r="I327" s="88"/>
      <c r="J327" s="265">
        <f t="shared" si="17"/>
        <v>14.271112184502142</v>
      </c>
      <c r="K327" s="264"/>
      <c r="L327" s="264"/>
      <c r="M327" s="266">
        <v>42044</v>
      </c>
    </row>
    <row r="328" spans="2:13" ht="14.25">
      <c r="B328" s="335"/>
      <c r="C328" s="252"/>
      <c r="D328" s="252">
        <v>10</v>
      </c>
      <c r="E328" s="251">
        <v>2.3384726291339861</v>
      </c>
      <c r="F328" s="251">
        <v>14.329826947819626</v>
      </c>
      <c r="G328" s="251">
        <v>12.485823103482874</v>
      </c>
      <c r="H328" s="251">
        <v>15.827182681988672</v>
      </c>
      <c r="I328" s="88"/>
      <c r="J328" s="265">
        <f t="shared" si="17"/>
        <v>14.329826947819626</v>
      </c>
      <c r="K328" s="264"/>
      <c r="L328" s="264"/>
      <c r="M328" s="266">
        <v>42045</v>
      </c>
    </row>
    <row r="329" spans="2:13" ht="14.25">
      <c r="B329" s="335"/>
      <c r="C329" s="252"/>
      <c r="D329" s="252">
        <v>11</v>
      </c>
      <c r="E329" s="251">
        <v>2.7968892601323323</v>
      </c>
      <c r="F329" s="251">
        <v>14.279792766064638</v>
      </c>
      <c r="G329" s="251">
        <v>12.845782685221195</v>
      </c>
      <c r="H329" s="251">
        <v>15.897804663272924</v>
      </c>
      <c r="I329" s="88"/>
      <c r="J329" s="265">
        <f t="shared" si="17"/>
        <v>14.279792766064638</v>
      </c>
      <c r="K329" s="264"/>
      <c r="L329" s="264"/>
      <c r="M329" s="266">
        <v>42046</v>
      </c>
    </row>
    <row r="330" spans="2:13" ht="14.25">
      <c r="B330" s="335"/>
      <c r="C330" s="252"/>
      <c r="D330" s="252">
        <v>12</v>
      </c>
      <c r="E330" s="251">
        <v>3.0955254432222401</v>
      </c>
      <c r="F330" s="251">
        <v>14.470794020687833</v>
      </c>
      <c r="G330" s="251">
        <v>13.022420760605678</v>
      </c>
      <c r="H330" s="251">
        <v>16.932238595260635</v>
      </c>
      <c r="I330" s="88"/>
      <c r="J330" s="265">
        <f t="shared" si="17"/>
        <v>14.470794020687833</v>
      </c>
      <c r="K330" s="264"/>
      <c r="L330" s="264"/>
      <c r="M330" s="266">
        <v>42047</v>
      </c>
    </row>
    <row r="331" spans="2:13" ht="14.25">
      <c r="B331" s="335"/>
      <c r="C331" s="252"/>
      <c r="D331" s="252">
        <v>13</v>
      </c>
      <c r="E331" s="251">
        <v>2.9531678861908293</v>
      </c>
      <c r="F331" s="251">
        <v>14.39108946299512</v>
      </c>
      <c r="G331" s="251">
        <v>14.757558313586475</v>
      </c>
      <c r="H331" s="251">
        <v>18.756280158787</v>
      </c>
      <c r="I331" s="88"/>
      <c r="J331" s="265">
        <f t="shared" si="17"/>
        <v>14.39108946299512</v>
      </c>
      <c r="K331" s="264"/>
      <c r="L331" s="264"/>
      <c r="M331" s="266">
        <v>42048</v>
      </c>
    </row>
    <row r="332" spans="2:13" ht="14.25">
      <c r="B332" s="335"/>
      <c r="C332" s="252"/>
      <c r="D332" s="252">
        <v>14</v>
      </c>
      <c r="E332" s="251">
        <v>3.2620306425706596</v>
      </c>
      <c r="F332" s="251">
        <v>14.081451887913522</v>
      </c>
      <c r="G332" s="251">
        <v>14.143183745537772</v>
      </c>
      <c r="H332" s="251">
        <v>14.532998476849132</v>
      </c>
      <c r="I332" s="88"/>
      <c r="J332" s="265">
        <f t="shared" si="17"/>
        <v>14.081451887913522</v>
      </c>
      <c r="K332" s="264"/>
      <c r="L332" s="264"/>
      <c r="M332" s="266">
        <v>42049</v>
      </c>
    </row>
    <row r="333" spans="2:13" ht="14.25">
      <c r="B333" s="335">
        <v>42401</v>
      </c>
      <c r="C333" s="252"/>
      <c r="D333" s="252">
        <v>15</v>
      </c>
      <c r="E333" s="251">
        <v>3.3553091746788963</v>
      </c>
      <c r="F333" s="251">
        <v>14.309821047328001</v>
      </c>
      <c r="G333" s="251">
        <v>14.844819371819117</v>
      </c>
      <c r="H333" s="251">
        <v>12.256850611542882</v>
      </c>
      <c r="I333" s="88"/>
      <c r="J333" s="265">
        <f t="shared" si="17"/>
        <v>12.256850611542882</v>
      </c>
      <c r="K333" s="264"/>
      <c r="L333" s="267" t="s">
        <v>172</v>
      </c>
      <c r="M333" s="266">
        <v>42050</v>
      </c>
    </row>
    <row r="334" spans="2:13" ht="14.25">
      <c r="B334" s="335"/>
      <c r="C334" s="252"/>
      <c r="D334" s="252">
        <v>16</v>
      </c>
      <c r="E334" s="251">
        <v>2.7970253190180627</v>
      </c>
      <c r="F334" s="251">
        <v>14.329026791081757</v>
      </c>
      <c r="G334" s="251">
        <v>14.192872426163461</v>
      </c>
      <c r="H334" s="251">
        <v>11.242473599764235</v>
      </c>
      <c r="I334" s="88"/>
      <c r="J334" s="265">
        <f t="shared" si="17"/>
        <v>11.242473599764235</v>
      </c>
      <c r="K334" s="264"/>
      <c r="L334" s="264"/>
      <c r="M334" s="266">
        <v>42051</v>
      </c>
    </row>
    <row r="335" spans="2:13" ht="14.25">
      <c r="B335" s="335"/>
      <c r="C335" s="252"/>
      <c r="D335" s="252">
        <v>17</v>
      </c>
      <c r="E335" s="251">
        <v>2.4512640874778033</v>
      </c>
      <c r="F335" s="251">
        <v>14.163997268893045</v>
      </c>
      <c r="G335" s="251">
        <v>12.773588199823434</v>
      </c>
      <c r="H335" s="251">
        <v>11.135740810823146</v>
      </c>
      <c r="I335" s="88"/>
      <c r="J335" s="265">
        <f t="shared" si="17"/>
        <v>11.135740810823146</v>
      </c>
      <c r="K335" s="264"/>
      <c r="L335" s="264"/>
      <c r="M335" s="266">
        <v>42052</v>
      </c>
    </row>
    <row r="336" spans="2:13" ht="14.25">
      <c r="B336" s="335"/>
      <c r="C336" s="252"/>
      <c r="D336" s="252">
        <v>18</v>
      </c>
      <c r="E336" s="251">
        <v>2.6963566689877423</v>
      </c>
      <c r="F336" s="251">
        <v>14.236986199980668</v>
      </c>
      <c r="G336" s="251">
        <v>13.4572326434779</v>
      </c>
      <c r="H336" s="251">
        <v>11.610096253514824</v>
      </c>
      <c r="I336" s="88"/>
      <c r="J336" s="265">
        <f t="shared" si="17"/>
        <v>11.610096253514824</v>
      </c>
      <c r="K336" s="264"/>
      <c r="L336" s="264"/>
      <c r="M336" s="266">
        <v>42053</v>
      </c>
    </row>
    <row r="337" spans="2:13" ht="14.25">
      <c r="B337" s="335"/>
      <c r="C337" s="252"/>
      <c r="D337" s="252">
        <v>19</v>
      </c>
      <c r="E337" s="251">
        <v>2.71439999870308</v>
      </c>
      <c r="F337" s="251">
        <v>14.50280236132865</v>
      </c>
      <c r="G337" s="251">
        <v>14.542196996185204</v>
      </c>
      <c r="H337" s="251">
        <v>13.083261184911134</v>
      </c>
      <c r="I337" s="88"/>
      <c r="J337" s="265">
        <f t="shared" si="17"/>
        <v>13.083261184911134</v>
      </c>
      <c r="K337" s="264"/>
      <c r="L337" s="264"/>
      <c r="M337" s="266">
        <v>42054</v>
      </c>
    </row>
    <row r="338" spans="2:13" ht="14.25">
      <c r="B338" s="335"/>
      <c r="C338" s="252"/>
      <c r="D338" s="252">
        <v>20</v>
      </c>
      <c r="E338" s="251">
        <v>2.825905233896469</v>
      </c>
      <c r="F338" s="251">
        <v>14.471839734178387</v>
      </c>
      <c r="G338" s="251">
        <v>13.491715048364362</v>
      </c>
      <c r="H338" s="251">
        <v>15.554289011924116</v>
      </c>
      <c r="I338" s="88"/>
      <c r="J338" s="265">
        <f t="shared" si="17"/>
        <v>14.471839734178387</v>
      </c>
      <c r="K338" s="264"/>
      <c r="L338" s="264"/>
      <c r="M338" s="266">
        <v>42055</v>
      </c>
    </row>
    <row r="339" spans="2:13" ht="14.25">
      <c r="B339" s="335"/>
      <c r="C339" s="252"/>
      <c r="D339" s="252">
        <v>21</v>
      </c>
      <c r="E339" s="251">
        <v>2.5916535710124884</v>
      </c>
      <c r="F339" s="251">
        <v>14.36649440428085</v>
      </c>
      <c r="G339" s="251">
        <v>13.322241419197992</v>
      </c>
      <c r="H339" s="251">
        <v>16.882745375418384</v>
      </c>
      <c r="I339" s="88"/>
      <c r="J339" s="265">
        <f t="shared" si="17"/>
        <v>14.36649440428085</v>
      </c>
      <c r="K339" s="264"/>
      <c r="L339" s="264"/>
      <c r="M339" s="266">
        <v>42056</v>
      </c>
    </row>
    <row r="340" spans="2:13" ht="14.25">
      <c r="B340" s="335"/>
      <c r="C340" s="252"/>
      <c r="D340" s="252">
        <v>22</v>
      </c>
      <c r="E340" s="251">
        <v>2.7656998779179429</v>
      </c>
      <c r="F340" s="251">
        <v>14.796577249311236</v>
      </c>
      <c r="G340" s="251">
        <v>14.766450944990586</v>
      </c>
      <c r="H340" s="251">
        <v>17.579341128065295</v>
      </c>
      <c r="I340" s="88"/>
      <c r="J340" s="265">
        <f t="shared" si="17"/>
        <v>14.796577249311236</v>
      </c>
      <c r="K340" s="264"/>
      <c r="L340" s="264"/>
      <c r="M340" s="266">
        <v>42057</v>
      </c>
    </row>
    <row r="341" spans="2:13" ht="14.25">
      <c r="B341" s="335"/>
      <c r="C341" s="252"/>
      <c r="D341" s="252">
        <v>23</v>
      </c>
      <c r="E341" s="251">
        <v>2.8453843418022631</v>
      </c>
      <c r="F341" s="251">
        <v>15.016531176658956</v>
      </c>
      <c r="G341" s="251">
        <v>15.974094611164954</v>
      </c>
      <c r="H341" s="251">
        <v>17.151400278752856</v>
      </c>
      <c r="I341" s="88"/>
      <c r="J341" s="265">
        <f t="shared" si="17"/>
        <v>15.016531176658956</v>
      </c>
      <c r="K341" s="264"/>
      <c r="L341" s="264"/>
      <c r="M341" s="266">
        <v>42058</v>
      </c>
    </row>
    <row r="342" spans="2:13" ht="14.25">
      <c r="B342" s="335"/>
      <c r="C342" s="252"/>
      <c r="D342" s="252">
        <v>24</v>
      </c>
      <c r="E342" s="251">
        <v>3.2377630772090078</v>
      </c>
      <c r="F342" s="251">
        <v>14.85200658808235</v>
      </c>
      <c r="G342" s="251">
        <v>13.205619116725522</v>
      </c>
      <c r="H342" s="251">
        <v>15.470540139973073</v>
      </c>
      <c r="I342" s="88"/>
      <c r="J342" s="265">
        <f t="shared" si="17"/>
        <v>14.85200658808235</v>
      </c>
      <c r="K342" s="264"/>
      <c r="L342" s="264"/>
      <c r="M342" s="266">
        <v>42059</v>
      </c>
    </row>
    <row r="343" spans="2:13" ht="14.25">
      <c r="B343" s="335"/>
      <c r="C343" s="252"/>
      <c r="D343" s="252">
        <v>25</v>
      </c>
      <c r="E343" s="251">
        <v>3.1526809506292497</v>
      </c>
      <c r="F343" s="251">
        <v>15.100282221253332</v>
      </c>
      <c r="G343" s="251">
        <v>15.223436955936949</v>
      </c>
      <c r="H343" s="251">
        <v>15.270759600677767</v>
      </c>
      <c r="I343" s="88"/>
      <c r="J343" s="265">
        <f t="shared" si="17"/>
        <v>15.100282221253332</v>
      </c>
      <c r="K343" s="264"/>
      <c r="L343" s="264"/>
      <c r="M343" s="266">
        <v>42060</v>
      </c>
    </row>
    <row r="344" spans="2:13" ht="14.25">
      <c r="B344" s="335"/>
      <c r="C344" s="252"/>
      <c r="D344" s="252">
        <v>26</v>
      </c>
      <c r="E344" s="251">
        <v>3.1472011756808249</v>
      </c>
      <c r="F344" s="251">
        <v>14.907917518333445</v>
      </c>
      <c r="G344" s="251">
        <v>16.514099556870303</v>
      </c>
      <c r="H344" s="251">
        <v>13.040997439865112</v>
      </c>
      <c r="I344" s="88"/>
      <c r="J344" s="265">
        <f t="shared" si="17"/>
        <v>13.040997439865112</v>
      </c>
      <c r="K344" s="264"/>
      <c r="L344" s="264"/>
      <c r="M344" s="266">
        <v>42061</v>
      </c>
    </row>
    <row r="345" spans="2:13" ht="14.25">
      <c r="B345" s="335"/>
      <c r="C345" s="252"/>
      <c r="D345" s="252">
        <v>27</v>
      </c>
      <c r="E345" s="251">
        <v>3.458199723868189</v>
      </c>
      <c r="F345" s="251">
        <v>14.83809560153197</v>
      </c>
      <c r="G345" s="251">
        <v>15.165976433674246</v>
      </c>
      <c r="H345" s="251">
        <v>10.278668825932396</v>
      </c>
      <c r="I345" s="88"/>
      <c r="J345" s="265">
        <f t="shared" si="17"/>
        <v>10.278668825932396</v>
      </c>
      <c r="K345" s="264"/>
      <c r="L345" s="264"/>
      <c r="M345" s="266">
        <v>42062</v>
      </c>
    </row>
    <row r="346" spans="2:13" ht="14.25">
      <c r="B346" s="335"/>
      <c r="C346" s="252"/>
      <c r="D346" s="252">
        <v>28</v>
      </c>
      <c r="E346" s="251">
        <v>3.5963662231752549</v>
      </c>
      <c r="F346" s="251">
        <v>14.258174393586961</v>
      </c>
      <c r="G346" s="251">
        <v>15.901918642018623</v>
      </c>
      <c r="H346" s="251">
        <v>12.723674483478888</v>
      </c>
      <c r="I346" s="88"/>
      <c r="J346" s="265">
        <f t="shared" si="17"/>
        <v>12.723674483478888</v>
      </c>
      <c r="K346" s="264"/>
      <c r="L346" s="264"/>
      <c r="M346" s="266">
        <v>42063</v>
      </c>
    </row>
    <row r="347" spans="2:13" ht="14.25">
      <c r="B347" s="335"/>
      <c r="C347" s="252"/>
      <c r="D347" s="252">
        <v>29</v>
      </c>
      <c r="E347" s="251">
        <v>2.9176166864897666</v>
      </c>
      <c r="F347" s="251">
        <v>15.510201021532033</v>
      </c>
      <c r="G347" s="251">
        <v>15.9</v>
      </c>
      <c r="H347" s="251">
        <v>14.714517426094254</v>
      </c>
      <c r="I347" s="88"/>
      <c r="J347" s="265">
        <f t="shared" si="17"/>
        <v>14.714517426094254</v>
      </c>
      <c r="K347" s="264">
        <v>35</v>
      </c>
      <c r="L347" s="264"/>
      <c r="M347" s="266"/>
    </row>
    <row r="348" spans="2:13" ht="14.25">
      <c r="B348" s="335"/>
      <c r="C348" s="252">
        <v>3</v>
      </c>
      <c r="D348" s="252">
        <v>1</v>
      </c>
      <c r="E348" s="251">
        <v>3.475208833253975</v>
      </c>
      <c r="F348" s="251">
        <v>14.596333626971834</v>
      </c>
      <c r="G348" s="251">
        <v>19.216613964560455</v>
      </c>
      <c r="H348" s="251">
        <v>17.280567514047043</v>
      </c>
      <c r="I348" s="88"/>
      <c r="J348" s="265">
        <f t="shared" si="17"/>
        <v>14.596333626971834</v>
      </c>
      <c r="K348" s="264"/>
      <c r="L348" s="264"/>
      <c r="M348" s="266">
        <v>42064</v>
      </c>
    </row>
    <row r="349" spans="2:13" ht="14.25">
      <c r="B349" s="335"/>
      <c r="C349" s="252"/>
      <c r="D349" s="252">
        <v>2</v>
      </c>
      <c r="E349" s="251">
        <v>3.0523550926083609</v>
      </c>
      <c r="F349" s="251">
        <v>15.098937811657832</v>
      </c>
      <c r="G349" s="251">
        <v>20.197616872190732</v>
      </c>
      <c r="H349" s="251">
        <v>18.628048325501215</v>
      </c>
      <c r="I349" s="88"/>
      <c r="J349" s="265">
        <f t="shared" si="17"/>
        <v>15.098937811657832</v>
      </c>
      <c r="K349" s="264"/>
      <c r="L349" s="264"/>
      <c r="M349" s="266">
        <v>42065</v>
      </c>
    </row>
    <row r="350" spans="2:13" ht="14.25">
      <c r="B350" s="335"/>
      <c r="C350" s="252"/>
      <c r="D350" s="252">
        <v>3</v>
      </c>
      <c r="E350" s="251">
        <v>3.154971776116958</v>
      </c>
      <c r="F350" s="251">
        <v>15.581000596811309</v>
      </c>
      <c r="G350" s="251">
        <v>17.725365586943525</v>
      </c>
      <c r="H350" s="251">
        <v>16.578738715964128</v>
      </c>
      <c r="I350" s="88"/>
      <c r="J350" s="265">
        <f t="shared" si="17"/>
        <v>15.581000596811309</v>
      </c>
      <c r="K350" s="264"/>
      <c r="L350" s="264"/>
      <c r="M350" s="266">
        <v>42066</v>
      </c>
    </row>
    <row r="351" spans="2:13" ht="14.25">
      <c r="B351" s="335"/>
      <c r="C351" s="252"/>
      <c r="D351" s="252">
        <v>4</v>
      </c>
      <c r="E351" s="251">
        <v>3.2439520090000395</v>
      </c>
      <c r="F351" s="251">
        <v>15.571244887463022</v>
      </c>
      <c r="G351" s="251">
        <v>15.940396056623692</v>
      </c>
      <c r="H351" s="251">
        <v>16.928289173463899</v>
      </c>
      <c r="I351" s="88"/>
      <c r="J351" s="265">
        <f t="shared" si="17"/>
        <v>15.571244887463022</v>
      </c>
      <c r="K351" s="264"/>
      <c r="L351" s="264"/>
      <c r="M351" s="266">
        <v>42067</v>
      </c>
    </row>
    <row r="352" spans="2:13" ht="14.25">
      <c r="B352" s="335"/>
      <c r="C352" s="252"/>
      <c r="D352" s="252">
        <v>5</v>
      </c>
      <c r="E352" s="251">
        <v>2.7635729596220799</v>
      </c>
      <c r="F352" s="251">
        <v>15.281394048744778</v>
      </c>
      <c r="G352" s="251">
        <v>16.146727955213155</v>
      </c>
      <c r="H352" s="251">
        <v>13.602234065225788</v>
      </c>
      <c r="I352" s="88"/>
      <c r="J352" s="265">
        <f t="shared" si="17"/>
        <v>13.602234065225788</v>
      </c>
      <c r="K352" s="264"/>
      <c r="L352" s="264"/>
      <c r="M352" s="266">
        <v>42068</v>
      </c>
    </row>
    <row r="353" spans="2:13" ht="14.25">
      <c r="B353" s="335"/>
      <c r="C353" s="252"/>
      <c r="D353" s="252">
        <v>6</v>
      </c>
      <c r="E353" s="251">
        <v>2.6248648001608532</v>
      </c>
      <c r="F353" s="251">
        <v>15.726159867133793</v>
      </c>
      <c r="G353" s="251">
        <v>17.80123679923733</v>
      </c>
      <c r="H353" s="251">
        <v>13.121290247071634</v>
      </c>
      <c r="I353" s="88"/>
      <c r="J353" s="265">
        <f t="shared" si="17"/>
        <v>13.121290247071634</v>
      </c>
      <c r="K353" s="264"/>
      <c r="L353" s="264"/>
      <c r="M353" s="266">
        <v>42069</v>
      </c>
    </row>
    <row r="354" spans="2:13" ht="14.25">
      <c r="B354" s="335"/>
      <c r="C354" s="252"/>
      <c r="D354" s="252">
        <v>7</v>
      </c>
      <c r="E354" s="251">
        <v>2.5672633535390625</v>
      </c>
      <c r="F354" s="251">
        <v>16.213423596521075</v>
      </c>
      <c r="G354" s="251">
        <v>20.446985451059248</v>
      </c>
      <c r="H354" s="251">
        <v>11.955752365560681</v>
      </c>
      <c r="I354" s="88"/>
      <c r="J354" s="265">
        <f t="shared" ref="J354:J417" si="18">IF(H354&gt;F354,F354,H354)</f>
        <v>11.955752365560681</v>
      </c>
      <c r="K354" s="264"/>
      <c r="L354" s="264"/>
      <c r="M354" s="266">
        <v>42070</v>
      </c>
    </row>
    <row r="355" spans="2:13" ht="14.25">
      <c r="B355" s="335"/>
      <c r="C355" s="252"/>
      <c r="D355" s="252">
        <v>8</v>
      </c>
      <c r="E355" s="251">
        <v>2.8044675971973336</v>
      </c>
      <c r="F355" s="251">
        <v>16.448539640874902</v>
      </c>
      <c r="G355" s="251">
        <v>19.376538861238181</v>
      </c>
      <c r="H355" s="251">
        <v>13.44710659300716</v>
      </c>
      <c r="I355" s="88"/>
      <c r="J355" s="265">
        <f t="shared" si="18"/>
        <v>13.44710659300716</v>
      </c>
      <c r="K355" s="264"/>
      <c r="L355" s="264"/>
      <c r="M355" s="266">
        <v>42071</v>
      </c>
    </row>
    <row r="356" spans="2:13" ht="14.25">
      <c r="B356" s="335"/>
      <c r="C356" s="252"/>
      <c r="D356" s="252">
        <v>9</v>
      </c>
      <c r="E356" s="251">
        <v>2.2607916611908654</v>
      </c>
      <c r="F356" s="251">
        <v>16.928762113453317</v>
      </c>
      <c r="G356" s="251">
        <v>19.640898395296894</v>
      </c>
      <c r="H356" s="251">
        <v>13.903858551150549</v>
      </c>
      <c r="I356" s="88"/>
      <c r="J356" s="265">
        <f t="shared" si="18"/>
        <v>13.903858551150549</v>
      </c>
      <c r="K356" s="264"/>
      <c r="L356" s="264"/>
      <c r="M356" s="266">
        <v>42072</v>
      </c>
    </row>
    <row r="357" spans="2:13" ht="14.25">
      <c r="B357" s="335"/>
      <c r="C357" s="252"/>
      <c r="D357" s="252">
        <v>10</v>
      </c>
      <c r="E357" s="251">
        <v>2.567505271630282</v>
      </c>
      <c r="F357" s="251">
        <v>17.115990953508167</v>
      </c>
      <c r="G357" s="251">
        <v>19.901051412338362</v>
      </c>
      <c r="H357" s="251">
        <v>13.639223045400763</v>
      </c>
      <c r="I357" s="88"/>
      <c r="J357" s="265">
        <f t="shared" si="18"/>
        <v>13.639223045400763</v>
      </c>
      <c r="K357" s="264"/>
      <c r="L357" s="264"/>
      <c r="M357" s="266">
        <v>42073</v>
      </c>
    </row>
    <row r="358" spans="2:13" ht="14.25">
      <c r="B358" s="335"/>
      <c r="C358" s="252"/>
      <c r="D358" s="252">
        <v>11</v>
      </c>
      <c r="E358" s="251">
        <v>2.6110546372420385</v>
      </c>
      <c r="F358" s="251">
        <v>17.467906122084599</v>
      </c>
      <c r="G358" s="251">
        <v>19.892220385926212</v>
      </c>
      <c r="H358" s="251">
        <v>14.687382408015816</v>
      </c>
      <c r="I358" s="88"/>
      <c r="J358" s="265">
        <f t="shared" si="18"/>
        <v>14.687382408015816</v>
      </c>
      <c r="K358" s="264"/>
      <c r="L358" s="264"/>
      <c r="M358" s="266">
        <v>42074</v>
      </c>
    </row>
    <row r="359" spans="2:13" ht="14.25">
      <c r="B359" s="335"/>
      <c r="C359" s="252"/>
      <c r="D359" s="252">
        <v>12</v>
      </c>
      <c r="E359" s="251">
        <v>2.5759248673857473</v>
      </c>
      <c r="F359" s="251">
        <v>17.118362987801977</v>
      </c>
      <c r="G359" s="251">
        <v>20.17450763075632</v>
      </c>
      <c r="H359" s="251">
        <v>14.979236707076259</v>
      </c>
      <c r="I359" s="88"/>
      <c r="J359" s="265">
        <f t="shared" si="18"/>
        <v>14.979236707076259</v>
      </c>
      <c r="K359" s="264"/>
      <c r="L359" s="264"/>
      <c r="M359" s="266">
        <v>42075</v>
      </c>
    </row>
    <row r="360" spans="2:13" ht="14.25">
      <c r="B360" s="335"/>
      <c r="C360" s="252"/>
      <c r="D360" s="252">
        <v>13</v>
      </c>
      <c r="E360" s="251">
        <v>2.8266775521730616</v>
      </c>
      <c r="F360" s="251">
        <v>16.64832908291671</v>
      </c>
      <c r="G360" s="251">
        <v>16.394925606799422</v>
      </c>
      <c r="H360" s="251">
        <v>15.75922888456129</v>
      </c>
      <c r="I360" s="88"/>
      <c r="J360" s="265">
        <f t="shared" si="18"/>
        <v>15.75922888456129</v>
      </c>
      <c r="K360" s="264"/>
      <c r="L360" s="264"/>
      <c r="M360" s="266">
        <v>42076</v>
      </c>
    </row>
    <row r="361" spans="2:13" ht="14.25">
      <c r="B361" s="335"/>
      <c r="C361" s="252"/>
      <c r="D361" s="252">
        <v>14</v>
      </c>
      <c r="E361" s="251">
        <v>2.5969958670436393</v>
      </c>
      <c r="F361" s="251">
        <v>17.190423420781546</v>
      </c>
      <c r="G361" s="251">
        <v>13.726872141512981</v>
      </c>
      <c r="H361" s="251">
        <v>14.115333220739782</v>
      </c>
      <c r="I361" s="88"/>
      <c r="J361" s="265">
        <f t="shared" si="18"/>
        <v>14.115333220739782</v>
      </c>
      <c r="K361" s="264"/>
      <c r="L361" s="267" t="s">
        <v>173</v>
      </c>
      <c r="M361" s="266">
        <v>42077</v>
      </c>
    </row>
    <row r="362" spans="2:13" ht="14.25">
      <c r="B362" s="335">
        <v>42430</v>
      </c>
      <c r="C362" s="252"/>
      <c r="D362" s="252">
        <v>15</v>
      </c>
      <c r="E362" s="251">
        <v>1.9891257111645906</v>
      </c>
      <c r="F362" s="251">
        <v>17.751513284900565</v>
      </c>
      <c r="G362" s="251">
        <v>12.794978024269485</v>
      </c>
      <c r="H362" s="251">
        <v>15.509716147118649</v>
      </c>
      <c r="I362" s="88"/>
      <c r="J362" s="265">
        <f t="shared" si="18"/>
        <v>15.509716147118649</v>
      </c>
      <c r="K362" s="264"/>
      <c r="L362" s="264"/>
      <c r="M362" s="266">
        <v>42078</v>
      </c>
    </row>
    <row r="363" spans="2:13" ht="14.25">
      <c r="B363" s="335"/>
      <c r="C363" s="252"/>
      <c r="D363" s="252">
        <v>16</v>
      </c>
      <c r="E363" s="251">
        <v>2.3089944625457917</v>
      </c>
      <c r="F363" s="251">
        <v>17.840756677590949</v>
      </c>
      <c r="G363" s="251">
        <v>14.405865204414889</v>
      </c>
      <c r="H363" s="251">
        <v>15.915777339749988</v>
      </c>
      <c r="I363" s="88"/>
      <c r="J363" s="265">
        <f t="shared" si="18"/>
        <v>15.915777339749988</v>
      </c>
      <c r="K363" s="264"/>
      <c r="L363" s="264"/>
      <c r="M363" s="266">
        <v>42079</v>
      </c>
    </row>
    <row r="364" spans="2:13" ht="14.25">
      <c r="B364" s="335"/>
      <c r="C364" s="252"/>
      <c r="D364" s="252">
        <v>17</v>
      </c>
      <c r="E364" s="251">
        <v>2.2399340499483529</v>
      </c>
      <c r="F364" s="251">
        <v>17.99584302376849</v>
      </c>
      <c r="G364" s="251">
        <v>15.457138580293059</v>
      </c>
      <c r="H364" s="251">
        <v>15.052262345435688</v>
      </c>
      <c r="I364" s="88"/>
      <c r="J364" s="265">
        <f t="shared" si="18"/>
        <v>15.052262345435688</v>
      </c>
      <c r="K364" s="264"/>
      <c r="L364" s="264"/>
      <c r="M364" s="266">
        <v>42080</v>
      </c>
    </row>
    <row r="365" spans="2:13" ht="14.25">
      <c r="B365" s="335"/>
      <c r="C365" s="252"/>
      <c r="D365" s="252">
        <v>18</v>
      </c>
      <c r="E365" s="251">
        <v>2.3732785053797363</v>
      </c>
      <c r="F365" s="251">
        <v>18.292897801760926</v>
      </c>
      <c r="G365" s="251">
        <v>13.347098137959444</v>
      </c>
      <c r="H365" s="251">
        <v>14.72598429251202</v>
      </c>
      <c r="I365" s="88"/>
      <c r="J365" s="265">
        <f t="shared" si="18"/>
        <v>14.72598429251202</v>
      </c>
      <c r="K365" s="264"/>
      <c r="L365" s="264"/>
      <c r="M365" s="266">
        <v>42081</v>
      </c>
    </row>
    <row r="366" spans="2:13" ht="14.25">
      <c r="B366" s="335"/>
      <c r="C366" s="252"/>
      <c r="D366" s="252">
        <v>19</v>
      </c>
      <c r="E366" s="251">
        <v>2.2844008048866589</v>
      </c>
      <c r="F366" s="251">
        <v>18.212771414378796</v>
      </c>
      <c r="G366" s="251">
        <v>15.313660958497515</v>
      </c>
      <c r="H366" s="251">
        <v>14.511474363317005</v>
      </c>
      <c r="I366" s="88"/>
      <c r="J366" s="265">
        <f t="shared" si="18"/>
        <v>14.511474363317005</v>
      </c>
      <c r="K366" s="264"/>
      <c r="L366" s="264"/>
      <c r="M366" s="266">
        <v>42082</v>
      </c>
    </row>
    <row r="367" spans="2:13" ht="14.25">
      <c r="B367" s="335"/>
      <c r="C367" s="252"/>
      <c r="D367" s="252">
        <v>20</v>
      </c>
      <c r="E367" s="251">
        <v>2.869196764664252</v>
      </c>
      <c r="F367" s="251">
        <v>18.519496760511029</v>
      </c>
      <c r="G367" s="251">
        <v>14.314867341356795</v>
      </c>
      <c r="H367" s="251">
        <v>15.202204518230998</v>
      </c>
      <c r="I367" s="88"/>
      <c r="J367" s="265">
        <f t="shared" si="18"/>
        <v>15.202204518230998</v>
      </c>
      <c r="K367" s="264"/>
      <c r="L367" s="264"/>
      <c r="M367" s="266">
        <v>42083</v>
      </c>
    </row>
    <row r="368" spans="2:13" ht="14.25">
      <c r="B368" s="335"/>
      <c r="C368" s="252"/>
      <c r="D368" s="252">
        <v>21</v>
      </c>
      <c r="E368" s="251">
        <v>2.7517869827823405</v>
      </c>
      <c r="F368" s="251">
        <v>18.302205064360084</v>
      </c>
      <c r="G368" s="251">
        <v>13.87503943625622</v>
      </c>
      <c r="H368" s="251">
        <v>15.338371980016179</v>
      </c>
      <c r="I368" s="88"/>
      <c r="J368" s="265">
        <f t="shared" si="18"/>
        <v>15.338371980016179</v>
      </c>
      <c r="K368" s="264"/>
      <c r="L368" s="264"/>
      <c r="M368" s="266">
        <v>42084</v>
      </c>
    </row>
    <row r="369" spans="2:13" ht="14.25">
      <c r="B369" s="335"/>
      <c r="C369" s="252"/>
      <c r="D369" s="252">
        <v>22</v>
      </c>
      <c r="E369" s="251">
        <v>2.8935381260791972</v>
      </c>
      <c r="F369" s="251">
        <v>18.311756860786435</v>
      </c>
      <c r="G369" s="251">
        <v>13.779857605768802</v>
      </c>
      <c r="H369" s="251">
        <v>15.875575920521046</v>
      </c>
      <c r="I369" s="88"/>
      <c r="J369" s="265">
        <f t="shared" si="18"/>
        <v>15.875575920521046</v>
      </c>
      <c r="K369" s="264"/>
      <c r="L369" s="264"/>
      <c r="M369" s="266">
        <v>42085</v>
      </c>
    </row>
    <row r="370" spans="2:13" ht="14.25">
      <c r="B370" s="335"/>
      <c r="C370" s="252"/>
      <c r="D370" s="252">
        <v>23</v>
      </c>
      <c r="E370" s="251">
        <v>2.8875708737400285</v>
      </c>
      <c r="F370" s="251">
        <v>18.191616416121402</v>
      </c>
      <c r="G370" s="251">
        <v>12.639530619226983</v>
      </c>
      <c r="H370" s="251">
        <v>15.882664607671947</v>
      </c>
      <c r="I370" s="88"/>
      <c r="J370" s="265">
        <f t="shared" si="18"/>
        <v>15.882664607671947</v>
      </c>
      <c r="K370" s="264"/>
      <c r="L370" s="264"/>
      <c r="M370" s="266">
        <v>42086</v>
      </c>
    </row>
    <row r="371" spans="2:13" ht="14.25">
      <c r="B371" s="335"/>
      <c r="C371" s="252"/>
      <c r="D371" s="252">
        <v>24</v>
      </c>
      <c r="E371" s="251">
        <v>2.6885574547507241</v>
      </c>
      <c r="F371" s="251">
        <v>17.789508169302554</v>
      </c>
      <c r="G371" s="251">
        <v>13.327023627838107</v>
      </c>
      <c r="H371" s="251">
        <v>18.092675058539903</v>
      </c>
      <c r="I371" s="88"/>
      <c r="J371" s="265">
        <f t="shared" si="18"/>
        <v>17.789508169302554</v>
      </c>
      <c r="K371" s="264"/>
      <c r="L371" s="264"/>
      <c r="M371" s="266">
        <v>42087</v>
      </c>
    </row>
    <row r="372" spans="2:13" ht="14.25">
      <c r="B372" s="335"/>
      <c r="C372" s="252"/>
      <c r="D372" s="252">
        <v>25</v>
      </c>
      <c r="E372" s="251">
        <v>2.6178560693991213</v>
      </c>
      <c r="F372" s="251">
        <v>17.294903534637587</v>
      </c>
      <c r="G372" s="251">
        <v>12.952733253701123</v>
      </c>
      <c r="H372" s="251">
        <v>18.472802281227278</v>
      </c>
      <c r="I372" s="88"/>
      <c r="J372" s="265">
        <f t="shared" si="18"/>
        <v>17.294903534637587</v>
      </c>
      <c r="K372" s="264"/>
      <c r="L372" s="264"/>
      <c r="M372" s="266">
        <v>42088</v>
      </c>
    </row>
    <row r="373" spans="2:13" ht="14.25">
      <c r="B373" s="335"/>
      <c r="C373" s="252"/>
      <c r="D373" s="252">
        <v>26</v>
      </c>
      <c r="E373" s="251">
        <v>2.7893293956230094</v>
      </c>
      <c r="F373" s="251">
        <v>17.401518076743283</v>
      </c>
      <c r="G373" s="251">
        <v>15.27514369024629</v>
      </c>
      <c r="H373" s="251">
        <v>19.903326398112277</v>
      </c>
      <c r="I373" s="88"/>
      <c r="J373" s="265">
        <f t="shared" si="18"/>
        <v>17.401518076743283</v>
      </c>
      <c r="K373" s="264"/>
      <c r="L373" s="264"/>
      <c r="M373" s="266">
        <v>42089</v>
      </c>
    </row>
    <row r="374" spans="2:13" ht="14.25">
      <c r="B374" s="335"/>
      <c r="C374" s="252"/>
      <c r="D374" s="252">
        <v>27</v>
      </c>
      <c r="E374" s="251">
        <v>2.8444000660070823</v>
      </c>
      <c r="F374" s="251">
        <v>17.524688316473785</v>
      </c>
      <c r="G374" s="251">
        <v>19.670208269625117</v>
      </c>
      <c r="H374" s="251">
        <v>18.08841247135334</v>
      </c>
      <c r="I374" s="88"/>
      <c r="J374" s="265">
        <f t="shared" si="18"/>
        <v>17.524688316473785</v>
      </c>
      <c r="K374" s="264"/>
      <c r="L374" s="264"/>
      <c r="M374" s="266">
        <v>42090</v>
      </c>
    </row>
    <row r="375" spans="2:13" ht="14.25">
      <c r="B375" s="335"/>
      <c r="C375" s="252"/>
      <c r="D375" s="252">
        <v>28</v>
      </c>
      <c r="E375" s="251">
        <v>2.4873821165864656</v>
      </c>
      <c r="F375" s="251">
        <v>17.306902228478567</v>
      </c>
      <c r="G375" s="251">
        <v>21.145028112566148</v>
      </c>
      <c r="H375" s="251">
        <v>18.801564016826617</v>
      </c>
      <c r="I375" s="88"/>
      <c r="J375" s="265">
        <f t="shared" si="18"/>
        <v>17.306902228478567</v>
      </c>
      <c r="K375" s="264"/>
      <c r="L375" s="264"/>
      <c r="M375" s="266">
        <v>42091</v>
      </c>
    </row>
    <row r="376" spans="2:13" ht="14.25">
      <c r="B376" s="335"/>
      <c r="C376" s="252"/>
      <c r="D376" s="252">
        <v>29</v>
      </c>
      <c r="E376" s="251">
        <v>2.4334323684724279</v>
      </c>
      <c r="F376" s="251">
        <v>17.737201936211516</v>
      </c>
      <c r="G376" s="251">
        <v>21.948187647553365</v>
      </c>
      <c r="H376" s="251">
        <v>20.69896921686901</v>
      </c>
      <c r="I376" s="88"/>
      <c r="J376" s="265">
        <f t="shared" si="18"/>
        <v>17.737201936211516</v>
      </c>
      <c r="K376" s="264"/>
      <c r="L376" s="264"/>
      <c r="M376" s="266">
        <v>42092</v>
      </c>
    </row>
    <row r="377" spans="2:13" ht="14.25">
      <c r="B377" s="335"/>
      <c r="C377" s="252"/>
      <c r="D377" s="252">
        <v>30</v>
      </c>
      <c r="E377" s="251">
        <v>2.5066891077396094</v>
      </c>
      <c r="F377" s="251">
        <v>17.545814654491942</v>
      </c>
      <c r="G377" s="251">
        <v>23.802176849490905</v>
      </c>
      <c r="H377" s="251">
        <v>20.771387477648574</v>
      </c>
      <c r="I377" s="88"/>
      <c r="J377" s="265">
        <f t="shared" si="18"/>
        <v>17.545814654491942</v>
      </c>
      <c r="K377" s="264"/>
      <c r="L377" s="264"/>
      <c r="M377" s="266">
        <v>42093</v>
      </c>
    </row>
    <row r="378" spans="2:13" ht="14.25">
      <c r="B378" s="335"/>
      <c r="C378" s="252"/>
      <c r="D378" s="252">
        <v>31</v>
      </c>
      <c r="E378" s="251">
        <v>2.6395400178640207</v>
      </c>
      <c r="F378" s="251">
        <v>18.224518123872809</v>
      </c>
      <c r="G378" s="251">
        <v>23.531845136900024</v>
      </c>
      <c r="H378" s="251">
        <v>16.35956169392912</v>
      </c>
      <c r="I378" s="88"/>
      <c r="J378" s="265">
        <f t="shared" si="18"/>
        <v>16.35956169392912</v>
      </c>
      <c r="K378" s="264">
        <v>35</v>
      </c>
      <c r="L378" s="264"/>
      <c r="M378" s="266">
        <v>42094</v>
      </c>
    </row>
    <row r="379" spans="2:13" ht="14.25">
      <c r="B379" s="335"/>
      <c r="C379" s="252">
        <v>4</v>
      </c>
      <c r="D379" s="252">
        <v>1</v>
      </c>
      <c r="E379" s="251">
        <v>2.6550830535527674</v>
      </c>
      <c r="F379" s="251">
        <v>18.519499057488225</v>
      </c>
      <c r="G379" s="251">
        <v>20.603993286211974</v>
      </c>
      <c r="H379" s="251">
        <v>15.632978151979627</v>
      </c>
      <c r="I379" s="88"/>
      <c r="J379" s="265">
        <f t="shared" si="18"/>
        <v>15.632978151979627</v>
      </c>
      <c r="K379" s="264"/>
      <c r="L379" s="264"/>
      <c r="M379" s="266">
        <v>42095</v>
      </c>
    </row>
    <row r="380" spans="2:13" ht="14.25">
      <c r="B380" s="335"/>
      <c r="C380" s="252"/>
      <c r="D380" s="252">
        <v>2</v>
      </c>
      <c r="E380" s="251">
        <v>2.2926645967067456</v>
      </c>
      <c r="F380" s="251">
        <v>18.060631282072649</v>
      </c>
      <c r="G380" s="251">
        <v>21.228333744776922</v>
      </c>
      <c r="H380" s="251">
        <v>17.849545011657259</v>
      </c>
      <c r="I380" s="88"/>
      <c r="J380" s="265">
        <f t="shared" si="18"/>
        <v>17.849545011657259</v>
      </c>
      <c r="K380" s="264"/>
      <c r="L380" s="264"/>
      <c r="M380" s="266">
        <v>42096</v>
      </c>
    </row>
    <row r="381" spans="2:13" ht="14.25">
      <c r="B381" s="335"/>
      <c r="C381" s="252"/>
      <c r="D381" s="252">
        <v>3</v>
      </c>
      <c r="E381" s="251">
        <v>2.7037129578010957</v>
      </c>
      <c r="F381" s="251">
        <v>17.681961934251536</v>
      </c>
      <c r="G381" s="251">
        <v>20.90169865022715</v>
      </c>
      <c r="H381" s="251">
        <v>16.943034919160038</v>
      </c>
      <c r="I381" s="88"/>
      <c r="J381" s="265">
        <f t="shared" si="18"/>
        <v>16.943034919160038</v>
      </c>
      <c r="K381" s="264"/>
      <c r="L381" s="264"/>
      <c r="M381" s="266">
        <v>42097</v>
      </c>
    </row>
    <row r="382" spans="2:13" ht="14.25">
      <c r="B382" s="335"/>
      <c r="C382" s="252"/>
      <c r="D382" s="252">
        <v>4</v>
      </c>
      <c r="E382" s="251">
        <v>2.9239750012773875</v>
      </c>
      <c r="F382" s="251">
        <v>17.610064348946743</v>
      </c>
      <c r="G382" s="251">
        <v>19.434521048703605</v>
      </c>
      <c r="H382" s="251">
        <v>14.658126649302783</v>
      </c>
      <c r="I382" s="88"/>
      <c r="J382" s="265">
        <f t="shared" si="18"/>
        <v>14.658126649302783</v>
      </c>
      <c r="K382" s="264"/>
      <c r="L382" s="264"/>
      <c r="M382" s="266">
        <v>42098</v>
      </c>
    </row>
    <row r="383" spans="2:13" ht="14.25">
      <c r="B383" s="335"/>
      <c r="C383" s="252"/>
      <c r="D383" s="252">
        <v>5</v>
      </c>
      <c r="E383" s="251">
        <v>3.1862781241858249</v>
      </c>
      <c r="F383" s="251">
        <v>17.766327396172858</v>
      </c>
      <c r="G383" s="251">
        <v>20.173917440098961</v>
      </c>
      <c r="H383" s="251">
        <v>15.733505704056869</v>
      </c>
      <c r="I383" s="88"/>
      <c r="J383" s="265">
        <f t="shared" si="18"/>
        <v>15.733505704056869</v>
      </c>
      <c r="K383" s="264"/>
      <c r="L383" s="264"/>
      <c r="M383" s="266">
        <v>42099</v>
      </c>
    </row>
    <row r="384" spans="2:13" ht="14.25">
      <c r="B384" s="335"/>
      <c r="C384" s="252"/>
      <c r="D384" s="252">
        <v>6</v>
      </c>
      <c r="E384" s="251">
        <v>2.9575941172962383</v>
      </c>
      <c r="F384" s="251">
        <v>18.622271865746644</v>
      </c>
      <c r="G384" s="251">
        <v>18.733365929581545</v>
      </c>
      <c r="H384" s="251">
        <v>19.355170152381287</v>
      </c>
      <c r="I384" s="88"/>
      <c r="J384" s="265">
        <f t="shared" si="18"/>
        <v>18.622271865746644</v>
      </c>
      <c r="K384" s="264"/>
      <c r="L384" s="264"/>
      <c r="M384" s="266">
        <v>42100</v>
      </c>
    </row>
    <row r="385" spans="2:13" ht="14.25">
      <c r="B385" s="335"/>
      <c r="C385" s="252"/>
      <c r="D385" s="252">
        <v>7</v>
      </c>
      <c r="E385" s="251">
        <v>2.5381672554957784</v>
      </c>
      <c r="F385" s="251">
        <v>18.253153755664382</v>
      </c>
      <c r="G385" s="251">
        <v>18.527642897377362</v>
      </c>
      <c r="H385" s="251">
        <v>18.536589563583789</v>
      </c>
      <c r="I385" s="88"/>
      <c r="J385" s="265">
        <f t="shared" si="18"/>
        <v>18.253153755664382</v>
      </c>
      <c r="K385" s="264"/>
      <c r="L385" s="264"/>
      <c r="M385" s="266">
        <v>42101</v>
      </c>
    </row>
    <row r="386" spans="2:13" ht="14.25">
      <c r="B386" s="335"/>
      <c r="C386" s="252"/>
      <c r="D386" s="252">
        <v>8</v>
      </c>
      <c r="E386" s="251">
        <v>2.8087169329381041</v>
      </c>
      <c r="F386" s="251">
        <v>18.40953155352231</v>
      </c>
      <c r="G386" s="251">
        <v>18.665587311268606</v>
      </c>
      <c r="H386" s="251">
        <v>15.315937111974586</v>
      </c>
      <c r="I386" s="88"/>
      <c r="J386" s="265">
        <f t="shared" si="18"/>
        <v>15.315937111974586</v>
      </c>
      <c r="K386" s="264"/>
      <c r="L386" s="264"/>
      <c r="M386" s="266">
        <v>42102</v>
      </c>
    </row>
    <row r="387" spans="2:13" ht="14.25">
      <c r="B387" s="335"/>
      <c r="C387" s="252"/>
      <c r="D387" s="252">
        <v>9</v>
      </c>
      <c r="E387" s="251">
        <v>2.901626796818193</v>
      </c>
      <c r="F387" s="251">
        <v>18.629493863152621</v>
      </c>
      <c r="G387" s="251">
        <v>16.600584758785153</v>
      </c>
      <c r="H387" s="251">
        <v>18.190852353017483</v>
      </c>
      <c r="I387" s="88"/>
      <c r="J387" s="265">
        <f t="shared" si="18"/>
        <v>18.190852353017483</v>
      </c>
      <c r="K387" s="264"/>
      <c r="L387" s="264"/>
      <c r="M387" s="266">
        <v>42103</v>
      </c>
    </row>
    <row r="388" spans="2:13" ht="14.25">
      <c r="B388" s="335"/>
      <c r="C388" s="252"/>
      <c r="D388" s="252">
        <v>10</v>
      </c>
      <c r="E388" s="251">
        <v>2.8620288160493401</v>
      </c>
      <c r="F388" s="251">
        <v>18.132648480342926</v>
      </c>
      <c r="G388" s="251">
        <v>18.345832310993067</v>
      </c>
      <c r="H388" s="251">
        <v>17.207446841028769</v>
      </c>
      <c r="I388" s="88"/>
      <c r="J388" s="265">
        <f t="shared" si="18"/>
        <v>17.207446841028769</v>
      </c>
      <c r="K388" s="264"/>
      <c r="L388" s="264"/>
      <c r="M388" s="266">
        <v>42104</v>
      </c>
    </row>
    <row r="389" spans="2:13" ht="14.25">
      <c r="B389" s="335"/>
      <c r="C389" s="252"/>
      <c r="D389" s="252">
        <v>11</v>
      </c>
      <c r="E389" s="251">
        <v>2.679022846427372</v>
      </c>
      <c r="F389" s="251">
        <v>18.094065735477148</v>
      </c>
      <c r="G389" s="251">
        <v>18.570044320707119</v>
      </c>
      <c r="H389" s="251">
        <v>17.7754806876987</v>
      </c>
      <c r="I389" s="88"/>
      <c r="J389" s="265">
        <f t="shared" si="18"/>
        <v>17.7754806876987</v>
      </c>
      <c r="K389" s="264"/>
      <c r="L389" s="264"/>
      <c r="M389" s="266">
        <v>42105</v>
      </c>
    </row>
    <row r="390" spans="2:13" ht="14.25">
      <c r="B390" s="335"/>
      <c r="C390" s="252"/>
      <c r="D390" s="252">
        <v>12</v>
      </c>
      <c r="E390" s="251">
        <v>2.2872524709405972</v>
      </c>
      <c r="F390" s="251">
        <v>18.126886652698403</v>
      </c>
      <c r="G390" s="251">
        <v>21.249548492629138</v>
      </c>
      <c r="H390" s="251">
        <v>17.785367068871228</v>
      </c>
      <c r="I390" s="88"/>
      <c r="J390" s="265">
        <f t="shared" si="18"/>
        <v>17.785367068871228</v>
      </c>
      <c r="K390" s="264"/>
      <c r="L390" s="264"/>
      <c r="M390" s="266">
        <v>42106</v>
      </c>
    </row>
    <row r="391" spans="2:13" ht="14.25">
      <c r="B391" s="335"/>
      <c r="C391" s="252"/>
      <c r="D391" s="252">
        <v>13</v>
      </c>
      <c r="E391" s="251">
        <v>2.4518808724539145</v>
      </c>
      <c r="F391" s="251">
        <v>18.244318077306595</v>
      </c>
      <c r="G391" s="251">
        <v>22.978254034260711</v>
      </c>
      <c r="H391" s="251">
        <v>19.966154649074788</v>
      </c>
      <c r="I391" s="88"/>
      <c r="J391" s="265">
        <f t="shared" si="18"/>
        <v>18.244318077306595</v>
      </c>
      <c r="K391" s="264"/>
      <c r="L391" s="264"/>
      <c r="M391" s="266">
        <v>42107</v>
      </c>
    </row>
    <row r="392" spans="2:13" ht="14.25">
      <c r="B392" s="335"/>
      <c r="C392" s="252"/>
      <c r="D392" s="252">
        <v>14</v>
      </c>
      <c r="E392" s="251">
        <v>2.5184129927431629</v>
      </c>
      <c r="F392" s="251">
        <v>18.10570928080282</v>
      </c>
      <c r="G392" s="251">
        <v>23.941074212962057</v>
      </c>
      <c r="H392" s="251">
        <v>20.825763055428439</v>
      </c>
      <c r="I392" s="88"/>
      <c r="J392" s="265">
        <f t="shared" si="18"/>
        <v>18.10570928080282</v>
      </c>
      <c r="K392" s="264"/>
      <c r="L392" s="267" t="s">
        <v>174</v>
      </c>
      <c r="M392" s="266">
        <v>42108</v>
      </c>
    </row>
    <row r="393" spans="2:13" ht="14.25">
      <c r="B393" s="335">
        <v>42461</v>
      </c>
      <c r="C393" s="252"/>
      <c r="D393" s="252">
        <v>15</v>
      </c>
      <c r="E393" s="251">
        <v>2.8490456585588357</v>
      </c>
      <c r="F393" s="251">
        <v>17.917978260191532</v>
      </c>
      <c r="G393" s="251">
        <v>19.93904656790702</v>
      </c>
      <c r="H393" s="251">
        <v>19.61714235657583</v>
      </c>
      <c r="I393" s="88"/>
      <c r="J393" s="265">
        <f t="shared" si="18"/>
        <v>17.917978260191532</v>
      </c>
      <c r="K393" s="264"/>
      <c r="L393" s="264"/>
      <c r="M393" s="266">
        <v>42109</v>
      </c>
    </row>
    <row r="394" spans="2:13" ht="14.25">
      <c r="B394" s="335"/>
      <c r="C394" s="252"/>
      <c r="D394" s="252">
        <v>16</v>
      </c>
      <c r="E394" s="251">
        <v>2.8843826888289947</v>
      </c>
      <c r="F394" s="251">
        <v>17.977826953388206</v>
      </c>
      <c r="G394" s="251">
        <v>19.137765867286848</v>
      </c>
      <c r="H394" s="251">
        <v>19.918656545598363</v>
      </c>
      <c r="I394" s="88"/>
      <c r="J394" s="265">
        <f t="shared" si="18"/>
        <v>17.977826953388206</v>
      </c>
      <c r="K394" s="264"/>
      <c r="L394" s="264"/>
      <c r="M394" s="266">
        <v>42110</v>
      </c>
    </row>
    <row r="395" spans="2:13" ht="14.25">
      <c r="B395" s="335"/>
      <c r="C395" s="252"/>
      <c r="D395" s="252">
        <v>17</v>
      </c>
      <c r="E395" s="251">
        <v>2.3043212161628803</v>
      </c>
      <c r="F395" s="251">
        <v>18.270634549927749</v>
      </c>
      <c r="G395" s="251">
        <v>20.291402310895915</v>
      </c>
      <c r="H395" s="251">
        <v>20.061772948429596</v>
      </c>
      <c r="I395" s="88"/>
      <c r="J395" s="265">
        <f t="shared" si="18"/>
        <v>18.270634549927749</v>
      </c>
      <c r="K395" s="264"/>
      <c r="L395" s="264"/>
      <c r="M395" s="266">
        <v>42111</v>
      </c>
    </row>
    <row r="396" spans="2:13" ht="14.25">
      <c r="B396" s="335"/>
      <c r="C396" s="252"/>
      <c r="D396" s="252">
        <v>18</v>
      </c>
      <c r="E396" s="251">
        <v>2.2742628271359608</v>
      </c>
      <c r="F396" s="251">
        <v>18.577410439554182</v>
      </c>
      <c r="G396" s="251">
        <v>19.639999234641827</v>
      </c>
      <c r="H396" s="251">
        <v>20.375590770102903</v>
      </c>
      <c r="I396" s="88"/>
      <c r="J396" s="265">
        <f t="shared" si="18"/>
        <v>18.577410439554182</v>
      </c>
      <c r="K396" s="264"/>
      <c r="L396" s="264"/>
      <c r="M396" s="266">
        <v>42112</v>
      </c>
    </row>
    <row r="397" spans="2:13" ht="14.25">
      <c r="B397" s="335"/>
      <c r="C397" s="252"/>
      <c r="D397" s="252">
        <v>19</v>
      </c>
      <c r="E397" s="251">
        <v>2.1543290090498353</v>
      </c>
      <c r="F397" s="251">
        <v>18.882363676964822</v>
      </c>
      <c r="G397" s="251">
        <v>19.851209358535716</v>
      </c>
      <c r="H397" s="251">
        <v>18.691713506041921</v>
      </c>
      <c r="I397" s="88"/>
      <c r="J397" s="265">
        <f t="shared" si="18"/>
        <v>18.691713506041921</v>
      </c>
      <c r="K397" s="264"/>
      <c r="L397" s="264"/>
      <c r="M397" s="266">
        <v>42113</v>
      </c>
    </row>
    <row r="398" spans="2:13" ht="14.25">
      <c r="B398" s="335"/>
      <c r="C398" s="252"/>
      <c r="D398" s="252">
        <v>20</v>
      </c>
      <c r="E398" s="251">
        <v>2.6368224478329014</v>
      </c>
      <c r="F398" s="251">
        <v>18.893505168802687</v>
      </c>
      <c r="G398" s="251">
        <v>20.901348471248106</v>
      </c>
      <c r="H398" s="251">
        <v>17.617240838677798</v>
      </c>
      <c r="I398" s="88"/>
      <c r="J398" s="265">
        <f t="shared" si="18"/>
        <v>17.617240838677798</v>
      </c>
      <c r="K398" s="264"/>
      <c r="L398" s="264"/>
      <c r="M398" s="266">
        <v>42114</v>
      </c>
    </row>
    <row r="399" spans="2:13" ht="14.25">
      <c r="B399" s="335"/>
      <c r="C399" s="252"/>
      <c r="D399" s="252">
        <v>21</v>
      </c>
      <c r="E399" s="251">
        <v>2.5780790807293092</v>
      </c>
      <c r="F399" s="251">
        <v>19.214092317024377</v>
      </c>
      <c r="G399" s="251">
        <v>22.624685771361957</v>
      </c>
      <c r="H399" s="251">
        <v>19.258456676214337</v>
      </c>
      <c r="I399" s="88"/>
      <c r="J399" s="265">
        <f t="shared" si="18"/>
        <v>19.214092317024377</v>
      </c>
      <c r="K399" s="264"/>
      <c r="L399" s="264"/>
      <c r="M399" s="266">
        <v>42115</v>
      </c>
    </row>
    <row r="400" spans="2:13" ht="14.25">
      <c r="B400" s="335"/>
      <c r="C400" s="252"/>
      <c r="D400" s="252">
        <v>22</v>
      </c>
      <c r="E400" s="251">
        <v>2.1798857546550883</v>
      </c>
      <c r="F400" s="251">
        <v>18.888617678097098</v>
      </c>
      <c r="G400" s="251">
        <v>21.371930733645979</v>
      </c>
      <c r="H400" s="251">
        <v>18.625407213959583</v>
      </c>
      <c r="I400" s="88"/>
      <c r="J400" s="265">
        <f t="shared" si="18"/>
        <v>18.625407213959583</v>
      </c>
      <c r="K400" s="264"/>
      <c r="L400" s="264"/>
      <c r="M400" s="266">
        <v>42116</v>
      </c>
    </row>
    <row r="401" spans="2:13" ht="14.25">
      <c r="B401" s="335"/>
      <c r="C401" s="252"/>
      <c r="D401" s="252">
        <v>23</v>
      </c>
      <c r="E401" s="251">
        <v>2.634566843697141</v>
      </c>
      <c r="F401" s="251">
        <v>19.887188246140013</v>
      </c>
      <c r="G401" s="251">
        <v>22.27551317168292</v>
      </c>
      <c r="H401" s="251">
        <v>19.674770866466254</v>
      </c>
      <c r="I401" s="88"/>
      <c r="J401" s="265">
        <f t="shared" si="18"/>
        <v>19.674770866466254</v>
      </c>
      <c r="K401" s="264"/>
      <c r="L401" s="264"/>
      <c r="M401" s="266">
        <v>42117</v>
      </c>
    </row>
    <row r="402" spans="2:13" ht="14.25">
      <c r="B402" s="335"/>
      <c r="C402" s="252"/>
      <c r="D402" s="252">
        <v>24</v>
      </c>
      <c r="E402" s="251">
        <v>2.9233918575216959</v>
      </c>
      <c r="F402" s="251">
        <v>20.096640296903441</v>
      </c>
      <c r="G402" s="251">
        <v>21.381867233634946</v>
      </c>
      <c r="H402" s="251">
        <v>19.456524180589618</v>
      </c>
      <c r="I402" s="88"/>
      <c r="J402" s="265">
        <f t="shared" si="18"/>
        <v>19.456524180589618</v>
      </c>
      <c r="K402" s="264"/>
      <c r="L402" s="264"/>
      <c r="M402" s="266">
        <v>42118</v>
      </c>
    </row>
    <row r="403" spans="2:13" ht="14.25">
      <c r="B403" s="335"/>
      <c r="C403" s="252"/>
      <c r="D403" s="252">
        <v>25</v>
      </c>
      <c r="E403" s="251">
        <v>3.127915602655674</v>
      </c>
      <c r="F403" s="251">
        <v>20.239457987439732</v>
      </c>
      <c r="G403" s="251">
        <v>20.823077810596786</v>
      </c>
      <c r="H403" s="251">
        <v>19.292531847367847</v>
      </c>
      <c r="I403" s="88"/>
      <c r="J403" s="265">
        <f t="shared" si="18"/>
        <v>19.292531847367847</v>
      </c>
      <c r="K403" s="264"/>
      <c r="L403" s="264"/>
      <c r="M403" s="266">
        <v>42119</v>
      </c>
    </row>
    <row r="404" spans="2:13" ht="14.25">
      <c r="B404" s="335"/>
      <c r="C404" s="252"/>
      <c r="D404" s="252">
        <v>26</v>
      </c>
      <c r="E404" s="251">
        <v>3.2558218099203886</v>
      </c>
      <c r="F404" s="251">
        <v>20.112394433625724</v>
      </c>
      <c r="G404" s="251">
        <v>19.562286554696694</v>
      </c>
      <c r="H404" s="251">
        <v>20.410700402448146</v>
      </c>
      <c r="I404" s="88"/>
      <c r="J404" s="265">
        <f t="shared" si="18"/>
        <v>20.112394433625724</v>
      </c>
      <c r="K404" s="264"/>
      <c r="L404" s="264"/>
      <c r="M404" s="266">
        <v>42120</v>
      </c>
    </row>
    <row r="405" spans="2:13" ht="14.25">
      <c r="B405" s="335"/>
      <c r="C405" s="252"/>
      <c r="D405" s="252">
        <v>27</v>
      </c>
      <c r="E405" s="251">
        <v>2.9877989932798101</v>
      </c>
      <c r="F405" s="251">
        <v>20.256637094511181</v>
      </c>
      <c r="G405" s="251">
        <v>19.274614064115045</v>
      </c>
      <c r="H405" s="251">
        <v>18.772474758870267</v>
      </c>
      <c r="I405" s="88"/>
      <c r="J405" s="265">
        <f t="shared" si="18"/>
        <v>18.772474758870267</v>
      </c>
      <c r="K405" s="264"/>
      <c r="L405" s="264"/>
      <c r="M405" s="266">
        <v>42121</v>
      </c>
    </row>
    <row r="406" spans="2:13" ht="14.25">
      <c r="B406" s="335"/>
      <c r="C406" s="252"/>
      <c r="D406" s="252">
        <v>28</v>
      </c>
      <c r="E406" s="251">
        <v>3.3476639898576881</v>
      </c>
      <c r="F406" s="251">
        <v>19.965944996967483</v>
      </c>
      <c r="G406" s="251">
        <v>20.059853393827222</v>
      </c>
      <c r="H406" s="251">
        <v>17.975242949312527</v>
      </c>
      <c r="I406" s="88"/>
      <c r="J406" s="265">
        <f t="shared" si="18"/>
        <v>17.975242949312527</v>
      </c>
      <c r="K406" s="264"/>
      <c r="L406" s="264"/>
      <c r="M406" s="266">
        <v>42122</v>
      </c>
    </row>
    <row r="407" spans="2:13" ht="14.25">
      <c r="B407" s="335"/>
      <c r="C407" s="252"/>
      <c r="D407" s="252">
        <v>29</v>
      </c>
      <c r="E407" s="251">
        <v>2.9162053205806426</v>
      </c>
      <c r="F407" s="251">
        <v>19.972169277847087</v>
      </c>
      <c r="G407" s="251">
        <v>20.392950526440035</v>
      </c>
      <c r="H407" s="251">
        <v>18.707544112656933</v>
      </c>
      <c r="I407" s="88"/>
      <c r="J407" s="265">
        <f t="shared" si="18"/>
        <v>18.707544112656933</v>
      </c>
      <c r="K407" s="264"/>
      <c r="L407" s="264"/>
      <c r="M407" s="266">
        <v>42123</v>
      </c>
    </row>
    <row r="408" spans="2:13" ht="14.25">
      <c r="B408" s="335"/>
      <c r="C408" s="252"/>
      <c r="D408" s="252">
        <v>30</v>
      </c>
      <c r="E408" s="251">
        <v>2.9587533758152147</v>
      </c>
      <c r="F408" s="251">
        <v>19.899236088001842</v>
      </c>
      <c r="G408" s="251">
        <v>22.443288763596438</v>
      </c>
      <c r="H408" s="251">
        <v>18.847928411436257</v>
      </c>
      <c r="I408" s="88"/>
      <c r="J408" s="265">
        <f t="shared" si="18"/>
        <v>18.847928411436257</v>
      </c>
      <c r="K408" s="264">
        <v>35</v>
      </c>
      <c r="L408" s="264"/>
      <c r="M408" s="266">
        <v>42124</v>
      </c>
    </row>
    <row r="409" spans="2:13" ht="14.25">
      <c r="B409" s="335"/>
      <c r="C409" s="252">
        <v>5</v>
      </c>
      <c r="D409" s="252">
        <v>1</v>
      </c>
      <c r="E409" s="251">
        <v>3.1881675891470636</v>
      </c>
      <c r="F409" s="251">
        <v>19.897140611750732</v>
      </c>
      <c r="G409" s="251">
        <v>24.248021935581971</v>
      </c>
      <c r="H409" s="251">
        <v>19.392139935413315</v>
      </c>
      <c r="I409" s="88"/>
      <c r="J409" s="265">
        <f t="shared" si="18"/>
        <v>19.392139935413315</v>
      </c>
      <c r="K409" s="264"/>
      <c r="L409" s="264"/>
      <c r="M409" s="266">
        <v>42125</v>
      </c>
    </row>
    <row r="410" spans="2:13" ht="14.25">
      <c r="B410" s="335"/>
      <c r="C410" s="252"/>
      <c r="D410" s="252">
        <v>2</v>
      </c>
      <c r="E410" s="251">
        <v>3.2372469706596925</v>
      </c>
      <c r="F410" s="251">
        <v>20.04015906654071</v>
      </c>
      <c r="G410" s="251">
        <v>26.194684644280184</v>
      </c>
      <c r="H410" s="251">
        <v>22.044056060411581</v>
      </c>
      <c r="I410" s="88"/>
      <c r="J410" s="265">
        <f t="shared" si="18"/>
        <v>20.04015906654071</v>
      </c>
      <c r="K410" s="264"/>
      <c r="L410" s="264"/>
      <c r="M410" s="266">
        <v>42126</v>
      </c>
    </row>
    <row r="411" spans="2:13" ht="14.25">
      <c r="B411" s="335"/>
      <c r="C411" s="252"/>
      <c r="D411" s="252">
        <v>3</v>
      </c>
      <c r="E411" s="251">
        <v>3.3841800032957132</v>
      </c>
      <c r="F411" s="251">
        <v>20.119976834006629</v>
      </c>
      <c r="G411" s="251">
        <v>25.408338710470581</v>
      </c>
      <c r="H411" s="251">
        <v>23.356234801697646</v>
      </c>
      <c r="I411" s="88"/>
      <c r="J411" s="265">
        <f t="shared" si="18"/>
        <v>20.119976834006629</v>
      </c>
      <c r="K411" s="264"/>
      <c r="L411" s="264"/>
      <c r="M411" s="266">
        <v>42127</v>
      </c>
    </row>
    <row r="412" spans="2:13" ht="14.25">
      <c r="B412" s="335"/>
      <c r="C412" s="252"/>
      <c r="D412" s="252">
        <v>4</v>
      </c>
      <c r="E412" s="251">
        <v>2.9987740291039553</v>
      </c>
      <c r="F412" s="251">
        <v>20.766972851720322</v>
      </c>
      <c r="G412" s="251">
        <v>24.525298642068481</v>
      </c>
      <c r="H412" s="251">
        <v>24.955430696979299</v>
      </c>
      <c r="I412" s="88"/>
      <c r="J412" s="265">
        <f t="shared" si="18"/>
        <v>20.766972851720322</v>
      </c>
      <c r="K412" s="264"/>
      <c r="L412" s="264"/>
      <c r="M412" s="266">
        <v>42128</v>
      </c>
    </row>
    <row r="413" spans="2:13" ht="14.25">
      <c r="B413" s="335"/>
      <c r="C413" s="252"/>
      <c r="D413" s="252">
        <v>5</v>
      </c>
      <c r="E413" s="251">
        <v>2.8499316312256382</v>
      </c>
      <c r="F413" s="251">
        <v>20.803319005455542</v>
      </c>
      <c r="G413" s="251">
        <v>22.58717315810463</v>
      </c>
      <c r="H413" s="251">
        <v>21.61392335104539</v>
      </c>
      <c r="I413" s="88"/>
      <c r="J413" s="265">
        <f t="shared" si="18"/>
        <v>20.803319005455542</v>
      </c>
      <c r="K413" s="264"/>
      <c r="L413" s="264"/>
      <c r="M413" s="266">
        <v>42129</v>
      </c>
    </row>
    <row r="414" spans="2:13" ht="14.25">
      <c r="B414" s="335"/>
      <c r="C414" s="252"/>
      <c r="D414" s="252">
        <v>6</v>
      </c>
      <c r="E414" s="251">
        <v>3.4282837505261585</v>
      </c>
      <c r="F414" s="251">
        <v>21.071396383277957</v>
      </c>
      <c r="G414" s="251">
        <v>22.774704128566757</v>
      </c>
      <c r="H414" s="251">
        <v>18.800278208230552</v>
      </c>
      <c r="I414" s="88"/>
      <c r="J414" s="265">
        <f t="shared" si="18"/>
        <v>18.800278208230552</v>
      </c>
      <c r="K414" s="264"/>
      <c r="L414" s="264"/>
      <c r="M414" s="266">
        <v>42130</v>
      </c>
    </row>
    <row r="415" spans="2:13" ht="14.25">
      <c r="B415" s="335"/>
      <c r="C415" s="252"/>
      <c r="D415" s="252">
        <v>7</v>
      </c>
      <c r="E415" s="251">
        <v>3.1776093499085838</v>
      </c>
      <c r="F415" s="251">
        <v>20.924843094461043</v>
      </c>
      <c r="G415" s="251">
        <v>25.713850765388255</v>
      </c>
      <c r="H415" s="251">
        <v>19.183620883690573</v>
      </c>
      <c r="I415" s="88"/>
      <c r="J415" s="265">
        <f t="shared" si="18"/>
        <v>19.183620883690573</v>
      </c>
      <c r="K415" s="264"/>
      <c r="L415" s="264"/>
      <c r="M415" s="266">
        <v>42131</v>
      </c>
    </row>
    <row r="416" spans="2:13" ht="14.25">
      <c r="B416" s="335"/>
      <c r="C416" s="252"/>
      <c r="D416" s="252">
        <v>8</v>
      </c>
      <c r="E416" s="251">
        <v>2.9141248185601714</v>
      </c>
      <c r="F416" s="251">
        <v>20.94426319831009</v>
      </c>
      <c r="G416" s="251">
        <v>25.148572834629583</v>
      </c>
      <c r="H416" s="251">
        <v>17.949353846637266</v>
      </c>
      <c r="I416" s="88"/>
      <c r="J416" s="265">
        <f t="shared" si="18"/>
        <v>17.949353846637266</v>
      </c>
      <c r="K416" s="264"/>
      <c r="L416" s="264"/>
      <c r="M416" s="266">
        <v>42132</v>
      </c>
    </row>
    <row r="417" spans="2:13" ht="14.25">
      <c r="B417" s="335"/>
      <c r="C417" s="252"/>
      <c r="D417" s="252">
        <v>9</v>
      </c>
      <c r="E417" s="251">
        <v>2.752449013356089</v>
      </c>
      <c r="F417" s="251">
        <v>21.532259590410039</v>
      </c>
      <c r="G417" s="251">
        <v>26.131155830748241</v>
      </c>
      <c r="H417" s="251">
        <v>18.43989594073458</v>
      </c>
      <c r="I417" s="88"/>
      <c r="J417" s="265">
        <f t="shared" si="18"/>
        <v>18.43989594073458</v>
      </c>
      <c r="K417" s="264"/>
      <c r="L417" s="264"/>
      <c r="M417" s="266">
        <v>42133</v>
      </c>
    </row>
    <row r="418" spans="2:13" ht="14.25">
      <c r="B418" s="335"/>
      <c r="C418" s="252"/>
      <c r="D418" s="252">
        <v>10</v>
      </c>
      <c r="E418" s="251">
        <v>3.1166413193650935</v>
      </c>
      <c r="F418" s="251">
        <v>21.46617364386438</v>
      </c>
      <c r="G418" s="251">
        <v>28.511714641290965</v>
      </c>
      <c r="H418" s="251">
        <v>18.72513909637787</v>
      </c>
      <c r="I418" s="88"/>
      <c r="J418" s="265">
        <f t="shared" ref="J418:J481" si="19">IF(H418&gt;F418,F418,H418)</f>
        <v>18.72513909637787</v>
      </c>
      <c r="K418" s="264"/>
      <c r="L418" s="264"/>
      <c r="M418" s="266">
        <v>42134</v>
      </c>
    </row>
    <row r="419" spans="2:13" ht="14.25">
      <c r="B419" s="335"/>
      <c r="C419" s="252"/>
      <c r="D419" s="252">
        <v>11</v>
      </c>
      <c r="E419" s="251">
        <v>3.3456945249831107</v>
      </c>
      <c r="F419" s="251">
        <v>21.406620461982051</v>
      </c>
      <c r="G419" s="251">
        <v>27.500827221071116</v>
      </c>
      <c r="H419" s="251">
        <v>18.896196627497925</v>
      </c>
      <c r="I419" s="88"/>
      <c r="J419" s="265">
        <f t="shared" si="19"/>
        <v>18.896196627497925</v>
      </c>
      <c r="K419" s="264"/>
      <c r="L419" s="264"/>
      <c r="M419" s="266">
        <v>42135</v>
      </c>
    </row>
    <row r="420" spans="2:13" ht="14.25">
      <c r="B420" s="335"/>
      <c r="C420" s="252"/>
      <c r="D420" s="252">
        <v>12</v>
      </c>
      <c r="E420" s="251">
        <v>2.7155084857589227</v>
      </c>
      <c r="F420" s="251">
        <v>21.899274633561991</v>
      </c>
      <c r="G420" s="251">
        <v>28.786471923455757</v>
      </c>
      <c r="H420" s="251">
        <v>19.072701232241691</v>
      </c>
      <c r="I420" s="88"/>
      <c r="J420" s="265">
        <f t="shared" si="19"/>
        <v>19.072701232241691</v>
      </c>
      <c r="K420" s="264"/>
      <c r="L420" s="264"/>
      <c r="M420" s="266">
        <v>42136</v>
      </c>
    </row>
    <row r="421" spans="2:13" ht="14.25">
      <c r="B421" s="335"/>
      <c r="C421" s="252"/>
      <c r="D421" s="252">
        <v>13</v>
      </c>
      <c r="E421" s="251">
        <v>2.74147228044614</v>
      </c>
      <c r="F421" s="251">
        <v>21.978974396033848</v>
      </c>
      <c r="G421" s="251">
        <v>30.062848495878839</v>
      </c>
      <c r="H421" s="251">
        <v>19.070613568792265</v>
      </c>
      <c r="I421" s="88"/>
      <c r="J421" s="265">
        <f t="shared" si="19"/>
        <v>19.070613568792265</v>
      </c>
      <c r="K421" s="264"/>
      <c r="L421" s="264"/>
      <c r="M421" s="266">
        <v>42137</v>
      </c>
    </row>
    <row r="422" spans="2:13" ht="14.25">
      <c r="B422" s="335"/>
      <c r="C422" s="252"/>
      <c r="D422" s="252">
        <v>14</v>
      </c>
      <c r="E422" s="251">
        <v>2.4701555771474144</v>
      </c>
      <c r="F422" s="251">
        <v>21.942827284714649</v>
      </c>
      <c r="G422" s="251">
        <v>28.776728602575915</v>
      </c>
      <c r="H422" s="251">
        <v>20.337859590025932</v>
      </c>
      <c r="I422" s="88"/>
      <c r="J422" s="265">
        <f t="shared" si="19"/>
        <v>20.337859590025932</v>
      </c>
      <c r="K422" s="264"/>
      <c r="L422" s="267" t="s">
        <v>175</v>
      </c>
      <c r="M422" s="266">
        <v>42138</v>
      </c>
    </row>
    <row r="423" spans="2:13" ht="14.25">
      <c r="B423" s="335"/>
      <c r="C423" s="252"/>
      <c r="D423" s="252">
        <v>15</v>
      </c>
      <c r="E423" s="251">
        <v>2.3729307384803171</v>
      </c>
      <c r="F423" s="251">
        <v>22.591170511918566</v>
      </c>
      <c r="G423" s="251">
        <v>23.981882967645017</v>
      </c>
      <c r="H423" s="251">
        <v>21.859785685743294</v>
      </c>
      <c r="I423" s="88"/>
      <c r="J423" s="265">
        <f t="shared" si="19"/>
        <v>21.859785685743294</v>
      </c>
      <c r="K423" s="264"/>
      <c r="L423" s="264"/>
      <c r="M423" s="266">
        <v>42139</v>
      </c>
    </row>
    <row r="424" spans="2:13" ht="14.25">
      <c r="B424" s="335">
        <v>42491</v>
      </c>
      <c r="C424" s="252"/>
      <c r="D424" s="252">
        <v>16</v>
      </c>
      <c r="E424" s="251">
        <v>2.903162743876829</v>
      </c>
      <c r="F424" s="251">
        <v>22.865734351238292</v>
      </c>
      <c r="G424" s="251">
        <v>25.039317388851543</v>
      </c>
      <c r="H424" s="251">
        <v>22.535199109184131</v>
      </c>
      <c r="I424" s="88"/>
      <c r="J424" s="265">
        <f t="shared" si="19"/>
        <v>22.535199109184131</v>
      </c>
      <c r="K424" s="264"/>
      <c r="L424" s="264"/>
      <c r="M424" s="266">
        <v>42140</v>
      </c>
    </row>
    <row r="425" spans="2:13" ht="14.25">
      <c r="B425" s="335"/>
      <c r="C425" s="252"/>
      <c r="D425" s="252">
        <v>17</v>
      </c>
      <c r="E425" s="251">
        <v>3.1223210111726347</v>
      </c>
      <c r="F425" s="251">
        <v>22.835833430756011</v>
      </c>
      <c r="G425" s="251">
        <v>25.653106284456697</v>
      </c>
      <c r="H425" s="251">
        <v>22.935970031402682</v>
      </c>
      <c r="I425" s="88"/>
      <c r="J425" s="265">
        <f t="shared" si="19"/>
        <v>22.835833430756011</v>
      </c>
      <c r="K425" s="264"/>
      <c r="L425" s="264"/>
      <c r="M425" s="266">
        <v>42141</v>
      </c>
    </row>
    <row r="426" spans="2:13" ht="14.25">
      <c r="B426" s="335"/>
      <c r="C426" s="252"/>
      <c r="D426" s="252">
        <v>18</v>
      </c>
      <c r="E426" s="251">
        <v>2.8874292204421361</v>
      </c>
      <c r="F426" s="251">
        <v>22.88597099810011</v>
      </c>
      <c r="G426" s="251">
        <v>25.941192685935608</v>
      </c>
      <c r="H426" s="251">
        <v>23.368356463513109</v>
      </c>
      <c r="I426" s="88"/>
      <c r="J426" s="265">
        <f t="shared" si="19"/>
        <v>22.88597099810011</v>
      </c>
      <c r="K426" s="264"/>
      <c r="L426" s="264"/>
      <c r="M426" s="266">
        <v>42142</v>
      </c>
    </row>
    <row r="427" spans="2:13" ht="14.25">
      <c r="B427" s="335"/>
      <c r="C427" s="252"/>
      <c r="D427" s="252">
        <v>19</v>
      </c>
      <c r="E427" s="251">
        <v>2.7561045302747793</v>
      </c>
      <c r="F427" s="251">
        <v>22.512292581831922</v>
      </c>
      <c r="G427" s="251">
        <v>21.324548399995223</v>
      </c>
      <c r="H427" s="251">
        <v>23.634730344179477</v>
      </c>
      <c r="I427" s="88"/>
      <c r="J427" s="265">
        <f t="shared" si="19"/>
        <v>22.512292581831922</v>
      </c>
      <c r="K427" s="264"/>
      <c r="L427" s="264"/>
      <c r="M427" s="266">
        <v>42143</v>
      </c>
    </row>
    <row r="428" spans="2:13" ht="14.25">
      <c r="B428" s="335"/>
      <c r="C428" s="252"/>
      <c r="D428" s="252">
        <v>20</v>
      </c>
      <c r="E428" s="251">
        <v>2.5153731679741771</v>
      </c>
      <c r="F428" s="251">
        <v>22.871008422708726</v>
      </c>
      <c r="G428" s="251">
        <v>19.741964154285885</v>
      </c>
      <c r="H428" s="251">
        <v>25.568683122934704</v>
      </c>
      <c r="I428" s="88"/>
      <c r="J428" s="265">
        <f t="shared" si="19"/>
        <v>22.871008422708726</v>
      </c>
      <c r="K428" s="264"/>
      <c r="L428" s="264"/>
      <c r="M428" s="266">
        <v>42144</v>
      </c>
    </row>
    <row r="429" spans="2:13" ht="14.25">
      <c r="B429" s="335"/>
      <c r="C429" s="252"/>
      <c r="D429" s="252">
        <v>21</v>
      </c>
      <c r="E429" s="251">
        <v>2.0525075802059081</v>
      </c>
      <c r="F429" s="251">
        <v>22.964404569185898</v>
      </c>
      <c r="G429" s="251">
        <v>21.059163915303287</v>
      </c>
      <c r="H429" s="251">
        <v>25.397486686937516</v>
      </c>
      <c r="I429" s="88"/>
      <c r="J429" s="265">
        <f t="shared" si="19"/>
        <v>22.964404569185898</v>
      </c>
      <c r="K429" s="264"/>
      <c r="L429" s="264"/>
      <c r="M429" s="266">
        <v>42145</v>
      </c>
    </row>
    <row r="430" spans="2:13" ht="14.25">
      <c r="B430" s="335"/>
      <c r="C430" s="252"/>
      <c r="D430" s="252">
        <v>22</v>
      </c>
      <c r="E430" s="251">
        <v>1.6966087516668646</v>
      </c>
      <c r="F430" s="251">
        <v>23.451168563716319</v>
      </c>
      <c r="G430" s="251">
        <v>21.706931594861999</v>
      </c>
      <c r="H430" s="251">
        <v>22.741845884419188</v>
      </c>
      <c r="I430" s="88"/>
      <c r="J430" s="265">
        <f t="shared" si="19"/>
        <v>22.741845884419188</v>
      </c>
      <c r="K430" s="264"/>
      <c r="L430" s="264"/>
      <c r="M430" s="266">
        <v>42146</v>
      </c>
    </row>
    <row r="431" spans="2:13" ht="14.25">
      <c r="B431" s="335"/>
      <c r="C431" s="252"/>
      <c r="D431" s="252">
        <v>23</v>
      </c>
      <c r="E431" s="251">
        <v>2.0279683316012744</v>
      </c>
      <c r="F431" s="251">
        <v>23.60108129545592</v>
      </c>
      <c r="G431" s="251">
        <v>22.48744122066482</v>
      </c>
      <c r="H431" s="251">
        <v>22.368003248247966</v>
      </c>
      <c r="I431" s="88"/>
      <c r="J431" s="265">
        <f t="shared" si="19"/>
        <v>22.368003248247966</v>
      </c>
      <c r="K431" s="264"/>
      <c r="L431" s="264"/>
      <c r="M431" s="266">
        <v>42147</v>
      </c>
    </row>
    <row r="432" spans="2:13" ht="14.25">
      <c r="B432" s="335"/>
      <c r="C432" s="252"/>
      <c r="D432" s="252">
        <v>24</v>
      </c>
      <c r="E432" s="251">
        <v>2.0446790001904795</v>
      </c>
      <c r="F432" s="251">
        <v>23.597496304675339</v>
      </c>
      <c r="G432" s="251">
        <v>22.521785453148347</v>
      </c>
      <c r="H432" s="251">
        <v>23.739123782250893</v>
      </c>
      <c r="I432" s="88"/>
      <c r="J432" s="265">
        <f t="shared" si="19"/>
        <v>23.597496304675339</v>
      </c>
      <c r="K432" s="264"/>
      <c r="L432" s="264"/>
      <c r="M432" s="266">
        <v>42148</v>
      </c>
    </row>
    <row r="433" spans="2:13" ht="14.25">
      <c r="B433" s="335"/>
      <c r="C433" s="252"/>
      <c r="D433" s="252">
        <v>25</v>
      </c>
      <c r="E433" s="251">
        <v>2.7233199189641968</v>
      </c>
      <c r="F433" s="251">
        <v>23.728080866914187</v>
      </c>
      <c r="G433" s="251">
        <v>24.040693321864204</v>
      </c>
      <c r="H433" s="251">
        <v>22.588453335805294</v>
      </c>
      <c r="I433" s="88"/>
      <c r="J433" s="265">
        <f t="shared" si="19"/>
        <v>22.588453335805294</v>
      </c>
      <c r="K433" s="264"/>
      <c r="L433" s="264"/>
      <c r="M433" s="266">
        <v>42149</v>
      </c>
    </row>
    <row r="434" spans="2:13" ht="14.25">
      <c r="B434" s="335"/>
      <c r="C434" s="252"/>
      <c r="D434" s="252">
        <v>26</v>
      </c>
      <c r="E434" s="251">
        <v>2.3677176120028109</v>
      </c>
      <c r="F434" s="251">
        <v>23.960732199457706</v>
      </c>
      <c r="G434" s="251">
        <v>24.917708852294599</v>
      </c>
      <c r="H434" s="251">
        <v>23.506767074665682</v>
      </c>
      <c r="I434" s="88"/>
      <c r="J434" s="265">
        <f t="shared" si="19"/>
        <v>23.506767074665682</v>
      </c>
      <c r="K434" s="264"/>
      <c r="L434" s="264"/>
      <c r="M434" s="266">
        <v>42150</v>
      </c>
    </row>
    <row r="435" spans="2:13" ht="14.25">
      <c r="B435" s="335"/>
      <c r="C435" s="252"/>
      <c r="D435" s="252">
        <v>27</v>
      </c>
      <c r="E435" s="251">
        <v>2.4949670283376935</v>
      </c>
      <c r="F435" s="251">
        <v>24.064189647817862</v>
      </c>
      <c r="G435" s="251">
        <v>25.248444387068258</v>
      </c>
      <c r="H435" s="251">
        <v>24.502632254148935</v>
      </c>
      <c r="I435" s="88"/>
      <c r="J435" s="265">
        <f t="shared" si="19"/>
        <v>24.064189647817862</v>
      </c>
      <c r="K435" s="264"/>
      <c r="L435" s="264"/>
      <c r="M435" s="266">
        <v>42151</v>
      </c>
    </row>
    <row r="436" spans="2:13" ht="14.25">
      <c r="B436" s="335"/>
      <c r="C436" s="252"/>
      <c r="D436" s="252">
        <v>28</v>
      </c>
      <c r="E436" s="251">
        <v>2.858530608599299</v>
      </c>
      <c r="F436" s="251">
        <v>24.604662372712006</v>
      </c>
      <c r="G436" s="251">
        <v>26.781740801237365</v>
      </c>
      <c r="H436" s="251">
        <v>23.371853219907585</v>
      </c>
      <c r="I436" s="88"/>
      <c r="J436" s="265">
        <f t="shared" si="19"/>
        <v>23.371853219907585</v>
      </c>
      <c r="K436" s="264"/>
      <c r="L436" s="264"/>
      <c r="M436" s="266">
        <v>42152</v>
      </c>
    </row>
    <row r="437" spans="2:13" ht="14.25">
      <c r="B437" s="335"/>
      <c r="C437" s="252"/>
      <c r="D437" s="252">
        <v>29</v>
      </c>
      <c r="E437" s="251">
        <v>2.6945170103051415</v>
      </c>
      <c r="F437" s="251">
        <v>24.925205298843149</v>
      </c>
      <c r="G437" s="251">
        <v>25.07789761592543</v>
      </c>
      <c r="H437" s="251">
        <v>23.108173609969008</v>
      </c>
      <c r="I437" s="88"/>
      <c r="J437" s="265">
        <f t="shared" si="19"/>
        <v>23.108173609969008</v>
      </c>
      <c r="K437" s="264"/>
      <c r="L437" s="264"/>
      <c r="M437" s="266">
        <v>42153</v>
      </c>
    </row>
    <row r="438" spans="2:13" ht="14.25">
      <c r="B438" s="335"/>
      <c r="C438" s="252"/>
      <c r="D438" s="252">
        <v>30</v>
      </c>
      <c r="E438" s="251">
        <v>2.7837777203225804</v>
      </c>
      <c r="F438" s="251">
        <v>24.662821326880593</v>
      </c>
      <c r="G438" s="251">
        <v>25.674382812252155</v>
      </c>
      <c r="H438" s="251">
        <v>22.84198062248959</v>
      </c>
      <c r="I438" s="88"/>
      <c r="J438" s="265">
        <f t="shared" si="19"/>
        <v>22.84198062248959</v>
      </c>
      <c r="K438" s="264"/>
      <c r="L438" s="264"/>
      <c r="M438" s="266">
        <v>42154</v>
      </c>
    </row>
    <row r="439" spans="2:13" ht="14.25">
      <c r="B439" s="335"/>
      <c r="C439" s="252"/>
      <c r="D439" s="252">
        <v>31</v>
      </c>
      <c r="E439" s="251">
        <v>2.9316394951409821</v>
      </c>
      <c r="F439" s="251">
        <v>24.667348186829994</v>
      </c>
      <c r="G439" s="251">
        <v>26.518014435458827</v>
      </c>
      <c r="H439" s="251">
        <v>23.642918783097286</v>
      </c>
      <c r="I439" s="88"/>
      <c r="J439" s="265">
        <f t="shared" si="19"/>
        <v>23.642918783097286</v>
      </c>
      <c r="K439" s="264">
        <v>35</v>
      </c>
      <c r="L439" s="264"/>
      <c r="M439" s="266">
        <v>42155</v>
      </c>
    </row>
    <row r="440" spans="2:13" ht="14.25">
      <c r="B440" s="335"/>
      <c r="C440" s="252">
        <v>6</v>
      </c>
      <c r="D440" s="252">
        <v>1</v>
      </c>
      <c r="E440" s="251">
        <v>2.6473615678511297</v>
      </c>
      <c r="F440" s="251">
        <v>24.731540115073916</v>
      </c>
      <c r="G440" s="251">
        <v>26.690648691875872</v>
      </c>
      <c r="H440" s="251">
        <v>25.094763398797216</v>
      </c>
      <c r="I440" s="88"/>
      <c r="J440" s="265">
        <f t="shared" si="19"/>
        <v>24.731540115073916</v>
      </c>
      <c r="K440" s="264"/>
      <c r="L440" s="264"/>
      <c r="M440" s="266">
        <v>42156</v>
      </c>
    </row>
    <row r="441" spans="2:13" ht="14.25">
      <c r="B441" s="335"/>
      <c r="C441" s="252"/>
      <c r="D441" s="252">
        <v>2</v>
      </c>
      <c r="E441" s="251">
        <v>2.5175465558544063</v>
      </c>
      <c r="F441" s="251">
        <v>24.561152279036637</v>
      </c>
      <c r="G441" s="251">
        <v>28.285408481819115</v>
      </c>
      <c r="H441" s="251">
        <v>25.859787186369722</v>
      </c>
      <c r="I441" s="88"/>
      <c r="J441" s="265">
        <f t="shared" si="19"/>
        <v>24.561152279036637</v>
      </c>
      <c r="K441" s="264"/>
      <c r="L441" s="264"/>
      <c r="M441" s="266">
        <v>42157</v>
      </c>
    </row>
    <row r="442" spans="2:13" ht="14.25">
      <c r="B442" s="335"/>
      <c r="C442" s="252"/>
      <c r="D442" s="252">
        <v>3</v>
      </c>
      <c r="E442" s="251">
        <v>1.9882023171287766</v>
      </c>
      <c r="F442" s="251">
        <v>24.850949164046391</v>
      </c>
      <c r="G442" s="251">
        <v>28.553923373612822</v>
      </c>
      <c r="H442" s="251">
        <v>25.87720142606365</v>
      </c>
      <c r="I442" s="88"/>
      <c r="J442" s="265">
        <f t="shared" si="19"/>
        <v>24.850949164046391</v>
      </c>
      <c r="K442" s="264"/>
      <c r="L442" s="264"/>
      <c r="M442" s="266">
        <v>42158</v>
      </c>
    </row>
    <row r="443" spans="2:13" ht="14.25">
      <c r="B443" s="335"/>
      <c r="C443" s="252"/>
      <c r="D443" s="252">
        <v>4</v>
      </c>
      <c r="E443" s="251">
        <v>2.1875793251500601</v>
      </c>
      <c r="F443" s="251">
        <v>24.705904648833037</v>
      </c>
      <c r="G443" s="251">
        <v>29.941491065577161</v>
      </c>
      <c r="H443" s="251">
        <v>25.115172738178558</v>
      </c>
      <c r="I443" s="88"/>
      <c r="J443" s="265">
        <f t="shared" si="19"/>
        <v>24.705904648833037</v>
      </c>
      <c r="K443" s="264"/>
      <c r="L443" s="264"/>
      <c r="M443" s="266">
        <v>42159</v>
      </c>
    </row>
    <row r="444" spans="2:13" ht="14.25">
      <c r="B444" s="335"/>
      <c r="C444" s="252"/>
      <c r="D444" s="252">
        <v>5</v>
      </c>
      <c r="E444" s="251">
        <v>2.3925598016837952</v>
      </c>
      <c r="F444" s="251">
        <v>24.876071113595735</v>
      </c>
      <c r="G444" s="251">
        <v>29.100319138665355</v>
      </c>
      <c r="H444" s="251">
        <v>26.494107712523483</v>
      </c>
      <c r="I444" s="88"/>
      <c r="J444" s="265">
        <f t="shared" si="19"/>
        <v>24.876071113595735</v>
      </c>
      <c r="K444" s="264"/>
      <c r="L444" s="264"/>
      <c r="M444" s="266">
        <v>42160</v>
      </c>
    </row>
    <row r="445" spans="2:13" ht="14.25">
      <c r="B445" s="335"/>
      <c r="C445" s="252"/>
      <c r="D445" s="252">
        <v>6</v>
      </c>
      <c r="E445" s="251">
        <v>2.6321659620837057</v>
      </c>
      <c r="F445" s="251">
        <v>24.95626866387866</v>
      </c>
      <c r="G445" s="251">
        <v>28.481911266123777</v>
      </c>
      <c r="H445" s="251">
        <v>26.626911278159742</v>
      </c>
      <c r="I445" s="88"/>
      <c r="J445" s="265">
        <f t="shared" si="19"/>
        <v>24.95626866387866</v>
      </c>
      <c r="K445" s="264"/>
      <c r="L445" s="264"/>
      <c r="M445" s="266">
        <v>42161</v>
      </c>
    </row>
    <row r="446" spans="2:13" ht="14.25">
      <c r="B446" s="335"/>
      <c r="C446" s="252"/>
      <c r="D446" s="252">
        <v>7</v>
      </c>
      <c r="E446" s="251">
        <v>2.8275356614246121</v>
      </c>
      <c r="F446" s="251">
        <v>25.097395015632657</v>
      </c>
      <c r="G446" s="251">
        <v>29.809274859783205</v>
      </c>
      <c r="H446" s="251">
        <v>28.826802811368367</v>
      </c>
      <c r="I446" s="88"/>
      <c r="J446" s="265">
        <f t="shared" si="19"/>
        <v>25.097395015632657</v>
      </c>
      <c r="K446" s="264"/>
      <c r="L446" s="264"/>
      <c r="M446" s="266">
        <v>42162</v>
      </c>
    </row>
    <row r="447" spans="2:13" ht="14.25">
      <c r="B447" s="335"/>
      <c r="C447" s="252"/>
      <c r="D447" s="252">
        <v>8</v>
      </c>
      <c r="E447" s="251">
        <v>2.7069516031202272</v>
      </c>
      <c r="F447" s="251">
        <v>24.836498402058073</v>
      </c>
      <c r="G447" s="251">
        <v>30.332556663370241</v>
      </c>
      <c r="H447" s="251">
        <v>30.377871097479336</v>
      </c>
      <c r="I447" s="88"/>
      <c r="J447" s="265">
        <f t="shared" si="19"/>
        <v>24.836498402058073</v>
      </c>
      <c r="K447" s="264"/>
      <c r="L447" s="264"/>
      <c r="M447" s="266">
        <v>42163</v>
      </c>
    </row>
    <row r="448" spans="2:13" ht="14.25">
      <c r="B448" s="335"/>
      <c r="C448" s="252"/>
      <c r="D448" s="252">
        <v>9</v>
      </c>
      <c r="E448" s="251">
        <v>2.8915980488701543</v>
      </c>
      <c r="F448" s="251">
        <v>24.7499019966947</v>
      </c>
      <c r="G448" s="251">
        <v>28.133749114604619</v>
      </c>
      <c r="H448" s="251">
        <v>29.788319470986846</v>
      </c>
      <c r="I448" s="88"/>
      <c r="J448" s="265">
        <f t="shared" si="19"/>
        <v>24.7499019966947</v>
      </c>
      <c r="K448" s="264"/>
      <c r="L448" s="264"/>
      <c r="M448" s="266">
        <v>42164</v>
      </c>
    </row>
    <row r="449" spans="2:13" ht="14.25">
      <c r="B449" s="335"/>
      <c r="C449" s="252"/>
      <c r="D449" s="252">
        <v>10</v>
      </c>
      <c r="E449" s="251">
        <v>2.6713739783285324</v>
      </c>
      <c r="F449" s="251">
        <v>24.791229464658674</v>
      </c>
      <c r="G449" s="251">
        <v>25.326608523231421</v>
      </c>
      <c r="H449" s="251">
        <v>26.976386602462263</v>
      </c>
      <c r="I449" s="88"/>
      <c r="J449" s="265">
        <f t="shared" si="19"/>
        <v>24.791229464658674</v>
      </c>
      <c r="K449" s="264"/>
      <c r="L449" s="264"/>
      <c r="M449" s="266">
        <v>42165</v>
      </c>
    </row>
    <row r="450" spans="2:13" ht="14.25">
      <c r="B450" s="335"/>
      <c r="C450" s="252"/>
      <c r="D450" s="252">
        <v>11</v>
      </c>
      <c r="E450" s="251">
        <v>2.7204775383306048</v>
      </c>
      <c r="F450" s="251">
        <v>25.519554392480895</v>
      </c>
      <c r="G450" s="251">
        <v>23.812899439373531</v>
      </c>
      <c r="H450" s="251">
        <v>26.982200036984786</v>
      </c>
      <c r="I450" s="88"/>
      <c r="J450" s="265">
        <f t="shared" si="19"/>
        <v>25.519554392480895</v>
      </c>
      <c r="K450" s="264"/>
      <c r="L450" s="264"/>
      <c r="M450" s="266">
        <v>42166</v>
      </c>
    </row>
    <row r="451" spans="2:13" ht="14.25">
      <c r="B451" s="335"/>
      <c r="C451" s="252"/>
      <c r="D451" s="252">
        <v>12</v>
      </c>
      <c r="E451" s="251">
        <v>2.676345466250512</v>
      </c>
      <c r="F451" s="251">
        <v>26.002876774723319</v>
      </c>
      <c r="G451" s="251">
        <v>24.294221728537668</v>
      </c>
      <c r="H451" s="251">
        <v>27.844149327503565</v>
      </c>
      <c r="I451" s="88"/>
      <c r="J451" s="265">
        <f t="shared" si="19"/>
        <v>26.002876774723319</v>
      </c>
      <c r="K451" s="264"/>
      <c r="L451" s="264"/>
      <c r="M451" s="266">
        <v>42167</v>
      </c>
    </row>
    <row r="452" spans="2:13" ht="14.25">
      <c r="B452" s="335"/>
      <c r="C452" s="252"/>
      <c r="D452" s="252">
        <v>13</v>
      </c>
      <c r="E452" s="251">
        <v>2.7155528300048406</v>
      </c>
      <c r="F452" s="251">
        <v>26.335114862643216</v>
      </c>
      <c r="G452" s="251">
        <v>23.017742912774786</v>
      </c>
      <c r="H452" s="251">
        <v>28.932248880419202</v>
      </c>
      <c r="I452" s="88"/>
      <c r="J452" s="265">
        <f t="shared" si="19"/>
        <v>26.335114862643216</v>
      </c>
      <c r="K452" s="264"/>
      <c r="L452" s="264"/>
      <c r="M452" s="266">
        <v>42168</v>
      </c>
    </row>
    <row r="453" spans="2:13" ht="14.25">
      <c r="B453" s="335"/>
      <c r="C453" s="252"/>
      <c r="D453" s="252">
        <v>14</v>
      </c>
      <c r="E453" s="251">
        <v>2.2423290788904908</v>
      </c>
      <c r="F453" s="251">
        <v>26.607480722792861</v>
      </c>
      <c r="G453" s="251">
        <v>23.564238345041595</v>
      </c>
      <c r="H453" s="251">
        <v>27.130484755853537</v>
      </c>
      <c r="I453" s="88"/>
      <c r="J453" s="265">
        <f t="shared" si="19"/>
        <v>26.607480722792861</v>
      </c>
      <c r="K453" s="264"/>
      <c r="L453" s="267" t="s">
        <v>176</v>
      </c>
      <c r="M453" s="266">
        <v>42169</v>
      </c>
    </row>
    <row r="454" spans="2:13" ht="14.25">
      <c r="B454" s="335">
        <v>42522</v>
      </c>
      <c r="C454" s="252"/>
      <c r="D454" s="252">
        <v>15</v>
      </c>
      <c r="E454" s="251">
        <v>2.5957906143283322</v>
      </c>
      <c r="F454" s="251">
        <v>26.94523586304404</v>
      </c>
      <c r="G454" s="251">
        <v>23.349710863761612</v>
      </c>
      <c r="H454" s="251">
        <v>23.600323260122313</v>
      </c>
      <c r="I454" s="88"/>
      <c r="J454" s="265">
        <f t="shared" si="19"/>
        <v>23.600323260122313</v>
      </c>
      <c r="K454" s="264"/>
      <c r="L454" s="264"/>
      <c r="M454" s="266">
        <v>42170</v>
      </c>
    </row>
    <row r="455" spans="2:13" ht="14.25">
      <c r="B455" s="335"/>
      <c r="C455" s="252"/>
      <c r="D455" s="252">
        <v>16</v>
      </c>
      <c r="E455" s="251">
        <v>2.734658942791814</v>
      </c>
      <c r="F455" s="251">
        <v>26.989572319452353</v>
      </c>
      <c r="G455" s="251">
        <v>24.542636874668421</v>
      </c>
      <c r="H455" s="251">
        <v>22.599305970808153</v>
      </c>
      <c r="I455" s="88"/>
      <c r="J455" s="265">
        <f t="shared" si="19"/>
        <v>22.599305970808153</v>
      </c>
      <c r="K455" s="264"/>
      <c r="L455" s="264"/>
      <c r="M455" s="266">
        <v>42171</v>
      </c>
    </row>
    <row r="456" spans="2:13" ht="14.25">
      <c r="B456" s="335"/>
      <c r="C456" s="252"/>
      <c r="D456" s="252">
        <v>17</v>
      </c>
      <c r="E456" s="251">
        <v>2.8259288115456425</v>
      </c>
      <c r="F456" s="251">
        <v>26.942136338422451</v>
      </c>
      <c r="G456" s="251">
        <v>26.219192682754681</v>
      </c>
      <c r="H456" s="251">
        <v>23.163722217885446</v>
      </c>
      <c r="I456" s="88"/>
      <c r="J456" s="265">
        <f t="shared" si="19"/>
        <v>23.163722217885446</v>
      </c>
      <c r="K456" s="264"/>
      <c r="L456" s="264"/>
      <c r="M456" s="266">
        <v>42172</v>
      </c>
    </row>
    <row r="457" spans="2:13" ht="14.25">
      <c r="B457" s="335"/>
      <c r="C457" s="252"/>
      <c r="D457" s="252">
        <v>18</v>
      </c>
      <c r="E457" s="251">
        <v>2.5705129281010604</v>
      </c>
      <c r="F457" s="251">
        <v>27.189038673117793</v>
      </c>
      <c r="G457" s="251">
        <v>27.810119125279641</v>
      </c>
      <c r="H457" s="251">
        <v>23.627045787761816</v>
      </c>
      <c r="I457" s="88"/>
      <c r="J457" s="265">
        <f t="shared" si="19"/>
        <v>23.627045787761816</v>
      </c>
      <c r="K457" s="264"/>
      <c r="L457" s="264"/>
      <c r="M457" s="266">
        <v>42173</v>
      </c>
    </row>
    <row r="458" spans="2:13" ht="14.25">
      <c r="B458" s="335"/>
      <c r="C458" s="252"/>
      <c r="D458" s="252">
        <v>19</v>
      </c>
      <c r="E458" s="251">
        <v>2.4130578646330445</v>
      </c>
      <c r="F458" s="251">
        <v>27.137031286919854</v>
      </c>
      <c r="G458" s="251">
        <v>28.459272331371668</v>
      </c>
      <c r="H458" s="251">
        <v>25.747983027188631</v>
      </c>
      <c r="I458" s="88"/>
      <c r="J458" s="265">
        <f t="shared" si="19"/>
        <v>25.747983027188631</v>
      </c>
      <c r="K458" s="264"/>
      <c r="L458" s="264"/>
      <c r="M458" s="266">
        <v>42174</v>
      </c>
    </row>
    <row r="459" spans="2:13" ht="14.25">
      <c r="B459" s="335"/>
      <c r="C459" s="252"/>
      <c r="D459" s="252">
        <v>20</v>
      </c>
      <c r="E459" s="251">
        <v>2.8754141013083196</v>
      </c>
      <c r="F459" s="251">
        <v>27.482049245716347</v>
      </c>
      <c r="G459" s="251">
        <v>29.569180036613393</v>
      </c>
      <c r="H459" s="251">
        <v>28.242419699936615</v>
      </c>
      <c r="I459" s="88"/>
      <c r="J459" s="265">
        <f t="shared" si="19"/>
        <v>27.482049245716347</v>
      </c>
      <c r="K459" s="264"/>
      <c r="L459" s="264"/>
      <c r="M459" s="266">
        <v>42175</v>
      </c>
    </row>
    <row r="460" spans="2:13" ht="14.25">
      <c r="B460" s="335"/>
      <c r="C460" s="252"/>
      <c r="D460" s="252">
        <v>21</v>
      </c>
      <c r="E460" s="251">
        <v>2.9866353300643897</v>
      </c>
      <c r="F460" s="251">
        <v>27.689567775104575</v>
      </c>
      <c r="G460" s="251">
        <v>30.012780988537543</v>
      </c>
      <c r="H460" s="251">
        <v>30.313863640427726</v>
      </c>
      <c r="I460" s="88"/>
      <c r="J460" s="265">
        <f t="shared" si="19"/>
        <v>27.689567775104575</v>
      </c>
      <c r="K460" s="264"/>
      <c r="L460" s="264"/>
      <c r="M460" s="266">
        <v>42176</v>
      </c>
    </row>
    <row r="461" spans="2:13" ht="14.25">
      <c r="B461" s="335"/>
      <c r="C461" s="252"/>
      <c r="D461" s="252">
        <v>22</v>
      </c>
      <c r="E461" s="251">
        <v>2.9302609190378353</v>
      </c>
      <c r="F461" s="251">
        <v>27.88958162627112</v>
      </c>
      <c r="G461" s="251">
        <v>29.867097575493187</v>
      </c>
      <c r="H461" s="251">
        <v>30.855574468468312</v>
      </c>
      <c r="I461" s="88"/>
      <c r="J461" s="265">
        <f t="shared" si="19"/>
        <v>27.88958162627112</v>
      </c>
      <c r="K461" s="264"/>
      <c r="L461" s="264"/>
      <c r="M461" s="266">
        <v>42177</v>
      </c>
    </row>
    <row r="462" spans="2:13" ht="14.25">
      <c r="B462" s="335"/>
      <c r="C462" s="252"/>
      <c r="D462" s="252">
        <v>23</v>
      </c>
      <c r="E462" s="251">
        <v>2.5012858988682267</v>
      </c>
      <c r="F462" s="251">
        <v>27.876043638165807</v>
      </c>
      <c r="G462" s="251">
        <v>28.739484484958439</v>
      </c>
      <c r="H462" s="251">
        <v>29.845308810736146</v>
      </c>
      <c r="I462" s="88"/>
      <c r="J462" s="265">
        <f t="shared" si="19"/>
        <v>27.876043638165807</v>
      </c>
      <c r="K462" s="264"/>
      <c r="L462" s="264"/>
      <c r="M462" s="266">
        <v>42178</v>
      </c>
    </row>
    <row r="463" spans="2:13" ht="14.25">
      <c r="B463" s="335"/>
      <c r="C463" s="252"/>
      <c r="D463" s="252">
        <v>24</v>
      </c>
      <c r="E463" s="251">
        <v>2.0339375858637108</v>
      </c>
      <c r="F463" s="251">
        <v>27.879886007226773</v>
      </c>
      <c r="G463" s="251">
        <v>28.536879805196254</v>
      </c>
      <c r="H463" s="251">
        <v>28.648940214501451</v>
      </c>
      <c r="I463" s="88"/>
      <c r="J463" s="265">
        <f t="shared" si="19"/>
        <v>27.879886007226773</v>
      </c>
      <c r="K463" s="264"/>
      <c r="L463" s="264"/>
      <c r="M463" s="266">
        <v>42179</v>
      </c>
    </row>
    <row r="464" spans="2:13" ht="14.25">
      <c r="B464" s="335"/>
      <c r="C464" s="252"/>
      <c r="D464" s="252">
        <v>25</v>
      </c>
      <c r="E464" s="251">
        <v>2.258244829736137</v>
      </c>
      <c r="F464" s="251">
        <v>27.867379299064886</v>
      </c>
      <c r="G464" s="251">
        <v>30.044147980120712</v>
      </c>
      <c r="H464" s="251">
        <v>27.49785501851002</v>
      </c>
      <c r="I464" s="88"/>
      <c r="J464" s="265">
        <f t="shared" si="19"/>
        <v>27.49785501851002</v>
      </c>
      <c r="K464" s="264"/>
      <c r="L464" s="264"/>
      <c r="M464" s="266">
        <v>42180</v>
      </c>
    </row>
    <row r="465" spans="2:13" ht="14.25">
      <c r="B465" s="335"/>
      <c r="C465" s="252"/>
      <c r="D465" s="252">
        <v>26</v>
      </c>
      <c r="E465" s="251">
        <v>2.3105515059774593</v>
      </c>
      <c r="F465" s="251">
        <v>28.190391351354503</v>
      </c>
      <c r="G465" s="251">
        <v>31.398352985120368</v>
      </c>
      <c r="H465" s="251">
        <v>26.627233718762064</v>
      </c>
      <c r="I465" s="88"/>
      <c r="J465" s="265">
        <f t="shared" si="19"/>
        <v>26.627233718762064</v>
      </c>
      <c r="K465" s="264"/>
      <c r="L465" s="264"/>
      <c r="M465" s="266">
        <v>42181</v>
      </c>
    </row>
    <row r="466" spans="2:13" ht="14.25">
      <c r="B466" s="335"/>
      <c r="C466" s="252"/>
      <c r="D466" s="252">
        <v>27</v>
      </c>
      <c r="E466" s="251">
        <v>2.4735742399007985</v>
      </c>
      <c r="F466" s="251">
        <v>28.165511607603165</v>
      </c>
      <c r="G466" s="251">
        <v>32.251088564126185</v>
      </c>
      <c r="H466" s="251">
        <v>28.844992828716496</v>
      </c>
      <c r="I466" s="88"/>
      <c r="J466" s="265">
        <f t="shared" si="19"/>
        <v>28.165511607603165</v>
      </c>
      <c r="K466" s="264"/>
      <c r="L466" s="264"/>
      <c r="M466" s="266">
        <v>42182</v>
      </c>
    </row>
    <row r="467" spans="2:13" ht="14.25">
      <c r="B467" s="335"/>
      <c r="C467" s="252"/>
      <c r="D467" s="252">
        <v>28</v>
      </c>
      <c r="E467" s="251">
        <v>2.4613960330012836</v>
      </c>
      <c r="F467" s="251">
        <v>28.109436523991782</v>
      </c>
      <c r="G467" s="251">
        <v>32.692382659911274</v>
      </c>
      <c r="H467" s="251">
        <v>29.964616592311643</v>
      </c>
      <c r="I467" s="88"/>
      <c r="J467" s="265">
        <f t="shared" si="19"/>
        <v>28.109436523991782</v>
      </c>
      <c r="K467" s="264"/>
      <c r="L467" s="264"/>
      <c r="M467" s="266">
        <v>42183</v>
      </c>
    </row>
    <row r="468" spans="2:13" ht="14.25">
      <c r="B468" s="335"/>
      <c r="C468" s="252"/>
      <c r="D468" s="252">
        <v>29</v>
      </c>
      <c r="E468" s="251">
        <v>2.1614433108483584</v>
      </c>
      <c r="F468" s="251">
        <v>28.366686530039313</v>
      </c>
      <c r="G468" s="251">
        <v>33.992100297124907</v>
      </c>
      <c r="H468" s="251">
        <v>29.223893773530843</v>
      </c>
      <c r="I468" s="88"/>
      <c r="J468" s="265">
        <f t="shared" si="19"/>
        <v>28.366686530039313</v>
      </c>
      <c r="K468" s="264"/>
      <c r="L468" s="264"/>
      <c r="M468" s="266">
        <v>42184</v>
      </c>
    </row>
    <row r="469" spans="2:13" ht="14.25">
      <c r="B469" s="335"/>
      <c r="C469" s="252"/>
      <c r="D469" s="252">
        <v>30</v>
      </c>
      <c r="E469" s="251">
        <v>2.3125483730138758</v>
      </c>
      <c r="F469" s="251">
        <v>28.587666347188161</v>
      </c>
      <c r="G469" s="251">
        <v>33.471014040464375</v>
      </c>
      <c r="H469" s="251">
        <v>29.173334442217882</v>
      </c>
      <c r="I469" s="88"/>
      <c r="J469" s="265">
        <f t="shared" si="19"/>
        <v>28.587666347188161</v>
      </c>
      <c r="K469" s="264">
        <v>35</v>
      </c>
      <c r="L469" s="264"/>
      <c r="M469" s="266">
        <v>42185</v>
      </c>
    </row>
    <row r="470" spans="2:13" ht="14.25">
      <c r="B470" s="335"/>
      <c r="C470" s="252">
        <v>7</v>
      </c>
      <c r="D470" s="252">
        <v>1</v>
      </c>
      <c r="E470" s="251">
        <v>2.571052186226392</v>
      </c>
      <c r="F470" s="251">
        <v>28.296791528582744</v>
      </c>
      <c r="G470" s="251">
        <v>30.988941142345098</v>
      </c>
      <c r="H470" s="251">
        <v>29.237134161160995</v>
      </c>
      <c r="I470" s="88"/>
      <c r="J470" s="265">
        <f t="shared" si="19"/>
        <v>28.296791528582744</v>
      </c>
      <c r="K470" s="264"/>
      <c r="L470" s="264"/>
      <c r="M470" s="266">
        <v>42186</v>
      </c>
    </row>
    <row r="471" spans="2:13" ht="14.25">
      <c r="B471" s="335"/>
      <c r="C471" s="252"/>
      <c r="D471" s="252">
        <v>2</v>
      </c>
      <c r="E471" s="251">
        <v>2.5498616945865638</v>
      </c>
      <c r="F471" s="251">
        <v>28.021204106479846</v>
      </c>
      <c r="G471" s="251">
        <v>29.847494711269754</v>
      </c>
      <c r="H471" s="251">
        <v>29.450301371437575</v>
      </c>
      <c r="I471" s="88"/>
      <c r="J471" s="265">
        <f t="shared" si="19"/>
        <v>28.021204106479846</v>
      </c>
      <c r="K471" s="264"/>
      <c r="L471" s="264"/>
      <c r="M471" s="266">
        <v>42187</v>
      </c>
    </row>
    <row r="472" spans="2:13" ht="14.25">
      <c r="B472" s="335"/>
      <c r="C472" s="252"/>
      <c r="D472" s="252">
        <v>3</v>
      </c>
      <c r="E472" s="251">
        <v>2.1993258459463578</v>
      </c>
      <c r="F472" s="251">
        <v>28.041016745081919</v>
      </c>
      <c r="G472" s="251">
        <v>32.873177297271639</v>
      </c>
      <c r="H472" s="251">
        <v>30.506401904252382</v>
      </c>
      <c r="I472" s="88"/>
      <c r="J472" s="265">
        <f t="shared" si="19"/>
        <v>28.041016745081919</v>
      </c>
      <c r="K472" s="264"/>
      <c r="L472" s="264"/>
      <c r="M472" s="266">
        <v>42188</v>
      </c>
    </row>
    <row r="473" spans="2:13" ht="14.25">
      <c r="B473" s="335"/>
      <c r="C473" s="252"/>
      <c r="D473" s="252">
        <v>4</v>
      </c>
      <c r="E473" s="251">
        <v>1.8225230712665792</v>
      </c>
      <c r="F473" s="251">
        <v>27.977293695400327</v>
      </c>
      <c r="G473" s="251">
        <v>32.621846018749103</v>
      </c>
      <c r="H473" s="251">
        <v>29.632585518942072</v>
      </c>
      <c r="I473" s="88"/>
      <c r="J473" s="265">
        <f t="shared" si="19"/>
        <v>27.977293695400327</v>
      </c>
      <c r="K473" s="264"/>
      <c r="L473" s="264"/>
      <c r="M473" s="266">
        <v>42189</v>
      </c>
    </row>
    <row r="474" spans="2:13" ht="14.25">
      <c r="B474" s="335"/>
      <c r="C474" s="252"/>
      <c r="D474" s="252">
        <v>5</v>
      </c>
      <c r="E474" s="251">
        <v>1.8427204092920169</v>
      </c>
      <c r="F474" s="251">
        <v>27.920190172845537</v>
      </c>
      <c r="G474" s="251">
        <v>32.845619391403346</v>
      </c>
      <c r="H474" s="251">
        <v>29.757749988200455</v>
      </c>
      <c r="I474" s="88"/>
      <c r="J474" s="265">
        <f t="shared" si="19"/>
        <v>27.920190172845537</v>
      </c>
      <c r="K474" s="264"/>
      <c r="L474" s="264"/>
      <c r="M474" s="266">
        <v>42190</v>
      </c>
    </row>
    <row r="475" spans="2:13" ht="14.25">
      <c r="B475" s="335"/>
      <c r="C475" s="252"/>
      <c r="D475" s="252">
        <v>6</v>
      </c>
      <c r="E475" s="251">
        <v>1.9623716930600967</v>
      </c>
      <c r="F475" s="251">
        <v>27.808125010060817</v>
      </c>
      <c r="G475" s="251">
        <v>34.585362066424921</v>
      </c>
      <c r="H475" s="251">
        <v>30.762983744188027</v>
      </c>
      <c r="I475" s="88"/>
      <c r="J475" s="265">
        <f t="shared" si="19"/>
        <v>27.808125010060817</v>
      </c>
      <c r="K475" s="264"/>
      <c r="L475" s="264"/>
      <c r="M475" s="266">
        <v>42191</v>
      </c>
    </row>
    <row r="476" spans="2:13" ht="14.25">
      <c r="B476" s="335"/>
      <c r="C476" s="252"/>
      <c r="D476" s="252">
        <v>7</v>
      </c>
      <c r="E476" s="251">
        <v>1.8613295386814881</v>
      </c>
      <c r="F476" s="251">
        <v>28.324980449704849</v>
      </c>
      <c r="G476" s="251">
        <v>33.769082273015314</v>
      </c>
      <c r="H476" s="251">
        <v>29.777467368575255</v>
      </c>
      <c r="I476" s="88"/>
      <c r="J476" s="265">
        <f t="shared" si="19"/>
        <v>28.324980449704849</v>
      </c>
      <c r="K476" s="264"/>
      <c r="L476" s="264"/>
      <c r="M476" s="266">
        <v>42192</v>
      </c>
    </row>
    <row r="477" spans="2:13" ht="14.25">
      <c r="B477" s="335"/>
      <c r="C477" s="252"/>
      <c r="D477" s="252">
        <v>8</v>
      </c>
      <c r="E477" s="251">
        <v>2.0511084758622076</v>
      </c>
      <c r="F477" s="251">
        <v>28.621524122857654</v>
      </c>
      <c r="G477" s="251">
        <v>31.606701651265073</v>
      </c>
      <c r="H477" s="251">
        <v>31.229143025173471</v>
      </c>
      <c r="I477" s="88"/>
      <c r="J477" s="265">
        <f t="shared" si="19"/>
        <v>28.621524122857654</v>
      </c>
      <c r="K477" s="264"/>
      <c r="L477" s="264"/>
      <c r="M477" s="266">
        <v>42193</v>
      </c>
    </row>
    <row r="478" spans="2:13" ht="14.25">
      <c r="B478" s="335"/>
      <c r="C478" s="252"/>
      <c r="D478" s="252">
        <v>9</v>
      </c>
      <c r="E478" s="251">
        <v>2.0983488028718478</v>
      </c>
      <c r="F478" s="251">
        <v>28.675354065201159</v>
      </c>
      <c r="G478" s="251">
        <v>31.843293091599072</v>
      </c>
      <c r="H478" s="251">
        <v>32.811312177452365</v>
      </c>
      <c r="I478" s="88"/>
      <c r="J478" s="265">
        <f t="shared" si="19"/>
        <v>28.675354065201159</v>
      </c>
      <c r="K478" s="264"/>
      <c r="L478" s="264"/>
      <c r="M478" s="266">
        <v>42194</v>
      </c>
    </row>
    <row r="479" spans="2:13" ht="14.25">
      <c r="B479" s="335"/>
      <c r="C479" s="252"/>
      <c r="D479" s="252">
        <v>10</v>
      </c>
      <c r="E479" s="251">
        <v>2.5778169903697545</v>
      </c>
      <c r="F479" s="251">
        <v>28.770977315157428</v>
      </c>
      <c r="G479" s="251">
        <v>32.197523782629162</v>
      </c>
      <c r="H479" s="251">
        <v>32.771551398840884</v>
      </c>
      <c r="I479" s="88"/>
      <c r="J479" s="265">
        <f t="shared" si="19"/>
        <v>28.770977315157428</v>
      </c>
      <c r="K479" s="264"/>
      <c r="L479" s="264"/>
      <c r="M479" s="266">
        <v>42195</v>
      </c>
    </row>
    <row r="480" spans="2:13" ht="14.25">
      <c r="B480" s="335"/>
      <c r="C480" s="252"/>
      <c r="D480" s="252">
        <v>11</v>
      </c>
      <c r="E480" s="251">
        <v>2.2969194843917302</v>
      </c>
      <c r="F480" s="251">
        <v>28.929009025822388</v>
      </c>
      <c r="G480" s="251">
        <v>30.838832404099826</v>
      </c>
      <c r="H480" s="251">
        <v>31.014933605340325</v>
      </c>
      <c r="I480" s="88"/>
      <c r="J480" s="265">
        <f t="shared" si="19"/>
        <v>28.929009025822388</v>
      </c>
      <c r="K480" s="264"/>
      <c r="L480" s="264"/>
      <c r="M480" s="266">
        <v>42196</v>
      </c>
    </row>
    <row r="481" spans="2:13" ht="14.25">
      <c r="B481" s="335"/>
      <c r="C481" s="252"/>
      <c r="D481" s="252">
        <v>12</v>
      </c>
      <c r="E481" s="251">
        <v>2.058110512774566</v>
      </c>
      <c r="F481" s="251">
        <v>29.218680763103283</v>
      </c>
      <c r="G481" s="251">
        <v>31.48351016961335</v>
      </c>
      <c r="H481" s="251">
        <v>29.436482770435802</v>
      </c>
      <c r="I481" s="88"/>
      <c r="J481" s="265">
        <f t="shared" si="19"/>
        <v>29.218680763103283</v>
      </c>
      <c r="K481" s="264"/>
      <c r="L481" s="264"/>
      <c r="M481" s="266">
        <v>42197</v>
      </c>
    </row>
    <row r="482" spans="2:13" ht="14.25">
      <c r="B482" s="335"/>
      <c r="C482" s="252"/>
      <c r="D482" s="252">
        <v>13</v>
      </c>
      <c r="E482" s="251">
        <v>1.8064998117233586</v>
      </c>
      <c r="F482" s="251">
        <v>29.309015214281523</v>
      </c>
      <c r="G482" s="251">
        <v>32.049930850824659</v>
      </c>
      <c r="H482" s="251">
        <v>27.628638944939691</v>
      </c>
      <c r="I482" s="88"/>
      <c r="J482" s="265">
        <f t="shared" ref="J482:J545" si="20">IF(H482&gt;F482,F482,H482)</f>
        <v>27.628638944939691</v>
      </c>
      <c r="K482" s="264"/>
      <c r="L482" s="264"/>
      <c r="M482" s="266">
        <v>42198</v>
      </c>
    </row>
    <row r="483" spans="2:13" ht="14.25">
      <c r="B483" s="335"/>
      <c r="C483" s="252"/>
      <c r="D483" s="252">
        <v>14</v>
      </c>
      <c r="E483" s="251">
        <v>1.8458190206549183</v>
      </c>
      <c r="F483" s="251">
        <v>29.086628554377882</v>
      </c>
      <c r="G483" s="251">
        <v>32.628798396276963</v>
      </c>
      <c r="H483" s="251">
        <v>27.682583811555016</v>
      </c>
      <c r="I483" s="88"/>
      <c r="J483" s="265">
        <f t="shared" si="20"/>
        <v>27.682583811555016</v>
      </c>
      <c r="K483" s="264"/>
      <c r="L483" s="267" t="s">
        <v>177</v>
      </c>
      <c r="M483" s="266">
        <v>42199</v>
      </c>
    </row>
    <row r="484" spans="2:13" ht="14.25">
      <c r="B484" s="335">
        <v>42552</v>
      </c>
      <c r="C484" s="252"/>
      <c r="D484" s="252">
        <v>15</v>
      </c>
      <c r="E484" s="251">
        <v>1.9108164657859885</v>
      </c>
      <c r="F484" s="251">
        <v>29.55042385444639</v>
      </c>
      <c r="G484" s="251">
        <v>33.222110040450289</v>
      </c>
      <c r="H484" s="251">
        <v>28.816152646806696</v>
      </c>
      <c r="I484" s="88"/>
      <c r="J484" s="265">
        <f t="shared" si="20"/>
        <v>28.816152646806696</v>
      </c>
      <c r="K484" s="264"/>
      <c r="L484" s="264"/>
      <c r="M484" s="266">
        <v>42200</v>
      </c>
    </row>
    <row r="485" spans="2:13" ht="14.25">
      <c r="B485" s="335"/>
      <c r="C485" s="252"/>
      <c r="D485" s="252">
        <v>16</v>
      </c>
      <c r="E485" s="251">
        <v>1.9410971834644948</v>
      </c>
      <c r="F485" s="251">
        <v>29.778143219340301</v>
      </c>
      <c r="G485" s="251">
        <v>33.373179841587842</v>
      </c>
      <c r="H485" s="251">
        <v>30.660272894138817</v>
      </c>
      <c r="I485" s="88"/>
      <c r="J485" s="265">
        <f t="shared" si="20"/>
        <v>29.778143219340301</v>
      </c>
      <c r="K485" s="264"/>
      <c r="L485" s="264"/>
      <c r="M485" s="266">
        <v>42201</v>
      </c>
    </row>
    <row r="486" spans="2:13" ht="14.25">
      <c r="B486" s="335"/>
      <c r="C486" s="252"/>
      <c r="D486" s="252">
        <v>17</v>
      </c>
      <c r="E486" s="251">
        <v>1.7857029531688</v>
      </c>
      <c r="F486" s="251">
        <v>29.993032978613812</v>
      </c>
      <c r="G486" s="251">
        <v>32.822518916232205</v>
      </c>
      <c r="H486" s="251">
        <v>32.340560471505334</v>
      </c>
      <c r="I486" s="88"/>
      <c r="J486" s="265">
        <f t="shared" si="20"/>
        <v>29.993032978613812</v>
      </c>
      <c r="K486" s="264"/>
      <c r="L486" s="264"/>
      <c r="M486" s="266">
        <v>42202</v>
      </c>
    </row>
    <row r="487" spans="2:13" ht="14.25">
      <c r="B487" s="335"/>
      <c r="C487" s="252"/>
      <c r="D487" s="252">
        <v>18</v>
      </c>
      <c r="E487" s="251">
        <v>2.1849850673480349</v>
      </c>
      <c r="F487" s="251">
        <v>30.317383245098991</v>
      </c>
      <c r="G487" s="251">
        <v>31.653152878026116</v>
      </c>
      <c r="H487" s="251">
        <v>33.581412933276333</v>
      </c>
      <c r="I487" s="88"/>
      <c r="J487" s="265">
        <f t="shared" si="20"/>
        <v>30.317383245098991</v>
      </c>
      <c r="K487" s="264"/>
      <c r="L487" s="264"/>
      <c r="M487" s="266">
        <v>42203</v>
      </c>
    </row>
    <row r="488" spans="2:13" ht="14.25">
      <c r="B488" s="335"/>
      <c r="C488" s="252"/>
      <c r="D488" s="252">
        <v>19</v>
      </c>
      <c r="E488" s="251">
        <v>2.4078009251934658</v>
      </c>
      <c r="F488" s="251">
        <v>30.397184647338662</v>
      </c>
      <c r="G488" s="251">
        <v>32.218841625580339</v>
      </c>
      <c r="H488" s="251">
        <v>33.219734457469166</v>
      </c>
      <c r="I488" s="88"/>
      <c r="J488" s="265">
        <f t="shared" si="20"/>
        <v>30.397184647338662</v>
      </c>
      <c r="K488" s="264"/>
      <c r="L488" s="264"/>
      <c r="M488" s="266">
        <v>42204</v>
      </c>
    </row>
    <row r="489" spans="2:13" ht="14.25">
      <c r="B489" s="335"/>
      <c r="C489" s="252"/>
      <c r="D489" s="252">
        <v>20</v>
      </c>
      <c r="E489" s="251">
        <v>2.1252601280583909</v>
      </c>
      <c r="F489" s="251">
        <v>30.195752346579773</v>
      </c>
      <c r="G489" s="251">
        <v>33.052762211363678</v>
      </c>
      <c r="H489" s="251">
        <v>30.974186942031107</v>
      </c>
      <c r="I489" s="88"/>
      <c r="J489" s="265">
        <f t="shared" si="20"/>
        <v>30.195752346579773</v>
      </c>
      <c r="K489" s="264"/>
      <c r="L489" s="264"/>
      <c r="M489" s="266">
        <v>42205</v>
      </c>
    </row>
    <row r="490" spans="2:13" ht="14.25">
      <c r="B490" s="335"/>
      <c r="C490" s="252"/>
      <c r="D490" s="252">
        <v>21</v>
      </c>
      <c r="E490" s="251">
        <v>2.0959760483929744</v>
      </c>
      <c r="F490" s="251">
        <v>30.232322485724129</v>
      </c>
      <c r="G490" s="251">
        <v>32.592093317127201</v>
      </c>
      <c r="H490" s="251">
        <v>30.726958954750714</v>
      </c>
      <c r="I490" s="88"/>
      <c r="J490" s="265">
        <f t="shared" si="20"/>
        <v>30.232322485724129</v>
      </c>
      <c r="K490" s="264"/>
      <c r="L490" s="264"/>
      <c r="M490" s="266">
        <v>42206</v>
      </c>
    </row>
    <row r="491" spans="2:13" ht="14.25">
      <c r="B491" s="335"/>
      <c r="C491" s="252"/>
      <c r="D491" s="252">
        <v>22</v>
      </c>
      <c r="E491" s="251">
        <v>1.7003495653383225</v>
      </c>
      <c r="F491" s="251">
        <v>29.967501956171223</v>
      </c>
      <c r="G491" s="251">
        <v>31.618240571393493</v>
      </c>
      <c r="H491" s="251">
        <v>29.490182414876315</v>
      </c>
      <c r="I491" s="88"/>
      <c r="J491" s="265">
        <f t="shared" si="20"/>
        <v>29.490182414876315</v>
      </c>
      <c r="K491" s="264"/>
      <c r="L491" s="264"/>
      <c r="M491" s="266">
        <v>42207</v>
      </c>
    </row>
    <row r="492" spans="2:13" ht="14.25">
      <c r="B492" s="335"/>
      <c r="C492" s="252"/>
      <c r="D492" s="252">
        <v>23</v>
      </c>
      <c r="E492" s="251">
        <v>1.7781287074597736</v>
      </c>
      <c r="F492" s="251">
        <v>30.050105484103842</v>
      </c>
      <c r="G492" s="251">
        <v>32.430403615422165</v>
      </c>
      <c r="H492" s="251">
        <v>29.26326651125375</v>
      </c>
      <c r="I492" s="88"/>
      <c r="J492" s="265">
        <f t="shared" si="20"/>
        <v>29.26326651125375</v>
      </c>
      <c r="K492" s="264"/>
      <c r="L492" s="264"/>
      <c r="M492" s="266">
        <v>42208</v>
      </c>
    </row>
    <row r="493" spans="2:13" ht="14.25">
      <c r="B493" s="335"/>
      <c r="C493" s="252"/>
      <c r="D493" s="252">
        <v>24</v>
      </c>
      <c r="E493" s="251">
        <v>2.0168028061048267</v>
      </c>
      <c r="F493" s="251">
        <v>30.257481212845661</v>
      </c>
      <c r="G493" s="251">
        <v>31.862355728158878</v>
      </c>
      <c r="H493" s="251">
        <v>30.578799972343084</v>
      </c>
      <c r="I493" s="88"/>
      <c r="J493" s="265">
        <f t="shared" si="20"/>
        <v>30.257481212845661</v>
      </c>
      <c r="K493" s="264"/>
      <c r="L493" s="264"/>
      <c r="M493" s="266">
        <v>42209</v>
      </c>
    </row>
    <row r="494" spans="2:13" ht="14.25">
      <c r="B494" s="335"/>
      <c r="C494" s="252"/>
      <c r="D494" s="252">
        <v>25</v>
      </c>
      <c r="E494" s="251">
        <v>1.4842265136166368</v>
      </c>
      <c r="F494" s="251">
        <v>30.031902953817113</v>
      </c>
      <c r="G494" s="251">
        <v>29.78200880770137</v>
      </c>
      <c r="H494" s="251">
        <v>31.943784556426262</v>
      </c>
      <c r="I494" s="88"/>
      <c r="J494" s="265">
        <f t="shared" si="20"/>
        <v>30.031902953817113</v>
      </c>
      <c r="K494" s="264"/>
      <c r="L494" s="264"/>
      <c r="M494" s="266">
        <v>42210</v>
      </c>
    </row>
    <row r="495" spans="2:13" ht="14.25">
      <c r="B495" s="335"/>
      <c r="C495" s="252"/>
      <c r="D495" s="252">
        <v>26</v>
      </c>
      <c r="E495" s="251">
        <v>1.4538334899925502</v>
      </c>
      <c r="F495" s="251">
        <v>30.191368360295037</v>
      </c>
      <c r="G495" s="251">
        <v>32.304571179770925</v>
      </c>
      <c r="H495" s="251">
        <v>32.395328799458454</v>
      </c>
      <c r="I495" s="88"/>
      <c r="J495" s="265">
        <f t="shared" si="20"/>
        <v>30.191368360295037</v>
      </c>
      <c r="K495" s="264"/>
      <c r="L495" s="264"/>
      <c r="M495" s="266">
        <v>42211</v>
      </c>
    </row>
    <row r="496" spans="2:13" ht="14.25">
      <c r="B496" s="335"/>
      <c r="C496" s="252"/>
      <c r="D496" s="252">
        <v>27</v>
      </c>
      <c r="E496" s="251">
        <v>1.4249645159217188</v>
      </c>
      <c r="F496" s="251">
        <v>29.965845206495338</v>
      </c>
      <c r="G496" s="251">
        <v>31.528266027021246</v>
      </c>
      <c r="H496" s="251">
        <v>31.02983231520566</v>
      </c>
      <c r="I496" s="88"/>
      <c r="J496" s="265">
        <f t="shared" si="20"/>
        <v>29.965845206495338</v>
      </c>
      <c r="K496" s="264"/>
      <c r="L496" s="264"/>
      <c r="M496" s="266">
        <v>42212</v>
      </c>
    </row>
    <row r="497" spans="2:13" ht="14.25">
      <c r="B497" s="335"/>
      <c r="C497" s="252"/>
      <c r="D497" s="252">
        <v>28</v>
      </c>
      <c r="E497" s="251">
        <v>1.6640466501870228</v>
      </c>
      <c r="F497" s="251">
        <v>30.186132753159789</v>
      </c>
      <c r="G497" s="251">
        <v>32.152734153819068</v>
      </c>
      <c r="H497" s="251">
        <v>31.593366690641155</v>
      </c>
      <c r="I497" s="88"/>
      <c r="J497" s="265">
        <f t="shared" si="20"/>
        <v>30.186132753159789</v>
      </c>
      <c r="K497" s="264"/>
      <c r="L497" s="264"/>
      <c r="M497" s="266">
        <v>42213</v>
      </c>
    </row>
    <row r="498" spans="2:13" ht="14.25">
      <c r="B498" s="335"/>
      <c r="C498" s="252"/>
      <c r="D498" s="252">
        <v>29</v>
      </c>
      <c r="E498" s="251">
        <v>1.3886558233382309</v>
      </c>
      <c r="F498" s="251">
        <v>30.388814335293322</v>
      </c>
      <c r="G498" s="251">
        <v>31.236662919757357</v>
      </c>
      <c r="H498" s="251">
        <v>32.04207855050749</v>
      </c>
      <c r="I498" s="88"/>
      <c r="J498" s="265">
        <f t="shared" si="20"/>
        <v>30.388814335293322</v>
      </c>
      <c r="K498" s="264"/>
      <c r="L498" s="264"/>
      <c r="M498" s="266">
        <v>42214</v>
      </c>
    </row>
    <row r="499" spans="2:13" ht="14.25">
      <c r="B499" s="335"/>
      <c r="C499" s="252"/>
      <c r="D499" s="252">
        <v>30</v>
      </c>
      <c r="E499" s="251">
        <v>1.429713806170243</v>
      </c>
      <c r="F499" s="251">
        <v>30.209701256147284</v>
      </c>
      <c r="G499" s="251">
        <v>28.689436430309335</v>
      </c>
      <c r="H499" s="251">
        <v>30.86297452937027</v>
      </c>
      <c r="I499" s="88"/>
      <c r="J499" s="265">
        <f t="shared" si="20"/>
        <v>30.209701256147284</v>
      </c>
      <c r="K499" s="264"/>
      <c r="L499" s="264"/>
      <c r="M499" s="266">
        <v>42215</v>
      </c>
    </row>
    <row r="500" spans="2:13" ht="14.25">
      <c r="B500" s="335"/>
      <c r="C500" s="252"/>
      <c r="D500" s="252">
        <v>31</v>
      </c>
      <c r="E500" s="251">
        <v>2.0376104609959875</v>
      </c>
      <c r="F500" s="251">
        <v>30.548595789141913</v>
      </c>
      <c r="G500" s="251">
        <v>27.293182963200305</v>
      </c>
      <c r="H500" s="251">
        <v>30.266344094886698</v>
      </c>
      <c r="I500" s="88"/>
      <c r="J500" s="265">
        <f t="shared" si="20"/>
        <v>30.266344094886698</v>
      </c>
      <c r="K500" s="264">
        <v>35</v>
      </c>
      <c r="L500" s="264"/>
      <c r="M500" s="266">
        <v>42216</v>
      </c>
    </row>
    <row r="501" spans="2:13" ht="14.25">
      <c r="B501" s="335"/>
      <c r="C501" s="252">
        <v>8</v>
      </c>
      <c r="D501" s="252">
        <v>1</v>
      </c>
      <c r="E501" s="251">
        <v>2.2120578779793867</v>
      </c>
      <c r="F501" s="251">
        <v>30.402492765567999</v>
      </c>
      <c r="G501" s="251">
        <v>28.390606634574219</v>
      </c>
      <c r="H501" s="251">
        <v>30.398355424766685</v>
      </c>
      <c r="I501" s="88"/>
      <c r="J501" s="265">
        <f t="shared" si="20"/>
        <v>30.398355424766685</v>
      </c>
      <c r="K501" s="264"/>
      <c r="L501" s="264"/>
      <c r="M501" s="266">
        <v>42217</v>
      </c>
    </row>
    <row r="502" spans="2:13" ht="14.25">
      <c r="B502" s="335"/>
      <c r="C502" s="252"/>
      <c r="D502" s="252">
        <v>2</v>
      </c>
      <c r="E502" s="251">
        <v>2.1103979350317332</v>
      </c>
      <c r="F502" s="251">
        <v>29.954376845337364</v>
      </c>
      <c r="G502" s="251">
        <v>31.995752998953122</v>
      </c>
      <c r="H502" s="251">
        <v>31.696694120622166</v>
      </c>
      <c r="I502" s="88"/>
      <c r="J502" s="265">
        <f t="shared" si="20"/>
        <v>29.954376845337364</v>
      </c>
      <c r="K502" s="264"/>
      <c r="L502" s="264"/>
      <c r="M502" s="266">
        <v>42218</v>
      </c>
    </row>
    <row r="503" spans="2:13" ht="14.25">
      <c r="B503" s="335"/>
      <c r="C503" s="252"/>
      <c r="D503" s="252">
        <v>3</v>
      </c>
      <c r="E503" s="251">
        <v>1.8837020269849774</v>
      </c>
      <c r="F503" s="251">
        <v>30.100290864757607</v>
      </c>
      <c r="G503" s="251">
        <v>31.235055332106988</v>
      </c>
      <c r="H503" s="251">
        <v>32.087416525666811</v>
      </c>
      <c r="I503" s="88"/>
      <c r="J503" s="265">
        <f t="shared" si="20"/>
        <v>30.100290864757607</v>
      </c>
      <c r="K503" s="264"/>
      <c r="L503" s="264"/>
      <c r="M503" s="266">
        <v>42219</v>
      </c>
    </row>
    <row r="504" spans="2:13" ht="14.25">
      <c r="B504" s="335"/>
      <c r="C504" s="252"/>
      <c r="D504" s="252">
        <v>4</v>
      </c>
      <c r="E504" s="251">
        <v>2.0570113536094881</v>
      </c>
      <c r="F504" s="251">
        <v>30.403190894790459</v>
      </c>
      <c r="G504" s="251">
        <v>30.411685793456556</v>
      </c>
      <c r="H504" s="251">
        <v>31.893801462223117</v>
      </c>
      <c r="I504" s="88"/>
      <c r="J504" s="265">
        <f t="shared" si="20"/>
        <v>30.403190894790459</v>
      </c>
      <c r="K504" s="264"/>
      <c r="L504" s="264"/>
      <c r="M504" s="266">
        <v>42220</v>
      </c>
    </row>
    <row r="505" spans="2:13" ht="14.25">
      <c r="B505" s="335"/>
      <c r="C505" s="252"/>
      <c r="D505" s="252">
        <v>5</v>
      </c>
      <c r="E505" s="251">
        <v>2.0466737300522357</v>
      </c>
      <c r="F505" s="251">
        <v>30.298695734727307</v>
      </c>
      <c r="G505" s="251">
        <v>32.188293845566058</v>
      </c>
      <c r="H505" s="251">
        <v>30.199171759311028</v>
      </c>
      <c r="I505" s="88"/>
      <c r="J505" s="265">
        <f t="shared" si="20"/>
        <v>30.199171759311028</v>
      </c>
      <c r="K505" s="264"/>
      <c r="L505" s="264"/>
      <c r="M505" s="266">
        <v>42221</v>
      </c>
    </row>
    <row r="506" spans="2:13" ht="14.25">
      <c r="B506" s="335"/>
      <c r="C506" s="252"/>
      <c r="D506" s="252">
        <v>6</v>
      </c>
      <c r="E506" s="251">
        <v>1.9773739155683383</v>
      </c>
      <c r="F506" s="251">
        <v>30.208928374127211</v>
      </c>
      <c r="G506" s="251">
        <v>32.318832381317463</v>
      </c>
      <c r="H506" s="251">
        <v>30.986560024541319</v>
      </c>
      <c r="I506" s="88"/>
      <c r="J506" s="265">
        <f t="shared" si="20"/>
        <v>30.208928374127211</v>
      </c>
      <c r="K506" s="264"/>
      <c r="L506" s="264"/>
      <c r="M506" s="266">
        <v>42222</v>
      </c>
    </row>
    <row r="507" spans="2:13" ht="14.25">
      <c r="B507" s="335"/>
      <c r="C507" s="252"/>
      <c r="D507" s="252">
        <v>7</v>
      </c>
      <c r="E507" s="251">
        <v>2.0996950952789355</v>
      </c>
      <c r="F507" s="251">
        <v>29.900884417453366</v>
      </c>
      <c r="G507" s="251">
        <v>31.367179809477612</v>
      </c>
      <c r="H507" s="251">
        <v>32.164351650074366</v>
      </c>
      <c r="I507" s="88"/>
      <c r="J507" s="265">
        <f t="shared" si="20"/>
        <v>29.900884417453366</v>
      </c>
      <c r="K507" s="264"/>
      <c r="L507" s="264"/>
      <c r="M507" s="266">
        <v>42223</v>
      </c>
    </row>
    <row r="508" spans="2:13" ht="14.25">
      <c r="B508" s="335"/>
      <c r="C508" s="252"/>
      <c r="D508" s="252">
        <v>8</v>
      </c>
      <c r="E508" s="251">
        <v>2.0457525765980082</v>
      </c>
      <c r="F508" s="251">
        <v>29.390665936587244</v>
      </c>
      <c r="G508" s="251">
        <v>28.825861786631812</v>
      </c>
      <c r="H508" s="251">
        <v>32.013034029573561</v>
      </c>
      <c r="I508" s="88"/>
      <c r="J508" s="265">
        <f t="shared" si="20"/>
        <v>29.390665936587244</v>
      </c>
      <c r="K508" s="264"/>
      <c r="L508" s="264"/>
      <c r="M508" s="266">
        <v>42224</v>
      </c>
    </row>
    <row r="509" spans="2:13" ht="14.25">
      <c r="B509" s="335"/>
      <c r="C509" s="252"/>
      <c r="D509" s="252">
        <v>9</v>
      </c>
      <c r="E509" s="251">
        <v>2.2124019199604139</v>
      </c>
      <c r="F509" s="251">
        <v>29.618360457839184</v>
      </c>
      <c r="G509" s="251">
        <v>29.696916117690716</v>
      </c>
      <c r="H509" s="251">
        <v>30.946315549885657</v>
      </c>
      <c r="I509" s="88"/>
      <c r="J509" s="265">
        <f t="shared" si="20"/>
        <v>29.618360457839184</v>
      </c>
      <c r="K509" s="264"/>
      <c r="L509" s="264"/>
      <c r="M509" s="266">
        <v>42225</v>
      </c>
    </row>
    <row r="510" spans="2:13" ht="14.25">
      <c r="B510" s="335"/>
      <c r="C510" s="252"/>
      <c r="D510" s="252">
        <v>10</v>
      </c>
      <c r="E510" s="251">
        <v>2.3465198928083537</v>
      </c>
      <c r="F510" s="251">
        <v>29.710768135921356</v>
      </c>
      <c r="G510" s="251">
        <v>32.006443622397867</v>
      </c>
      <c r="H510" s="251">
        <v>27.744105346812351</v>
      </c>
      <c r="I510" s="88"/>
      <c r="J510" s="265">
        <f t="shared" si="20"/>
        <v>27.744105346812351</v>
      </c>
      <c r="K510" s="264"/>
      <c r="L510" s="264"/>
      <c r="M510" s="266">
        <v>42226</v>
      </c>
    </row>
    <row r="511" spans="2:13" ht="14.25">
      <c r="B511" s="335"/>
      <c r="C511" s="252"/>
      <c r="D511" s="252">
        <v>11</v>
      </c>
      <c r="E511" s="251">
        <v>1.9009925757647581</v>
      </c>
      <c r="F511" s="251">
        <v>30.195707110014112</v>
      </c>
      <c r="G511" s="251">
        <v>30.78416357055896</v>
      </c>
      <c r="H511" s="251">
        <v>28.3247732461477</v>
      </c>
      <c r="I511" s="88"/>
      <c r="J511" s="265">
        <f t="shared" si="20"/>
        <v>28.3247732461477</v>
      </c>
      <c r="K511" s="264"/>
      <c r="L511" s="264"/>
      <c r="M511" s="266">
        <v>42227</v>
      </c>
    </row>
    <row r="512" spans="2:13" ht="14.25">
      <c r="B512" s="335"/>
      <c r="C512" s="252"/>
      <c r="D512" s="252">
        <v>12</v>
      </c>
      <c r="E512" s="251">
        <v>1.611284462011094</v>
      </c>
      <c r="F512" s="251">
        <v>30.100400526108384</v>
      </c>
      <c r="G512" s="251">
        <v>31.22780211293875</v>
      </c>
      <c r="H512" s="251">
        <v>30.601627249897234</v>
      </c>
      <c r="I512" s="88"/>
      <c r="J512" s="265">
        <f t="shared" si="20"/>
        <v>30.100400526108384</v>
      </c>
      <c r="K512" s="264"/>
      <c r="L512" s="264"/>
      <c r="M512" s="266">
        <v>42228</v>
      </c>
    </row>
    <row r="513" spans="2:13" ht="14.25">
      <c r="B513" s="335"/>
      <c r="C513" s="252"/>
      <c r="D513" s="252">
        <v>13</v>
      </c>
      <c r="E513" s="251">
        <v>1.9745293858392101</v>
      </c>
      <c r="F513" s="251">
        <v>29.847240697724597</v>
      </c>
      <c r="G513" s="251">
        <v>28.781027489361282</v>
      </c>
      <c r="H513" s="251">
        <v>31.089721965216249</v>
      </c>
      <c r="I513" s="88"/>
      <c r="J513" s="265">
        <f t="shared" si="20"/>
        <v>29.847240697724597</v>
      </c>
      <c r="K513" s="264"/>
      <c r="L513" s="264"/>
      <c r="M513" s="266">
        <v>42229</v>
      </c>
    </row>
    <row r="514" spans="2:13" ht="14.25">
      <c r="B514" s="335"/>
      <c r="C514" s="252"/>
      <c r="D514" s="252">
        <v>14</v>
      </c>
      <c r="E514" s="251">
        <v>1.9226858756989291</v>
      </c>
      <c r="F514" s="251">
        <v>29.902944984855012</v>
      </c>
      <c r="G514" s="251">
        <v>26.781666890549879</v>
      </c>
      <c r="H514" s="251">
        <v>31.167175960549216</v>
      </c>
      <c r="I514" s="88"/>
      <c r="J514" s="265">
        <f t="shared" si="20"/>
        <v>29.902944984855012</v>
      </c>
      <c r="K514" s="264"/>
      <c r="L514" s="267" t="s">
        <v>178</v>
      </c>
      <c r="M514" s="266">
        <v>42230</v>
      </c>
    </row>
    <row r="515" spans="2:13" ht="14.25">
      <c r="B515" s="335">
        <v>42583</v>
      </c>
      <c r="C515" s="252"/>
      <c r="D515" s="252">
        <v>15</v>
      </c>
      <c r="E515" s="251">
        <v>1.6261251117213931</v>
      </c>
      <c r="F515" s="251">
        <v>29.992498416988767</v>
      </c>
      <c r="G515" s="251">
        <v>26.427573343922681</v>
      </c>
      <c r="H515" s="251">
        <v>31.430788106132063</v>
      </c>
      <c r="I515" s="88"/>
      <c r="J515" s="265">
        <f t="shared" si="20"/>
        <v>29.992498416988767</v>
      </c>
      <c r="K515" s="264"/>
      <c r="L515" s="264"/>
      <c r="M515" s="266">
        <v>42231</v>
      </c>
    </row>
    <row r="516" spans="2:13" ht="14.25">
      <c r="B516" s="335"/>
      <c r="C516" s="252"/>
      <c r="D516" s="252">
        <v>16</v>
      </c>
      <c r="E516" s="251">
        <v>1.7950469594808862</v>
      </c>
      <c r="F516" s="251">
        <v>29.816058659935926</v>
      </c>
      <c r="G516" s="251">
        <v>27.545344632335347</v>
      </c>
      <c r="H516" s="251">
        <v>30.472391913630979</v>
      </c>
      <c r="I516" s="88"/>
      <c r="J516" s="265">
        <f t="shared" si="20"/>
        <v>29.816058659935926</v>
      </c>
      <c r="K516" s="264"/>
      <c r="L516" s="264"/>
      <c r="M516" s="266">
        <v>42232</v>
      </c>
    </row>
    <row r="517" spans="2:13" ht="14.25">
      <c r="B517" s="335"/>
      <c r="C517" s="252"/>
      <c r="D517" s="252">
        <v>17</v>
      </c>
      <c r="E517" s="251">
        <v>1.7371164379866266</v>
      </c>
      <c r="F517" s="251">
        <v>29.871181598166178</v>
      </c>
      <c r="G517" s="251">
        <v>28.302541907711863</v>
      </c>
      <c r="H517" s="251">
        <v>30.894377142239865</v>
      </c>
      <c r="I517" s="88"/>
      <c r="J517" s="265">
        <f t="shared" si="20"/>
        <v>29.871181598166178</v>
      </c>
      <c r="K517" s="264"/>
      <c r="L517" s="264"/>
      <c r="M517" s="266">
        <v>42233</v>
      </c>
    </row>
    <row r="518" spans="2:13" ht="14.25">
      <c r="B518" s="335"/>
      <c r="C518" s="252"/>
      <c r="D518" s="252">
        <v>18</v>
      </c>
      <c r="E518" s="251">
        <v>1.5051479104943442</v>
      </c>
      <c r="F518" s="251">
        <v>30.005948959925139</v>
      </c>
      <c r="G518" s="251">
        <v>27.778778400891902</v>
      </c>
      <c r="H518" s="251">
        <v>30.469432767508469</v>
      </c>
      <c r="I518" s="88"/>
      <c r="J518" s="265">
        <f t="shared" si="20"/>
        <v>30.005948959925139</v>
      </c>
      <c r="K518" s="264"/>
      <c r="L518" s="264"/>
      <c r="M518" s="266">
        <v>42234</v>
      </c>
    </row>
    <row r="519" spans="2:13" ht="14.25">
      <c r="B519" s="335"/>
      <c r="C519" s="252"/>
      <c r="D519" s="252">
        <v>19</v>
      </c>
      <c r="E519" s="251">
        <v>2.0702249748191814</v>
      </c>
      <c r="F519" s="251">
        <v>30.016578951452907</v>
      </c>
      <c r="G519" s="251">
        <v>28.81596005702982</v>
      </c>
      <c r="H519" s="251">
        <v>30.952872967781715</v>
      </c>
      <c r="I519" s="88"/>
      <c r="J519" s="265">
        <f t="shared" si="20"/>
        <v>30.016578951452907</v>
      </c>
      <c r="K519" s="264"/>
      <c r="L519" s="264"/>
      <c r="M519" s="266">
        <v>42235</v>
      </c>
    </row>
    <row r="520" spans="2:13" ht="14.25">
      <c r="B520" s="335"/>
      <c r="C520" s="252"/>
      <c r="D520" s="252">
        <v>20</v>
      </c>
      <c r="E520" s="251">
        <v>2.2255803223727395</v>
      </c>
      <c r="F520" s="251">
        <v>30.04794774697989</v>
      </c>
      <c r="G520" s="251">
        <v>31.409503525418963</v>
      </c>
      <c r="H520" s="251">
        <v>29.615901873904562</v>
      </c>
      <c r="I520" s="88"/>
      <c r="J520" s="265">
        <f t="shared" si="20"/>
        <v>29.615901873904562</v>
      </c>
      <c r="K520" s="264"/>
      <c r="L520" s="264"/>
      <c r="M520" s="266">
        <v>42236</v>
      </c>
    </row>
    <row r="521" spans="2:13" ht="14.25">
      <c r="B521" s="335"/>
      <c r="C521" s="252"/>
      <c r="D521" s="252">
        <v>21</v>
      </c>
      <c r="E521" s="251">
        <v>2.1726464413640003</v>
      </c>
      <c r="F521" s="251">
        <v>29.938738880636212</v>
      </c>
      <c r="G521" s="251">
        <v>30.990649994768646</v>
      </c>
      <c r="H521" s="251">
        <v>29.664770490342466</v>
      </c>
      <c r="I521" s="88"/>
      <c r="J521" s="265">
        <f t="shared" si="20"/>
        <v>29.664770490342466</v>
      </c>
      <c r="K521" s="264"/>
      <c r="L521" s="264"/>
      <c r="M521" s="266">
        <v>42237</v>
      </c>
    </row>
    <row r="522" spans="2:13" ht="14.25">
      <c r="B522" s="335"/>
      <c r="C522" s="252"/>
      <c r="D522" s="252">
        <v>22</v>
      </c>
      <c r="E522" s="251">
        <v>1.959257236627852</v>
      </c>
      <c r="F522" s="251">
        <v>29.802662279520597</v>
      </c>
      <c r="G522" s="251">
        <v>28.936375363668713</v>
      </c>
      <c r="H522" s="251">
        <v>32.492838311521439</v>
      </c>
      <c r="I522" s="88"/>
      <c r="J522" s="265">
        <f t="shared" si="20"/>
        <v>29.802662279520597</v>
      </c>
      <c r="K522" s="264"/>
      <c r="L522" s="264"/>
      <c r="M522" s="266">
        <v>42238</v>
      </c>
    </row>
    <row r="523" spans="2:13" ht="14.25">
      <c r="B523" s="335"/>
      <c r="C523" s="252"/>
      <c r="D523" s="252">
        <v>23</v>
      </c>
      <c r="E523" s="251">
        <v>1.8737757355734814</v>
      </c>
      <c r="F523" s="251">
        <v>29.733295108675581</v>
      </c>
      <c r="G523" s="251">
        <v>27.602643977604867</v>
      </c>
      <c r="H523" s="251">
        <v>32.68619575080713</v>
      </c>
      <c r="I523" s="88"/>
      <c r="J523" s="265">
        <f t="shared" si="20"/>
        <v>29.733295108675581</v>
      </c>
      <c r="K523" s="264"/>
      <c r="L523" s="264"/>
      <c r="M523" s="266">
        <v>42239</v>
      </c>
    </row>
    <row r="524" spans="2:13" ht="14.25">
      <c r="B524" s="335"/>
      <c r="C524" s="252"/>
      <c r="D524" s="252">
        <v>24</v>
      </c>
      <c r="E524" s="251">
        <v>2.1196822421108652</v>
      </c>
      <c r="F524" s="251">
        <v>29.391190344598112</v>
      </c>
      <c r="G524" s="251">
        <v>27.118835262210716</v>
      </c>
      <c r="H524" s="251">
        <v>31.747881984650874</v>
      </c>
      <c r="I524" s="88"/>
      <c r="J524" s="265">
        <f t="shared" si="20"/>
        <v>29.391190344598112</v>
      </c>
      <c r="K524" s="264"/>
      <c r="L524" s="264"/>
      <c r="M524" s="266">
        <v>42240</v>
      </c>
    </row>
    <row r="525" spans="2:13" ht="14.25">
      <c r="B525" s="335"/>
      <c r="C525" s="252"/>
      <c r="D525" s="252">
        <v>25</v>
      </c>
      <c r="E525" s="251">
        <v>2.1544663284161869</v>
      </c>
      <c r="F525" s="251">
        <v>29.115561623180483</v>
      </c>
      <c r="G525" s="251">
        <v>28.700047155605812</v>
      </c>
      <c r="H525" s="251">
        <v>31.956477082799417</v>
      </c>
      <c r="I525" s="88"/>
      <c r="J525" s="265">
        <f t="shared" si="20"/>
        <v>29.115561623180483</v>
      </c>
      <c r="K525" s="264"/>
      <c r="L525" s="264"/>
      <c r="M525" s="266">
        <v>42241</v>
      </c>
    </row>
    <row r="526" spans="2:13" ht="14.25">
      <c r="B526" s="335"/>
      <c r="C526" s="252"/>
      <c r="D526" s="252">
        <v>26</v>
      </c>
      <c r="E526" s="251">
        <v>2.1122994027874094</v>
      </c>
      <c r="F526" s="251">
        <v>29.081074943482168</v>
      </c>
      <c r="G526" s="251">
        <v>30.060176436442507</v>
      </c>
      <c r="H526" s="251">
        <v>30.943517800412636</v>
      </c>
      <c r="I526" s="88"/>
      <c r="J526" s="265">
        <f t="shared" si="20"/>
        <v>29.081074943482168</v>
      </c>
      <c r="K526" s="264"/>
      <c r="L526" s="264"/>
      <c r="M526" s="266">
        <v>42242</v>
      </c>
    </row>
    <row r="527" spans="2:13" ht="14.25">
      <c r="B527" s="335"/>
      <c r="C527" s="252"/>
      <c r="D527" s="252">
        <v>27</v>
      </c>
      <c r="E527" s="251">
        <v>2.6091841807438452</v>
      </c>
      <c r="F527" s="251">
        <v>29.196727828865505</v>
      </c>
      <c r="G527" s="251">
        <v>31.052300024011746</v>
      </c>
      <c r="H527" s="251">
        <v>32.136480211719437</v>
      </c>
      <c r="I527" s="88"/>
      <c r="J527" s="265">
        <f t="shared" si="20"/>
        <v>29.196727828865505</v>
      </c>
      <c r="K527" s="264"/>
      <c r="L527" s="264"/>
      <c r="M527" s="266">
        <v>42243</v>
      </c>
    </row>
    <row r="528" spans="2:13" ht="14.25">
      <c r="B528" s="335"/>
      <c r="C528" s="252"/>
      <c r="D528" s="252">
        <v>28</v>
      </c>
      <c r="E528" s="251">
        <v>2.3259811085297923</v>
      </c>
      <c r="F528" s="251">
        <v>28.682387651452686</v>
      </c>
      <c r="G528" s="251">
        <v>31.460767666491087</v>
      </c>
      <c r="H528" s="251">
        <v>30.665377930896213</v>
      </c>
      <c r="I528" s="88"/>
      <c r="J528" s="265">
        <f t="shared" si="20"/>
        <v>28.682387651452686</v>
      </c>
      <c r="K528" s="264"/>
      <c r="L528" s="264"/>
      <c r="M528" s="266">
        <v>42244</v>
      </c>
    </row>
    <row r="529" spans="2:13" ht="14.25">
      <c r="B529" s="335"/>
      <c r="C529" s="252"/>
      <c r="D529" s="252">
        <v>29</v>
      </c>
      <c r="E529" s="251">
        <v>2.0333271552017176</v>
      </c>
      <c r="F529" s="251">
        <v>28.413587662503804</v>
      </c>
      <c r="G529" s="251">
        <v>32.21777343532721</v>
      </c>
      <c r="H529" s="251">
        <v>29.78043890185095</v>
      </c>
      <c r="I529" s="88"/>
      <c r="J529" s="265">
        <f t="shared" si="20"/>
        <v>28.413587662503804</v>
      </c>
      <c r="K529" s="264"/>
      <c r="L529" s="264"/>
      <c r="M529" s="266">
        <v>42245</v>
      </c>
    </row>
    <row r="530" spans="2:13" ht="14.25">
      <c r="B530" s="335"/>
      <c r="C530" s="252"/>
      <c r="D530" s="252">
        <v>30</v>
      </c>
      <c r="E530" s="251">
        <v>1.6453459596160971</v>
      </c>
      <c r="F530" s="251">
        <v>28.251433713826582</v>
      </c>
      <c r="G530" s="251">
        <v>32.318631399251814</v>
      </c>
      <c r="H530" s="251">
        <v>29.145814002361966</v>
      </c>
      <c r="I530" s="88"/>
      <c r="J530" s="265">
        <f t="shared" si="20"/>
        <v>28.251433713826582</v>
      </c>
      <c r="K530" s="264"/>
      <c r="L530" s="264"/>
      <c r="M530" s="266">
        <v>42246</v>
      </c>
    </row>
    <row r="531" spans="2:13" ht="14.25">
      <c r="B531" s="335"/>
      <c r="C531" s="252"/>
      <c r="D531" s="252">
        <v>31</v>
      </c>
      <c r="E531" s="251">
        <v>1.9128399469760551</v>
      </c>
      <c r="F531" s="251">
        <v>27.834081457504791</v>
      </c>
      <c r="G531" s="251">
        <v>28.833244119852722</v>
      </c>
      <c r="H531" s="251">
        <v>29.29638625642837</v>
      </c>
      <c r="I531" s="88"/>
      <c r="J531" s="265">
        <f t="shared" si="20"/>
        <v>27.834081457504791</v>
      </c>
      <c r="K531" s="264">
        <v>35</v>
      </c>
      <c r="L531" s="264"/>
      <c r="M531" s="266">
        <v>42247</v>
      </c>
    </row>
    <row r="532" spans="2:13" ht="14.25">
      <c r="B532" s="335"/>
      <c r="C532" s="252">
        <v>9</v>
      </c>
      <c r="D532" s="252">
        <v>1</v>
      </c>
      <c r="E532" s="251">
        <v>1.6230393576127446</v>
      </c>
      <c r="F532" s="251">
        <v>27.629148148412085</v>
      </c>
      <c r="G532" s="251">
        <v>27.695539931278105</v>
      </c>
      <c r="H532" s="251">
        <v>31.151986133455235</v>
      </c>
      <c r="I532" s="88"/>
      <c r="J532" s="265">
        <f t="shared" si="20"/>
        <v>27.629148148412085</v>
      </c>
      <c r="K532" s="264"/>
      <c r="L532" s="264"/>
      <c r="M532" s="266">
        <v>42248</v>
      </c>
    </row>
    <row r="533" spans="2:13" ht="14.25">
      <c r="B533" s="335"/>
      <c r="C533" s="252"/>
      <c r="D533" s="252">
        <v>2</v>
      </c>
      <c r="E533" s="251">
        <v>1.5000624787135524</v>
      </c>
      <c r="F533" s="251">
        <v>27.928144779770342</v>
      </c>
      <c r="G533" s="251">
        <v>26.195198133626501</v>
      </c>
      <c r="H533" s="251">
        <v>31.51773274819076</v>
      </c>
      <c r="I533" s="88"/>
      <c r="J533" s="265">
        <f t="shared" si="20"/>
        <v>27.928144779770342</v>
      </c>
      <c r="K533" s="264"/>
      <c r="L533" s="264"/>
      <c r="M533" s="266">
        <v>42249</v>
      </c>
    </row>
    <row r="534" spans="2:13" ht="14.25">
      <c r="B534" s="335"/>
      <c r="C534" s="252"/>
      <c r="D534" s="252">
        <v>3</v>
      </c>
      <c r="E534" s="251">
        <v>1.9077492916778762</v>
      </c>
      <c r="F534" s="251">
        <v>28.074878616171944</v>
      </c>
      <c r="G534" s="251">
        <v>24.786661174113156</v>
      </c>
      <c r="H534" s="251">
        <v>33.218097062761252</v>
      </c>
      <c r="I534" s="88"/>
      <c r="J534" s="265">
        <f t="shared" si="20"/>
        <v>28.074878616171944</v>
      </c>
      <c r="K534" s="264"/>
      <c r="L534" s="264"/>
      <c r="M534" s="266">
        <v>42250</v>
      </c>
    </row>
    <row r="535" spans="2:13" ht="14.25">
      <c r="B535" s="335"/>
      <c r="C535" s="252"/>
      <c r="D535" s="252">
        <v>4</v>
      </c>
      <c r="E535" s="251">
        <v>1.9393283497925544</v>
      </c>
      <c r="F535" s="251">
        <v>27.769982185726565</v>
      </c>
      <c r="G535" s="251">
        <v>23.991277097784192</v>
      </c>
      <c r="H535" s="251">
        <v>33.404513457880888</v>
      </c>
      <c r="I535" s="88"/>
      <c r="J535" s="265">
        <f t="shared" si="20"/>
        <v>27.769982185726565</v>
      </c>
      <c r="K535" s="264"/>
      <c r="L535" s="264"/>
      <c r="M535" s="266">
        <v>42251</v>
      </c>
    </row>
    <row r="536" spans="2:13" ht="14.25">
      <c r="B536" s="335"/>
      <c r="C536" s="252"/>
      <c r="D536" s="252">
        <v>5</v>
      </c>
      <c r="E536" s="251">
        <v>2.0363352407385178</v>
      </c>
      <c r="F536" s="251">
        <v>27.589863925356948</v>
      </c>
      <c r="G536" s="251">
        <v>24.62400270198728</v>
      </c>
      <c r="H536" s="251">
        <v>33.439518609916995</v>
      </c>
      <c r="I536" s="88"/>
      <c r="J536" s="265">
        <f t="shared" si="20"/>
        <v>27.589863925356948</v>
      </c>
      <c r="K536" s="264"/>
      <c r="L536" s="264"/>
      <c r="M536" s="266">
        <v>42252</v>
      </c>
    </row>
    <row r="537" spans="2:13" ht="14.25">
      <c r="B537" s="335"/>
      <c r="C537" s="252"/>
      <c r="D537" s="252">
        <v>6</v>
      </c>
      <c r="E537" s="251">
        <v>1.7878644724917381</v>
      </c>
      <c r="F537" s="251">
        <v>27.606741797397309</v>
      </c>
      <c r="G537" s="251">
        <v>25.053997669666</v>
      </c>
      <c r="H537" s="251">
        <v>33.789195642956315</v>
      </c>
      <c r="I537" s="88"/>
      <c r="J537" s="265">
        <f t="shared" si="20"/>
        <v>27.606741797397309</v>
      </c>
      <c r="K537" s="264"/>
      <c r="L537" s="264"/>
      <c r="M537" s="266">
        <v>42253</v>
      </c>
    </row>
    <row r="538" spans="2:13" ht="14.25">
      <c r="B538" s="335"/>
      <c r="C538" s="252"/>
      <c r="D538" s="252">
        <v>7</v>
      </c>
      <c r="E538" s="251">
        <v>1.8837069336776617</v>
      </c>
      <c r="F538" s="251">
        <v>27.29589553438867</v>
      </c>
      <c r="G538" s="251">
        <v>25.196867576659823</v>
      </c>
      <c r="H538" s="251">
        <v>33.176266364930861</v>
      </c>
      <c r="I538" s="88"/>
      <c r="J538" s="265">
        <f t="shared" si="20"/>
        <v>27.29589553438867</v>
      </c>
      <c r="K538" s="264"/>
      <c r="L538" s="264"/>
      <c r="M538" s="266">
        <v>42254</v>
      </c>
    </row>
    <row r="539" spans="2:13" ht="14.25">
      <c r="B539" s="335"/>
      <c r="C539" s="252"/>
      <c r="D539" s="252">
        <v>8</v>
      </c>
      <c r="E539" s="251">
        <v>2.2263515298262506</v>
      </c>
      <c r="F539" s="251">
        <v>27.482253507767478</v>
      </c>
      <c r="G539" s="251">
        <v>26.276050331466067</v>
      </c>
      <c r="H539" s="251">
        <v>28.816221635430917</v>
      </c>
      <c r="I539" s="88"/>
      <c r="J539" s="265">
        <f t="shared" si="20"/>
        <v>27.482253507767478</v>
      </c>
      <c r="K539" s="264"/>
      <c r="L539" s="264"/>
      <c r="M539" s="266">
        <v>42255</v>
      </c>
    </row>
    <row r="540" spans="2:13" ht="14.25">
      <c r="B540" s="335"/>
      <c r="C540" s="252"/>
      <c r="D540" s="252">
        <v>9</v>
      </c>
      <c r="E540" s="251">
        <v>2.4262273041575999</v>
      </c>
      <c r="F540" s="251">
        <v>27.442053724998019</v>
      </c>
      <c r="G540" s="251">
        <v>26.544951328078032</v>
      </c>
      <c r="H540" s="251">
        <v>28.853711708342189</v>
      </c>
      <c r="I540" s="88"/>
      <c r="J540" s="265">
        <f t="shared" si="20"/>
        <v>27.442053724998019</v>
      </c>
      <c r="K540" s="264"/>
      <c r="L540" s="264"/>
      <c r="M540" s="266">
        <v>42256</v>
      </c>
    </row>
    <row r="541" spans="2:13" ht="14.25">
      <c r="B541" s="335"/>
      <c r="C541" s="252"/>
      <c r="D541" s="252">
        <v>10</v>
      </c>
      <c r="E541" s="251">
        <v>2.1943192026520695</v>
      </c>
      <c r="F541" s="251">
        <v>27.561006266959076</v>
      </c>
      <c r="G541" s="251">
        <v>25.935413487489345</v>
      </c>
      <c r="H541" s="251">
        <v>29.444466248113248</v>
      </c>
      <c r="I541" s="88"/>
      <c r="J541" s="265">
        <f t="shared" si="20"/>
        <v>27.561006266959076</v>
      </c>
      <c r="K541" s="264"/>
      <c r="L541" s="264"/>
      <c r="M541" s="266">
        <v>42257</v>
      </c>
    </row>
    <row r="542" spans="2:13" ht="14.25">
      <c r="B542" s="335"/>
      <c r="C542" s="252"/>
      <c r="D542" s="252">
        <v>11</v>
      </c>
      <c r="E542" s="251">
        <v>2.1139681793621756</v>
      </c>
      <c r="F542" s="251">
        <v>27.035899700215694</v>
      </c>
      <c r="G542" s="251">
        <v>27.272032737771056</v>
      </c>
      <c r="H542" s="251">
        <v>30.521433090931936</v>
      </c>
      <c r="I542" s="88"/>
      <c r="J542" s="265">
        <f t="shared" si="20"/>
        <v>27.035899700215694</v>
      </c>
      <c r="K542" s="264"/>
      <c r="L542" s="264"/>
      <c r="M542" s="266">
        <v>42258</v>
      </c>
    </row>
    <row r="543" spans="2:13" ht="14.25">
      <c r="B543" s="335"/>
      <c r="C543" s="252"/>
      <c r="D543" s="252">
        <v>12</v>
      </c>
      <c r="E543" s="251">
        <v>1.7511397319180753</v>
      </c>
      <c r="F543" s="251">
        <v>26.546329987013063</v>
      </c>
      <c r="G543" s="251">
        <v>25.880717902090723</v>
      </c>
      <c r="H543" s="251">
        <v>31.36568686457111</v>
      </c>
      <c r="I543" s="88"/>
      <c r="J543" s="265">
        <f t="shared" si="20"/>
        <v>26.546329987013063</v>
      </c>
      <c r="K543" s="264"/>
      <c r="L543" s="264"/>
      <c r="M543" s="266">
        <v>42259</v>
      </c>
    </row>
    <row r="544" spans="2:13" ht="14.25">
      <c r="B544" s="335"/>
      <c r="C544" s="252"/>
      <c r="D544" s="252">
        <v>13</v>
      </c>
      <c r="E544" s="251">
        <v>1.9517514083649015</v>
      </c>
      <c r="F544" s="251">
        <v>26.153080282292244</v>
      </c>
      <c r="G544" s="251">
        <v>25.602696618814836</v>
      </c>
      <c r="H544" s="251">
        <v>26.813031118160549</v>
      </c>
      <c r="I544" s="88"/>
      <c r="J544" s="265">
        <f t="shared" si="20"/>
        <v>26.153080282292244</v>
      </c>
      <c r="K544" s="264"/>
      <c r="L544" s="264"/>
      <c r="M544" s="266">
        <v>42260</v>
      </c>
    </row>
    <row r="545" spans="2:13" ht="14.25">
      <c r="B545" s="335"/>
      <c r="C545" s="252"/>
      <c r="D545" s="252">
        <v>14</v>
      </c>
      <c r="E545" s="251">
        <v>2.1516400975230248</v>
      </c>
      <c r="F545" s="251">
        <v>26.136450118276869</v>
      </c>
      <c r="G545" s="251">
        <v>24.971695002686168</v>
      </c>
      <c r="H545" s="251">
        <v>22.710384160150841</v>
      </c>
      <c r="I545" s="88"/>
      <c r="J545" s="265">
        <f t="shared" si="20"/>
        <v>22.710384160150841</v>
      </c>
      <c r="K545" s="264"/>
      <c r="L545" s="267" t="s">
        <v>179</v>
      </c>
      <c r="M545" s="266">
        <v>42261</v>
      </c>
    </row>
    <row r="546" spans="2:13" ht="14.25">
      <c r="B546" s="335">
        <v>42614</v>
      </c>
      <c r="C546" s="252"/>
      <c r="D546" s="252">
        <v>15</v>
      </c>
      <c r="E546" s="251">
        <v>2.3584837871458832</v>
      </c>
      <c r="F546" s="251">
        <v>26.546524343338966</v>
      </c>
      <c r="G546" s="251">
        <v>23.896007155894665</v>
      </c>
      <c r="H546" s="251">
        <v>22.842593846107686</v>
      </c>
      <c r="I546" s="88"/>
      <c r="J546" s="265">
        <f t="shared" ref="J546:J609" si="21">IF(H546&gt;F546,F546,H546)</f>
        <v>22.842593846107686</v>
      </c>
      <c r="K546" s="264"/>
      <c r="L546" s="264"/>
      <c r="M546" s="266">
        <v>42262</v>
      </c>
    </row>
    <row r="547" spans="2:13" ht="14.25">
      <c r="B547" s="335"/>
      <c r="C547" s="252"/>
      <c r="D547" s="252">
        <v>16</v>
      </c>
      <c r="E547" s="251">
        <v>2.1576994185340257</v>
      </c>
      <c r="F547" s="251">
        <v>26.616485198785604</v>
      </c>
      <c r="G547" s="251">
        <v>25.522299507754987</v>
      </c>
      <c r="H547" s="251">
        <v>25.021814566203759</v>
      </c>
      <c r="I547" s="88"/>
      <c r="J547" s="265">
        <f t="shared" si="21"/>
        <v>25.021814566203759</v>
      </c>
      <c r="K547" s="264"/>
      <c r="L547" s="264"/>
      <c r="M547" s="266">
        <v>42263</v>
      </c>
    </row>
    <row r="548" spans="2:13" ht="14.25">
      <c r="B548" s="335"/>
      <c r="C548" s="252"/>
      <c r="D548" s="252">
        <v>17</v>
      </c>
      <c r="E548" s="251">
        <v>2.4700999243790878</v>
      </c>
      <c r="F548" s="251">
        <v>25.548596242657812</v>
      </c>
      <c r="G548" s="251">
        <v>23.74263479653079</v>
      </c>
      <c r="H548" s="251">
        <v>24.419282365709407</v>
      </c>
      <c r="I548" s="88"/>
      <c r="J548" s="265">
        <f t="shared" si="21"/>
        <v>24.419282365709407</v>
      </c>
      <c r="K548" s="264"/>
      <c r="L548" s="264"/>
      <c r="M548" s="266">
        <v>42264</v>
      </c>
    </row>
    <row r="549" spans="2:13" ht="14.25">
      <c r="B549" s="335"/>
      <c r="C549" s="252"/>
      <c r="D549" s="252">
        <v>18</v>
      </c>
      <c r="E549" s="251">
        <v>2.4264802957849883</v>
      </c>
      <c r="F549" s="251">
        <v>25.196995357791891</v>
      </c>
      <c r="G549" s="251">
        <v>24.035946919133565</v>
      </c>
      <c r="H549" s="251">
        <v>24.834249461756123</v>
      </c>
      <c r="I549" s="88"/>
      <c r="J549" s="265">
        <f t="shared" si="21"/>
        <v>24.834249461756123</v>
      </c>
      <c r="K549" s="264"/>
      <c r="L549" s="264"/>
      <c r="M549" s="266">
        <v>42265</v>
      </c>
    </row>
    <row r="550" spans="2:13" ht="14.25">
      <c r="B550" s="335"/>
      <c r="C550" s="252"/>
      <c r="D550" s="252">
        <v>19</v>
      </c>
      <c r="E550" s="251">
        <v>2.2461359350824539</v>
      </c>
      <c r="F550" s="251">
        <v>25.32828183343187</v>
      </c>
      <c r="G550" s="251">
        <v>25.306719153486775</v>
      </c>
      <c r="H550" s="251">
        <v>25.27790469715416</v>
      </c>
      <c r="I550" s="88"/>
      <c r="J550" s="265">
        <f t="shared" si="21"/>
        <v>25.27790469715416</v>
      </c>
      <c r="K550" s="264"/>
      <c r="L550" s="264"/>
      <c r="M550" s="266">
        <v>42266</v>
      </c>
    </row>
    <row r="551" spans="2:13" ht="14.25">
      <c r="B551" s="335"/>
      <c r="C551" s="252"/>
      <c r="D551" s="252">
        <v>20</v>
      </c>
      <c r="E551" s="251">
        <v>2.1962988987156877</v>
      </c>
      <c r="F551" s="251">
        <v>25.761539477543074</v>
      </c>
      <c r="G551" s="251">
        <v>26.83108036333816</v>
      </c>
      <c r="H551" s="251">
        <v>25.158341253067345</v>
      </c>
      <c r="I551" s="88"/>
      <c r="J551" s="265">
        <f t="shared" si="21"/>
        <v>25.158341253067345</v>
      </c>
      <c r="K551" s="264"/>
      <c r="L551" s="264"/>
      <c r="M551" s="266">
        <v>42267</v>
      </c>
    </row>
    <row r="552" spans="2:13" ht="14.25">
      <c r="B552" s="335"/>
      <c r="C552" s="252"/>
      <c r="D552" s="252">
        <v>21</v>
      </c>
      <c r="E552" s="251">
        <v>2.2413159804097798</v>
      </c>
      <c r="F552" s="251">
        <v>25.396634394133333</v>
      </c>
      <c r="G552" s="251">
        <v>27.190336440789217</v>
      </c>
      <c r="H552" s="251">
        <v>26.331397659856684</v>
      </c>
      <c r="I552" s="88"/>
      <c r="J552" s="265">
        <f t="shared" si="21"/>
        <v>25.396634394133333</v>
      </c>
      <c r="K552" s="264"/>
      <c r="L552" s="264"/>
      <c r="M552" s="266">
        <v>42268</v>
      </c>
    </row>
    <row r="553" spans="2:13" ht="14.25">
      <c r="B553" s="335"/>
      <c r="C553" s="252"/>
      <c r="D553" s="252">
        <v>22</v>
      </c>
      <c r="E553" s="251">
        <v>2.5810826393475783</v>
      </c>
      <c r="F553" s="251">
        <v>24.875330549672995</v>
      </c>
      <c r="G553" s="251">
        <v>25.942888205308396</v>
      </c>
      <c r="H553" s="251">
        <v>26.10048040012521</v>
      </c>
      <c r="I553" s="88"/>
      <c r="J553" s="265">
        <f t="shared" si="21"/>
        <v>24.875330549672995</v>
      </c>
      <c r="K553" s="264"/>
      <c r="L553" s="264"/>
      <c r="M553" s="266">
        <v>42269</v>
      </c>
    </row>
    <row r="554" spans="2:13" ht="14.25">
      <c r="B554" s="335"/>
      <c r="C554" s="252"/>
      <c r="D554" s="252">
        <v>23</v>
      </c>
      <c r="E554" s="251">
        <v>2.7771570248540809</v>
      </c>
      <c r="F554" s="251">
        <v>24.37079508722195</v>
      </c>
      <c r="G554" s="251">
        <v>24.846927849098964</v>
      </c>
      <c r="H554" s="251">
        <v>26.417770689193745</v>
      </c>
      <c r="I554" s="88"/>
      <c r="J554" s="265">
        <f t="shared" si="21"/>
        <v>24.37079508722195</v>
      </c>
      <c r="K554" s="264"/>
      <c r="L554" s="264"/>
      <c r="M554" s="266">
        <v>42270</v>
      </c>
    </row>
    <row r="555" spans="2:13" ht="14.25">
      <c r="B555" s="335"/>
      <c r="C555" s="252"/>
      <c r="D555" s="252">
        <v>24</v>
      </c>
      <c r="E555" s="251">
        <v>2.2610539392225086</v>
      </c>
      <c r="F555" s="251">
        <v>24.62522358053814</v>
      </c>
      <c r="G555" s="251">
        <v>25.101758250371883</v>
      </c>
      <c r="H555" s="251">
        <v>27.094134615905389</v>
      </c>
      <c r="I555" s="88"/>
      <c r="J555" s="265">
        <f t="shared" si="21"/>
        <v>24.62522358053814</v>
      </c>
      <c r="K555" s="264"/>
      <c r="L555" s="264"/>
      <c r="M555" s="266">
        <v>42271</v>
      </c>
    </row>
    <row r="556" spans="2:13" ht="14.25">
      <c r="B556" s="335"/>
      <c r="C556" s="252"/>
      <c r="D556" s="252">
        <v>25</v>
      </c>
      <c r="E556" s="251">
        <v>1.9920618662096989</v>
      </c>
      <c r="F556" s="251">
        <v>24.036494864234523</v>
      </c>
      <c r="G556" s="251">
        <v>26.310604010519778</v>
      </c>
      <c r="H556" s="251">
        <v>25.60974883334999</v>
      </c>
      <c r="I556" s="88"/>
      <c r="J556" s="265">
        <f t="shared" si="21"/>
        <v>24.036494864234523</v>
      </c>
      <c r="K556" s="264"/>
      <c r="L556" s="264"/>
      <c r="M556" s="266">
        <v>42272</v>
      </c>
    </row>
    <row r="557" spans="2:13" ht="14.25">
      <c r="B557" s="335"/>
      <c r="C557" s="252"/>
      <c r="D557" s="252">
        <v>26</v>
      </c>
      <c r="E557" s="251">
        <v>2.1568670896989799</v>
      </c>
      <c r="F557" s="251">
        <v>24.048948215344737</v>
      </c>
      <c r="G557" s="251">
        <v>26.092114938871507</v>
      </c>
      <c r="H557" s="251">
        <v>25.904159751075682</v>
      </c>
      <c r="I557" s="88"/>
      <c r="J557" s="265">
        <f t="shared" si="21"/>
        <v>24.048948215344737</v>
      </c>
      <c r="K557" s="264"/>
      <c r="L557" s="264"/>
      <c r="M557" s="266">
        <v>42273</v>
      </c>
    </row>
    <row r="558" spans="2:13" ht="14.25">
      <c r="B558" s="335"/>
      <c r="C558" s="252"/>
      <c r="D558" s="252">
        <v>27</v>
      </c>
      <c r="E558" s="251">
        <v>2.5686123272135268</v>
      </c>
      <c r="F558" s="251">
        <v>24.058551939246009</v>
      </c>
      <c r="G558" s="251">
        <v>25.598748219859875</v>
      </c>
      <c r="H558" s="251">
        <v>26.55101403165234</v>
      </c>
      <c r="I558" s="88"/>
      <c r="J558" s="265">
        <f t="shared" si="21"/>
        <v>24.058551939246009</v>
      </c>
      <c r="K558" s="264"/>
      <c r="L558" s="264"/>
      <c r="M558" s="266">
        <v>42274</v>
      </c>
    </row>
    <row r="559" spans="2:13" ht="14.25">
      <c r="B559" s="335"/>
      <c r="C559" s="252"/>
      <c r="D559" s="252">
        <v>28</v>
      </c>
      <c r="E559" s="251">
        <v>2.370379445756742</v>
      </c>
      <c r="F559" s="251">
        <v>24.029556171014971</v>
      </c>
      <c r="G559" s="251">
        <v>24.800422726593943</v>
      </c>
      <c r="H559" s="251">
        <v>26.059777411664854</v>
      </c>
      <c r="I559" s="88"/>
      <c r="J559" s="265">
        <f t="shared" si="21"/>
        <v>24.029556171014971</v>
      </c>
      <c r="K559" s="264"/>
      <c r="L559" s="264"/>
      <c r="M559" s="266">
        <v>42275</v>
      </c>
    </row>
    <row r="560" spans="2:13" ht="14.25">
      <c r="B560" s="335"/>
      <c r="C560" s="252"/>
      <c r="D560" s="252">
        <v>29</v>
      </c>
      <c r="E560" s="251">
        <v>2.4654574128990299</v>
      </c>
      <c r="F560" s="251">
        <v>24.079523221009072</v>
      </c>
      <c r="G560" s="251">
        <v>23.506795957103481</v>
      </c>
      <c r="H560" s="251">
        <v>26.213218954807456</v>
      </c>
      <c r="I560" s="88"/>
      <c r="J560" s="265">
        <f t="shared" si="21"/>
        <v>24.079523221009072</v>
      </c>
      <c r="K560" s="264"/>
      <c r="L560" s="264"/>
      <c r="M560" s="266">
        <v>42276</v>
      </c>
    </row>
    <row r="561" spans="2:13" ht="14.25">
      <c r="B561" s="335"/>
      <c r="C561" s="252"/>
      <c r="D561" s="252">
        <v>30</v>
      </c>
      <c r="E561" s="251">
        <v>2.0325516284019933</v>
      </c>
      <c r="F561" s="251">
        <v>23.977175480289784</v>
      </c>
      <c r="G561" s="251">
        <v>23.377563065856741</v>
      </c>
      <c r="H561" s="251">
        <v>26.039603185970464</v>
      </c>
      <c r="I561" s="88"/>
      <c r="J561" s="265">
        <f t="shared" si="21"/>
        <v>23.977175480289784</v>
      </c>
      <c r="K561" s="264">
        <v>35</v>
      </c>
      <c r="L561" s="264"/>
      <c r="M561" s="266">
        <v>42277</v>
      </c>
    </row>
    <row r="562" spans="2:13" ht="14.25">
      <c r="B562" s="335"/>
      <c r="C562" s="252">
        <v>10</v>
      </c>
      <c r="D562" s="252">
        <v>1</v>
      </c>
      <c r="E562" s="251">
        <v>2.1248811717117952</v>
      </c>
      <c r="F562" s="251">
        <v>24.175286200956062</v>
      </c>
      <c r="G562" s="251">
        <v>24.193112041299848</v>
      </c>
      <c r="H562" s="251">
        <v>25.340789345836058</v>
      </c>
      <c r="I562" s="88"/>
      <c r="J562" s="265">
        <f t="shared" si="21"/>
        <v>24.175286200956062</v>
      </c>
      <c r="K562" s="264"/>
      <c r="L562" s="264"/>
      <c r="M562" s="266">
        <v>42278</v>
      </c>
    </row>
    <row r="563" spans="2:13" ht="14.25">
      <c r="B563" s="335"/>
      <c r="C563" s="252"/>
      <c r="D563" s="252">
        <v>2</v>
      </c>
      <c r="E563" s="251">
        <v>2.3223058818019235</v>
      </c>
      <c r="F563" s="251">
        <v>24.195168970790856</v>
      </c>
      <c r="G563" s="251">
        <v>23.651413458130197</v>
      </c>
      <c r="H563" s="251">
        <v>25.208868546156488</v>
      </c>
      <c r="I563" s="88"/>
      <c r="J563" s="265">
        <f t="shared" si="21"/>
        <v>24.195168970790856</v>
      </c>
      <c r="K563" s="264"/>
      <c r="L563" s="264"/>
      <c r="M563" s="266">
        <v>42279</v>
      </c>
    </row>
    <row r="564" spans="2:13" ht="14.25">
      <c r="B564" s="335"/>
      <c r="C564" s="252"/>
      <c r="D564" s="252">
        <v>3</v>
      </c>
      <c r="E564" s="251">
        <v>2.1418656554459954</v>
      </c>
      <c r="F564" s="251">
        <v>23.939112444725161</v>
      </c>
      <c r="G564" s="251">
        <v>22.936970593739971</v>
      </c>
      <c r="H564" s="251">
        <v>26.658473921167378</v>
      </c>
      <c r="I564" s="88"/>
      <c r="J564" s="265">
        <f t="shared" si="21"/>
        <v>23.939112444725161</v>
      </c>
      <c r="K564" s="264"/>
      <c r="L564" s="264"/>
      <c r="M564" s="266">
        <v>42280</v>
      </c>
    </row>
    <row r="565" spans="2:13" ht="14.25">
      <c r="B565" s="335"/>
      <c r="C565" s="252"/>
      <c r="D565" s="252">
        <v>4</v>
      </c>
      <c r="E565" s="251">
        <v>2.5164341820885485</v>
      </c>
      <c r="F565" s="251">
        <v>23.407063171849121</v>
      </c>
      <c r="G565" s="251">
        <v>24.088414995251384</v>
      </c>
      <c r="H565" s="251">
        <v>26.472010694123323</v>
      </c>
      <c r="I565" s="88"/>
      <c r="J565" s="265">
        <f t="shared" si="21"/>
        <v>23.407063171849121</v>
      </c>
      <c r="K565" s="264"/>
      <c r="L565" s="264"/>
      <c r="M565" s="266">
        <v>42281</v>
      </c>
    </row>
    <row r="566" spans="2:13" ht="14.25">
      <c r="B566" s="335"/>
      <c r="C566" s="252"/>
      <c r="D566" s="252">
        <v>5</v>
      </c>
      <c r="E566" s="251">
        <v>2.6160399611167806</v>
      </c>
      <c r="F566" s="251">
        <v>23.016395472179283</v>
      </c>
      <c r="G566" s="251">
        <v>26.009970164571996</v>
      </c>
      <c r="H566" s="251">
        <v>25.239040400981484</v>
      </c>
      <c r="I566" s="88"/>
      <c r="J566" s="265">
        <f t="shared" si="21"/>
        <v>23.016395472179283</v>
      </c>
      <c r="K566" s="264"/>
      <c r="L566" s="264"/>
      <c r="M566" s="266">
        <v>42282</v>
      </c>
    </row>
    <row r="567" spans="2:13" ht="14.25">
      <c r="B567" s="335"/>
      <c r="C567" s="252"/>
      <c r="D567" s="252">
        <v>6</v>
      </c>
      <c r="E567" s="251">
        <v>2.5947290441212614</v>
      </c>
      <c r="F567" s="251">
        <v>22.808284534970699</v>
      </c>
      <c r="G567" s="251">
        <v>24.510146431436411</v>
      </c>
      <c r="H567" s="251">
        <v>24.910377638164455</v>
      </c>
      <c r="I567" s="88"/>
      <c r="J567" s="265">
        <f t="shared" si="21"/>
        <v>22.808284534970699</v>
      </c>
      <c r="K567" s="264"/>
      <c r="L567" s="264"/>
      <c r="M567" s="266">
        <v>42283</v>
      </c>
    </row>
    <row r="568" spans="2:13" ht="14.25">
      <c r="B568" s="335"/>
      <c r="C568" s="252"/>
      <c r="D568" s="252">
        <v>7</v>
      </c>
      <c r="E568" s="251">
        <v>2.4445340813031273</v>
      </c>
      <c r="F568" s="251">
        <v>22.81278212068683</v>
      </c>
      <c r="G568" s="251">
        <v>21.945053794727883</v>
      </c>
      <c r="H568" s="251">
        <v>25.061372754014446</v>
      </c>
      <c r="I568" s="88"/>
      <c r="J568" s="265">
        <f t="shared" si="21"/>
        <v>22.81278212068683</v>
      </c>
      <c r="K568" s="264"/>
      <c r="L568" s="264"/>
      <c r="M568" s="266">
        <v>42284</v>
      </c>
    </row>
    <row r="569" spans="2:13" ht="14.25">
      <c r="B569" s="335"/>
      <c r="C569" s="252"/>
      <c r="D569" s="252">
        <v>8</v>
      </c>
      <c r="E569" s="251">
        <v>2.7157236477873958</v>
      </c>
      <c r="F569" s="251">
        <v>22.674144185473647</v>
      </c>
      <c r="G569" s="251">
        <v>21.77261915837855</v>
      </c>
      <c r="H569" s="251">
        <v>24.524271781586158</v>
      </c>
      <c r="I569" s="88"/>
      <c r="J569" s="265">
        <f t="shared" si="21"/>
        <v>22.674144185473647</v>
      </c>
      <c r="K569" s="264"/>
      <c r="L569" s="264"/>
      <c r="M569" s="266">
        <v>42285</v>
      </c>
    </row>
    <row r="570" spans="2:13" ht="14.25">
      <c r="B570" s="335"/>
      <c r="C570" s="252"/>
      <c r="D570" s="252">
        <v>9</v>
      </c>
      <c r="E570" s="251">
        <v>2.7016098145527208</v>
      </c>
      <c r="F570" s="251">
        <v>22.225194897423993</v>
      </c>
      <c r="G570" s="251">
        <v>22.674558316122628</v>
      </c>
      <c r="H570" s="251">
        <v>22.982805321167156</v>
      </c>
      <c r="I570" s="88"/>
      <c r="J570" s="265">
        <f t="shared" si="21"/>
        <v>22.225194897423993</v>
      </c>
      <c r="K570" s="264"/>
      <c r="L570" s="264"/>
      <c r="M570" s="266">
        <v>42286</v>
      </c>
    </row>
    <row r="571" spans="2:13" ht="14.25">
      <c r="B571" s="335"/>
      <c r="C571" s="252"/>
      <c r="D571" s="252">
        <v>10</v>
      </c>
      <c r="E571" s="251">
        <v>2.70521336022711</v>
      </c>
      <c r="F571" s="251">
        <v>22.385970286103792</v>
      </c>
      <c r="G571" s="251">
        <v>23.309125394424893</v>
      </c>
      <c r="H571" s="251">
        <v>22.505456380645526</v>
      </c>
      <c r="I571" s="88"/>
      <c r="J571" s="265">
        <f t="shared" si="21"/>
        <v>22.385970286103792</v>
      </c>
      <c r="K571" s="264"/>
      <c r="L571" s="264"/>
      <c r="M571" s="266">
        <v>42287</v>
      </c>
    </row>
    <row r="572" spans="2:13" ht="14.25">
      <c r="B572" s="335"/>
      <c r="C572" s="252"/>
      <c r="D572" s="252">
        <v>11</v>
      </c>
      <c r="E572" s="251">
        <v>2.6184014247961627</v>
      </c>
      <c r="F572" s="251">
        <v>22.451550780469066</v>
      </c>
      <c r="G572" s="251">
        <v>22.423426261340779</v>
      </c>
      <c r="H572" s="251">
        <v>21.983183650969504</v>
      </c>
      <c r="I572" s="88"/>
      <c r="J572" s="265">
        <f t="shared" si="21"/>
        <v>21.983183650969504</v>
      </c>
      <c r="K572" s="264"/>
      <c r="L572" s="264"/>
      <c r="M572" s="266">
        <v>42288</v>
      </c>
    </row>
    <row r="573" spans="2:13" ht="14.25">
      <c r="B573" s="335"/>
      <c r="C573" s="252"/>
      <c r="D573" s="252">
        <v>12</v>
      </c>
      <c r="E573" s="251">
        <v>2.637792471870223</v>
      </c>
      <c r="F573" s="251">
        <v>21.963955194379849</v>
      </c>
      <c r="G573" s="251">
        <v>22.276324919666408</v>
      </c>
      <c r="H573" s="251">
        <v>18.969335119326665</v>
      </c>
      <c r="I573" s="88"/>
      <c r="J573" s="265">
        <f t="shared" si="21"/>
        <v>18.969335119326665</v>
      </c>
      <c r="K573" s="264"/>
      <c r="L573" s="264"/>
      <c r="M573" s="266">
        <v>42289</v>
      </c>
    </row>
    <row r="574" spans="2:13" ht="14.25">
      <c r="B574" s="335"/>
      <c r="C574" s="252"/>
      <c r="D574" s="252">
        <v>13</v>
      </c>
      <c r="E574" s="251">
        <v>2.5241704865888988</v>
      </c>
      <c r="F574" s="251">
        <v>21.541647426783289</v>
      </c>
      <c r="G574" s="251">
        <v>19.807638251281467</v>
      </c>
      <c r="H574" s="251">
        <v>19.114532783765622</v>
      </c>
      <c r="I574" s="88"/>
      <c r="J574" s="265">
        <f t="shared" si="21"/>
        <v>19.114532783765622</v>
      </c>
      <c r="K574" s="264"/>
      <c r="L574" s="264"/>
      <c r="M574" s="266">
        <v>42290</v>
      </c>
    </row>
    <row r="575" spans="2:13" ht="14.25">
      <c r="B575" s="335"/>
      <c r="C575" s="252"/>
      <c r="D575" s="252">
        <v>14</v>
      </c>
      <c r="E575" s="251">
        <v>2.3695924850066667</v>
      </c>
      <c r="F575" s="251">
        <v>21.488718056149533</v>
      </c>
      <c r="G575" s="251">
        <v>19.817158196330425</v>
      </c>
      <c r="H575" s="251">
        <v>20.170207120405777</v>
      </c>
      <c r="I575" s="88"/>
      <c r="J575" s="265">
        <f t="shared" si="21"/>
        <v>20.170207120405777</v>
      </c>
      <c r="K575" s="264"/>
      <c r="L575" s="267" t="s">
        <v>180</v>
      </c>
      <c r="M575" s="266">
        <v>42291</v>
      </c>
    </row>
    <row r="576" spans="2:13" ht="14.25">
      <c r="B576" s="335">
        <v>42644</v>
      </c>
      <c r="C576" s="252"/>
      <c r="D576" s="252">
        <v>15</v>
      </c>
      <c r="E576" s="251">
        <v>2.2461936907586013</v>
      </c>
      <c r="F576" s="251">
        <v>21.168858451142128</v>
      </c>
      <c r="G576" s="251">
        <v>20.214277291477188</v>
      </c>
      <c r="H576" s="251">
        <v>21.787723470614065</v>
      </c>
      <c r="I576" s="88"/>
      <c r="J576" s="265">
        <f t="shared" si="21"/>
        <v>21.168858451142128</v>
      </c>
      <c r="K576" s="264"/>
      <c r="L576" s="264"/>
      <c r="M576" s="266">
        <v>42292</v>
      </c>
    </row>
    <row r="577" spans="2:13" ht="14.25">
      <c r="B577" s="335"/>
      <c r="C577" s="252"/>
      <c r="D577" s="252">
        <v>16</v>
      </c>
      <c r="E577" s="251">
        <v>2.2209908730631258</v>
      </c>
      <c r="F577" s="251">
        <v>21.388940109160263</v>
      </c>
      <c r="G577" s="251">
        <v>20.55760816825655</v>
      </c>
      <c r="H577" s="251">
        <v>22.218294523233652</v>
      </c>
      <c r="I577" s="88"/>
      <c r="J577" s="265">
        <f t="shared" si="21"/>
        <v>21.388940109160263</v>
      </c>
      <c r="K577" s="264"/>
      <c r="L577" s="264"/>
      <c r="M577" s="266">
        <v>42293</v>
      </c>
    </row>
    <row r="578" spans="2:13" ht="14.25">
      <c r="B578" s="335"/>
      <c r="C578" s="252"/>
      <c r="D578" s="252">
        <v>17</v>
      </c>
      <c r="E578" s="251">
        <v>2.1208849483342367</v>
      </c>
      <c r="F578" s="251">
        <v>21.094400161351995</v>
      </c>
      <c r="G578" s="251">
        <v>22.213971527128749</v>
      </c>
      <c r="H578" s="251">
        <v>22.134065573764147</v>
      </c>
      <c r="I578" s="88"/>
      <c r="J578" s="265">
        <f t="shared" si="21"/>
        <v>21.094400161351995</v>
      </c>
      <c r="K578" s="264"/>
      <c r="L578" s="264"/>
      <c r="M578" s="266">
        <v>42294</v>
      </c>
    </row>
    <row r="579" spans="2:13" ht="14.25">
      <c r="B579" s="335"/>
      <c r="C579" s="252"/>
      <c r="D579" s="252">
        <v>18</v>
      </c>
      <c r="E579" s="251">
        <v>2.168745248355048</v>
      </c>
      <c r="F579" s="251">
        <v>20.979134086275572</v>
      </c>
      <c r="G579" s="251">
        <v>21.266454725142061</v>
      </c>
      <c r="H579" s="251">
        <v>22.2811454278092</v>
      </c>
      <c r="I579" s="88"/>
      <c r="J579" s="265">
        <f t="shared" si="21"/>
        <v>20.979134086275572</v>
      </c>
      <c r="K579" s="264"/>
      <c r="L579" s="264"/>
      <c r="M579" s="266">
        <v>42295</v>
      </c>
    </row>
    <row r="580" spans="2:13" ht="14.25">
      <c r="B580" s="335"/>
      <c r="C580" s="252"/>
      <c r="D580" s="252">
        <v>19</v>
      </c>
      <c r="E580" s="251">
        <v>2.1875597961494648</v>
      </c>
      <c r="F580" s="251">
        <v>20.790086018782393</v>
      </c>
      <c r="G580" s="251">
        <v>19.967737947510997</v>
      </c>
      <c r="H580" s="251">
        <v>21.469351301031502</v>
      </c>
      <c r="I580" s="88"/>
      <c r="J580" s="265">
        <f t="shared" si="21"/>
        <v>20.790086018782393</v>
      </c>
      <c r="K580" s="264"/>
      <c r="L580" s="264"/>
      <c r="M580" s="266">
        <v>42296</v>
      </c>
    </row>
    <row r="581" spans="2:13" ht="14.25">
      <c r="B581" s="335"/>
      <c r="C581" s="252"/>
      <c r="D581" s="252">
        <v>20</v>
      </c>
      <c r="E581" s="251">
        <v>2.2160587074060731</v>
      </c>
      <c r="F581" s="251">
        <v>20.59671660520754</v>
      </c>
      <c r="G581" s="251">
        <v>19.435399882124948</v>
      </c>
      <c r="H581" s="251">
        <v>20.044805318974891</v>
      </c>
      <c r="I581" s="88"/>
      <c r="J581" s="265">
        <f t="shared" si="21"/>
        <v>20.044805318974891</v>
      </c>
      <c r="K581" s="264"/>
      <c r="L581" s="264"/>
      <c r="M581" s="266">
        <v>42297</v>
      </c>
    </row>
    <row r="582" spans="2:13" ht="14.25">
      <c r="B582" s="335"/>
      <c r="C582" s="252"/>
      <c r="D582" s="252">
        <v>21</v>
      </c>
      <c r="E582" s="251">
        <v>2.5464947074279256</v>
      </c>
      <c r="F582" s="251">
        <v>20.370749119123133</v>
      </c>
      <c r="G582" s="251">
        <v>18.909718985026316</v>
      </c>
      <c r="H582" s="251">
        <v>19.561829069536824</v>
      </c>
      <c r="I582" s="88"/>
      <c r="J582" s="265">
        <f t="shared" si="21"/>
        <v>19.561829069536824</v>
      </c>
      <c r="K582" s="264"/>
      <c r="L582" s="264"/>
      <c r="M582" s="266">
        <v>42298</v>
      </c>
    </row>
    <row r="583" spans="2:13" ht="14.25">
      <c r="B583" s="335"/>
      <c r="C583" s="252"/>
      <c r="D583" s="252">
        <v>22</v>
      </c>
      <c r="E583" s="251">
        <v>2.8317142658971801</v>
      </c>
      <c r="F583" s="251">
        <v>20.424493927492534</v>
      </c>
      <c r="G583" s="251">
        <v>20.456353494327491</v>
      </c>
      <c r="H583" s="251">
        <v>19.56971352005522</v>
      </c>
      <c r="I583" s="88"/>
      <c r="J583" s="265">
        <f t="shared" si="21"/>
        <v>19.56971352005522</v>
      </c>
      <c r="K583" s="264"/>
      <c r="L583" s="264"/>
      <c r="M583" s="266">
        <v>42299</v>
      </c>
    </row>
    <row r="584" spans="2:13" ht="14.25">
      <c r="B584" s="335"/>
      <c r="C584" s="252"/>
      <c r="D584" s="252">
        <v>23</v>
      </c>
      <c r="E584" s="251">
        <v>2.7143033088599711</v>
      </c>
      <c r="F584" s="251">
        <v>20.478333388148986</v>
      </c>
      <c r="G584" s="251">
        <v>21.54153263757167</v>
      </c>
      <c r="H584" s="251">
        <v>20.829354871843236</v>
      </c>
      <c r="I584" s="88"/>
      <c r="J584" s="265">
        <f t="shared" si="21"/>
        <v>20.478333388148986</v>
      </c>
      <c r="K584" s="264"/>
      <c r="L584" s="264"/>
      <c r="M584" s="266">
        <v>42300</v>
      </c>
    </row>
    <row r="585" spans="2:13" ht="14.25">
      <c r="B585" s="335"/>
      <c r="C585" s="252"/>
      <c r="D585" s="252">
        <v>24</v>
      </c>
      <c r="E585" s="251">
        <v>2.6502554856663849</v>
      </c>
      <c r="F585" s="251">
        <v>20.336398179549782</v>
      </c>
      <c r="G585" s="251">
        <v>20.09578276603407</v>
      </c>
      <c r="H585" s="251">
        <v>20.361412460864855</v>
      </c>
      <c r="I585" s="88"/>
      <c r="J585" s="265">
        <f t="shared" si="21"/>
        <v>20.336398179549782</v>
      </c>
      <c r="K585" s="264"/>
      <c r="L585" s="264"/>
      <c r="M585" s="266">
        <v>42301</v>
      </c>
    </row>
    <row r="586" spans="2:13" ht="14.25">
      <c r="B586" s="335"/>
      <c r="C586" s="252"/>
      <c r="D586" s="252">
        <v>25</v>
      </c>
      <c r="E586" s="251">
        <v>2.9266728334818986</v>
      </c>
      <c r="F586" s="251">
        <v>20.187104582482995</v>
      </c>
      <c r="G586" s="251">
        <v>21.037579130640815</v>
      </c>
      <c r="H586" s="251">
        <v>22.50546440046427</v>
      </c>
      <c r="I586" s="88"/>
      <c r="J586" s="265">
        <f t="shared" si="21"/>
        <v>20.187104582482995</v>
      </c>
      <c r="K586" s="264"/>
      <c r="L586" s="264"/>
      <c r="M586" s="266">
        <v>42302</v>
      </c>
    </row>
    <row r="587" spans="2:13" ht="14.25">
      <c r="B587" s="335"/>
      <c r="C587" s="252"/>
      <c r="D587" s="252">
        <v>26</v>
      </c>
      <c r="E587" s="251">
        <v>2.7242374057363548</v>
      </c>
      <c r="F587" s="251">
        <v>20.096162772296623</v>
      </c>
      <c r="G587" s="251">
        <v>20.312448940229331</v>
      </c>
      <c r="H587" s="251">
        <v>24.24694873278094</v>
      </c>
      <c r="I587" s="88"/>
      <c r="J587" s="265">
        <f t="shared" si="21"/>
        <v>20.096162772296623</v>
      </c>
      <c r="K587" s="264"/>
      <c r="L587" s="264"/>
      <c r="M587" s="266">
        <v>42303</v>
      </c>
    </row>
    <row r="588" spans="2:13" ht="14.25">
      <c r="B588" s="335"/>
      <c r="C588" s="252"/>
      <c r="D588" s="252">
        <v>27</v>
      </c>
      <c r="E588" s="251">
        <v>2.7770185647885959</v>
      </c>
      <c r="F588" s="251">
        <v>20.289056297008607</v>
      </c>
      <c r="G588" s="251">
        <v>19.269362808269975</v>
      </c>
      <c r="H588" s="251">
        <v>23.855886290988789</v>
      </c>
      <c r="I588" s="88"/>
      <c r="J588" s="265">
        <f t="shared" si="21"/>
        <v>20.289056297008607</v>
      </c>
      <c r="K588" s="264"/>
      <c r="L588" s="264"/>
      <c r="M588" s="266">
        <v>42304</v>
      </c>
    </row>
    <row r="589" spans="2:13" ht="14.25">
      <c r="B589" s="335"/>
      <c r="C589" s="252"/>
      <c r="D589" s="252">
        <v>28</v>
      </c>
      <c r="E589" s="251">
        <v>3.0607298676697163</v>
      </c>
      <c r="F589" s="251">
        <v>20.416952173135073</v>
      </c>
      <c r="G589" s="251">
        <v>19.106801948432953</v>
      </c>
      <c r="H589" s="251">
        <v>23.116459798514576</v>
      </c>
      <c r="I589" s="88"/>
      <c r="J589" s="265">
        <f t="shared" si="21"/>
        <v>20.416952173135073</v>
      </c>
      <c r="K589" s="264"/>
      <c r="L589" s="264"/>
      <c r="M589" s="266">
        <v>42305</v>
      </c>
    </row>
    <row r="590" spans="2:13" ht="14.25">
      <c r="B590" s="335"/>
      <c r="C590" s="252"/>
      <c r="D590" s="252">
        <v>29</v>
      </c>
      <c r="E590" s="251">
        <v>3.154522385239328</v>
      </c>
      <c r="F590" s="251">
        <v>20.218806133491068</v>
      </c>
      <c r="G590" s="251">
        <v>20.890824689435664</v>
      </c>
      <c r="H590" s="251">
        <v>22.626301054934796</v>
      </c>
      <c r="I590" s="88"/>
      <c r="J590" s="265">
        <f t="shared" si="21"/>
        <v>20.218806133491068</v>
      </c>
      <c r="K590" s="264"/>
      <c r="L590" s="264"/>
      <c r="M590" s="266">
        <v>42306</v>
      </c>
    </row>
    <row r="591" spans="2:13" ht="14.25">
      <c r="B591" s="335"/>
      <c r="C591" s="252"/>
      <c r="D591" s="252">
        <v>30</v>
      </c>
      <c r="E591" s="251">
        <v>3.003496334193311</v>
      </c>
      <c r="F591" s="251">
        <v>19.573897668606108</v>
      </c>
      <c r="G591" s="251">
        <v>22.322283067276974</v>
      </c>
      <c r="H591" s="251">
        <v>22.322150260333547</v>
      </c>
      <c r="I591" s="88"/>
      <c r="J591" s="265">
        <f t="shared" si="21"/>
        <v>19.573897668606108</v>
      </c>
      <c r="K591" s="264"/>
      <c r="L591" s="264"/>
      <c r="M591" s="266">
        <v>42307</v>
      </c>
    </row>
    <row r="592" spans="2:13" ht="14.25">
      <c r="B592" s="335"/>
      <c r="C592" s="252"/>
      <c r="D592" s="252">
        <v>31</v>
      </c>
      <c r="E592" s="251">
        <v>3.0609879290217874</v>
      </c>
      <c r="F592" s="251">
        <v>19.541889354744065</v>
      </c>
      <c r="G592" s="251">
        <v>21.189256250897863</v>
      </c>
      <c r="H592" s="251">
        <v>21.850256325348873</v>
      </c>
      <c r="I592" s="88"/>
      <c r="J592" s="265">
        <f t="shared" si="21"/>
        <v>19.541889354744065</v>
      </c>
      <c r="K592" s="264">
        <v>35</v>
      </c>
      <c r="L592" s="264"/>
      <c r="M592" s="266">
        <v>42308</v>
      </c>
    </row>
    <row r="593" spans="2:13" ht="14.25">
      <c r="B593" s="335"/>
      <c r="C593" s="252">
        <v>11</v>
      </c>
      <c r="D593" s="252">
        <v>1</v>
      </c>
      <c r="E593" s="251">
        <v>2.4892928922688675</v>
      </c>
      <c r="F593" s="251">
        <v>19.119604281811789</v>
      </c>
      <c r="G593" s="251">
        <v>20.467236655106699</v>
      </c>
      <c r="H593" s="251">
        <v>21.369313328434124</v>
      </c>
      <c r="I593" s="88"/>
      <c r="J593" s="265">
        <f t="shared" si="21"/>
        <v>19.119604281811789</v>
      </c>
      <c r="K593" s="264"/>
      <c r="L593" s="264"/>
      <c r="M593" s="266">
        <v>42309</v>
      </c>
    </row>
    <row r="594" spans="2:13" ht="14.25">
      <c r="B594" s="335"/>
      <c r="C594" s="252"/>
      <c r="D594" s="252">
        <v>2</v>
      </c>
      <c r="E594" s="251">
        <v>1.9300013913152492</v>
      </c>
      <c r="F594" s="251">
        <v>18.883836077481384</v>
      </c>
      <c r="G594" s="251">
        <v>17.928695369954923</v>
      </c>
      <c r="H594" s="251">
        <v>22.086660713092865</v>
      </c>
      <c r="I594" s="88"/>
      <c r="J594" s="265">
        <f t="shared" si="21"/>
        <v>18.883836077481384</v>
      </c>
      <c r="K594" s="264"/>
      <c r="L594" s="264"/>
      <c r="M594" s="266">
        <v>42310</v>
      </c>
    </row>
    <row r="595" spans="2:13" ht="14.25">
      <c r="B595" s="335"/>
      <c r="C595" s="252"/>
      <c r="D595" s="252">
        <v>3</v>
      </c>
      <c r="E595" s="251">
        <v>2.2785752261255068</v>
      </c>
      <c r="F595" s="251">
        <v>18.932428419446481</v>
      </c>
      <c r="G595" s="251">
        <v>18.395902397683795</v>
      </c>
      <c r="H595" s="251">
        <v>21.779835571362977</v>
      </c>
      <c r="I595" s="88"/>
      <c r="J595" s="265">
        <f t="shared" si="21"/>
        <v>18.932428419446481</v>
      </c>
      <c r="K595" s="264"/>
      <c r="L595" s="264"/>
      <c r="M595" s="266">
        <v>42311</v>
      </c>
    </row>
    <row r="596" spans="2:13" ht="14.25">
      <c r="B596" s="335"/>
      <c r="C596" s="252"/>
      <c r="D596" s="252">
        <v>4</v>
      </c>
      <c r="E596" s="251">
        <v>1.9695748980743755</v>
      </c>
      <c r="F596" s="251">
        <v>18.143661333485873</v>
      </c>
      <c r="G596" s="251">
        <v>20.374547437548195</v>
      </c>
      <c r="H596" s="251">
        <v>19.132640361873207</v>
      </c>
      <c r="I596" s="88"/>
      <c r="J596" s="265">
        <f t="shared" si="21"/>
        <v>18.143661333485873</v>
      </c>
      <c r="K596" s="264"/>
      <c r="L596" s="264"/>
      <c r="M596" s="266">
        <v>42312</v>
      </c>
    </row>
    <row r="597" spans="2:13" ht="14.25">
      <c r="B597" s="335"/>
      <c r="C597" s="252"/>
      <c r="D597" s="252">
        <v>5</v>
      </c>
      <c r="E597" s="251">
        <v>2.0325093037586646</v>
      </c>
      <c r="F597" s="251">
        <v>17.369550689594874</v>
      </c>
      <c r="G597" s="251">
        <v>20.750101059087189</v>
      </c>
      <c r="H597" s="251">
        <v>18.96447860539147</v>
      </c>
      <c r="I597" s="88"/>
      <c r="J597" s="265">
        <f t="shared" si="21"/>
        <v>17.369550689594874</v>
      </c>
      <c r="K597" s="264"/>
      <c r="L597" s="264"/>
      <c r="M597" s="266">
        <v>42313</v>
      </c>
    </row>
    <row r="598" spans="2:13" ht="14.25">
      <c r="B598" s="335"/>
      <c r="C598" s="252"/>
      <c r="D598" s="252">
        <v>6</v>
      </c>
      <c r="E598" s="251">
        <v>2.1638259394877584</v>
      </c>
      <c r="F598" s="251">
        <v>17.677444028768161</v>
      </c>
      <c r="G598" s="251">
        <v>22.008654190203778</v>
      </c>
      <c r="H598" s="251">
        <v>14.949838883616465</v>
      </c>
      <c r="I598" s="88"/>
      <c r="J598" s="265">
        <f t="shared" si="21"/>
        <v>14.949838883616465</v>
      </c>
      <c r="K598" s="264"/>
      <c r="L598" s="264"/>
      <c r="M598" s="266">
        <v>42314</v>
      </c>
    </row>
    <row r="599" spans="2:13" ht="14.25">
      <c r="B599" s="335"/>
      <c r="C599" s="252"/>
      <c r="D599" s="252">
        <v>7</v>
      </c>
      <c r="E599" s="251">
        <v>2.0828916979317875</v>
      </c>
      <c r="F599" s="251">
        <v>17.684508449549195</v>
      </c>
      <c r="G599" s="251">
        <v>22.506696610346676</v>
      </c>
      <c r="H599" s="251">
        <v>13.288192628721809</v>
      </c>
      <c r="I599" s="88"/>
      <c r="J599" s="265">
        <f t="shared" si="21"/>
        <v>13.288192628721809</v>
      </c>
      <c r="K599" s="264"/>
      <c r="L599" s="264"/>
      <c r="M599" s="266">
        <v>42315</v>
      </c>
    </row>
    <row r="600" spans="2:13" ht="14.25">
      <c r="B600" s="335"/>
      <c r="C600" s="252"/>
      <c r="D600" s="252">
        <v>8</v>
      </c>
      <c r="E600" s="251">
        <v>2.0155034475227911</v>
      </c>
      <c r="F600" s="251">
        <v>17.912970213178607</v>
      </c>
      <c r="G600" s="251">
        <v>20.796731714301707</v>
      </c>
      <c r="H600" s="251">
        <v>14.294335657935923</v>
      </c>
      <c r="I600" s="88"/>
      <c r="J600" s="265">
        <f t="shared" si="21"/>
        <v>14.294335657935923</v>
      </c>
      <c r="K600" s="264"/>
      <c r="L600" s="264"/>
      <c r="M600" s="266">
        <v>42316</v>
      </c>
    </row>
    <row r="601" spans="2:13" ht="14.25">
      <c r="B601" s="335"/>
      <c r="C601" s="252"/>
      <c r="D601" s="252">
        <v>9</v>
      </c>
      <c r="E601" s="251">
        <v>1.9229881024980855</v>
      </c>
      <c r="F601" s="251">
        <v>17.42039011742488</v>
      </c>
      <c r="G601" s="251">
        <v>21.827891257499157</v>
      </c>
      <c r="H601" s="251">
        <v>16.838572003288569</v>
      </c>
      <c r="I601" s="88"/>
      <c r="J601" s="265">
        <f t="shared" si="21"/>
        <v>16.838572003288569</v>
      </c>
      <c r="K601" s="264"/>
      <c r="L601" s="264"/>
      <c r="M601" s="266">
        <v>42317</v>
      </c>
    </row>
    <row r="602" spans="2:13" ht="14.25">
      <c r="B602" s="335"/>
      <c r="C602" s="252"/>
      <c r="D602" s="252">
        <v>10</v>
      </c>
      <c r="E602" s="251">
        <v>2.5320300460542295</v>
      </c>
      <c r="F602" s="251">
        <v>17.394379807199691</v>
      </c>
      <c r="G602" s="251">
        <v>20.940708183482034</v>
      </c>
      <c r="H602" s="251">
        <v>16.689627926748109</v>
      </c>
      <c r="I602" s="88"/>
      <c r="J602" s="265">
        <f t="shared" si="21"/>
        <v>16.689627926748109</v>
      </c>
      <c r="K602" s="264"/>
      <c r="L602" s="264"/>
      <c r="M602" s="266">
        <v>42318</v>
      </c>
    </row>
    <row r="603" spans="2:13" ht="14.25">
      <c r="B603" s="335"/>
      <c r="C603" s="252"/>
      <c r="D603" s="252">
        <v>11</v>
      </c>
      <c r="E603" s="251">
        <v>2.508182184836186</v>
      </c>
      <c r="F603" s="251">
        <v>17.098452421208151</v>
      </c>
      <c r="G603" s="251">
        <v>20.026861119366735</v>
      </c>
      <c r="H603" s="251">
        <v>17.083893056531444</v>
      </c>
      <c r="I603" s="88"/>
      <c r="J603" s="265">
        <f t="shared" si="21"/>
        <v>17.083893056531444</v>
      </c>
      <c r="K603" s="264"/>
      <c r="L603" s="264"/>
      <c r="M603" s="266">
        <v>42319</v>
      </c>
    </row>
    <row r="604" spans="2:13" ht="14.25">
      <c r="B604" s="335"/>
      <c r="C604" s="252"/>
      <c r="D604" s="252">
        <v>12</v>
      </c>
      <c r="E604" s="251">
        <v>2.4288137200837951</v>
      </c>
      <c r="F604" s="251">
        <v>17.109310781222451</v>
      </c>
      <c r="G604" s="251">
        <v>19.202912354604521</v>
      </c>
      <c r="H604" s="251">
        <v>16.841974603434426</v>
      </c>
      <c r="I604" s="88"/>
      <c r="J604" s="265">
        <f t="shared" si="21"/>
        <v>16.841974603434426</v>
      </c>
      <c r="K604" s="264"/>
      <c r="L604" s="264"/>
      <c r="M604" s="266">
        <v>42320</v>
      </c>
    </row>
    <row r="605" spans="2:13" ht="14.25">
      <c r="B605" s="335"/>
      <c r="C605" s="252"/>
      <c r="D605" s="252">
        <v>13</v>
      </c>
      <c r="E605" s="251">
        <v>2.3347428555696852</v>
      </c>
      <c r="F605" s="251">
        <v>17.052077013345382</v>
      </c>
      <c r="G605" s="251">
        <v>19.011908707837271</v>
      </c>
      <c r="H605" s="251">
        <v>17.78138970172223</v>
      </c>
      <c r="I605" s="88"/>
      <c r="J605" s="265">
        <f t="shared" si="21"/>
        <v>17.052077013345382</v>
      </c>
      <c r="K605" s="264"/>
      <c r="L605" s="264"/>
      <c r="M605" s="266">
        <v>42321</v>
      </c>
    </row>
    <row r="606" spans="2:13" ht="14.25">
      <c r="B606" s="335"/>
      <c r="C606" s="252"/>
      <c r="D606" s="252">
        <v>14</v>
      </c>
      <c r="E606" s="251">
        <v>2.2867282219513911</v>
      </c>
      <c r="F606" s="251">
        <v>16.519732987268252</v>
      </c>
      <c r="G606" s="251">
        <v>19.42382200997282</v>
      </c>
      <c r="H606" s="251">
        <v>16.853145022842106</v>
      </c>
      <c r="I606" s="88"/>
      <c r="J606" s="265">
        <f t="shared" si="21"/>
        <v>16.519732987268252</v>
      </c>
      <c r="K606" s="264"/>
      <c r="L606" s="267" t="s">
        <v>181</v>
      </c>
      <c r="M606" s="266">
        <v>42322</v>
      </c>
    </row>
    <row r="607" spans="2:13" ht="14.25">
      <c r="B607" s="335">
        <v>42675</v>
      </c>
      <c r="C607" s="252"/>
      <c r="D607" s="252">
        <v>15</v>
      </c>
      <c r="E607" s="251">
        <v>2.7244265139455681</v>
      </c>
      <c r="F607" s="251">
        <v>16.04531587829894</v>
      </c>
      <c r="G607" s="251">
        <v>19.472001852635309</v>
      </c>
      <c r="H607" s="251">
        <v>16.425019027349911</v>
      </c>
      <c r="I607" s="88"/>
      <c r="J607" s="265">
        <f t="shared" si="21"/>
        <v>16.04531587829894</v>
      </c>
      <c r="K607" s="264"/>
      <c r="L607" s="264"/>
      <c r="M607" s="266">
        <v>42323</v>
      </c>
    </row>
    <row r="608" spans="2:13" ht="14.25">
      <c r="B608" s="335"/>
      <c r="C608" s="252"/>
      <c r="D608" s="252">
        <v>16</v>
      </c>
      <c r="E608" s="251">
        <v>2.7679883484188625</v>
      </c>
      <c r="F608" s="251">
        <v>15.67447918216514</v>
      </c>
      <c r="G608" s="251">
        <v>18.544180882784438</v>
      </c>
      <c r="H608" s="251">
        <v>17.238010760192161</v>
      </c>
      <c r="I608" s="88"/>
      <c r="J608" s="265">
        <f t="shared" si="21"/>
        <v>15.67447918216514</v>
      </c>
      <c r="K608" s="264"/>
      <c r="L608" s="264"/>
      <c r="M608" s="266">
        <v>42324</v>
      </c>
    </row>
    <row r="609" spans="2:13" ht="14.25">
      <c r="B609" s="335"/>
      <c r="C609" s="252"/>
      <c r="D609" s="252">
        <v>17</v>
      </c>
      <c r="E609" s="251">
        <v>2.272795325624335</v>
      </c>
      <c r="F609" s="251">
        <v>15.675584464862148</v>
      </c>
      <c r="G609" s="251">
        <v>19.007553952914812</v>
      </c>
      <c r="H609" s="251">
        <v>18.264171048329626</v>
      </c>
      <c r="I609" s="88"/>
      <c r="J609" s="265">
        <f t="shared" si="21"/>
        <v>15.675584464862148</v>
      </c>
      <c r="K609" s="264"/>
      <c r="L609" s="264"/>
      <c r="M609" s="266">
        <v>42325</v>
      </c>
    </row>
    <row r="610" spans="2:13" ht="14.25">
      <c r="B610" s="335"/>
      <c r="C610" s="252"/>
      <c r="D610" s="252">
        <v>18</v>
      </c>
      <c r="E610" s="251">
        <v>1.9286456830955361</v>
      </c>
      <c r="F610" s="251">
        <v>15.813065403042323</v>
      </c>
      <c r="G610" s="251">
        <v>19.458116114183106</v>
      </c>
      <c r="H610" s="251">
        <v>17.566935516006154</v>
      </c>
      <c r="I610" s="88"/>
      <c r="J610" s="265">
        <f t="shared" ref="J610:J653" si="22">IF(H610&gt;F610,F610,H610)</f>
        <v>15.813065403042323</v>
      </c>
      <c r="K610" s="264"/>
      <c r="L610" s="264"/>
      <c r="M610" s="266">
        <v>42326</v>
      </c>
    </row>
    <row r="611" spans="2:13" ht="14.25">
      <c r="B611" s="335"/>
      <c r="C611" s="252"/>
      <c r="D611" s="252">
        <v>19</v>
      </c>
      <c r="E611" s="251">
        <v>1.9483845304516414</v>
      </c>
      <c r="F611" s="251">
        <v>15.989402982991439</v>
      </c>
      <c r="G611" s="251">
        <v>20.296830318267777</v>
      </c>
      <c r="H611" s="251">
        <v>16.506783361255323</v>
      </c>
      <c r="I611" s="88"/>
      <c r="J611" s="265">
        <f t="shared" si="22"/>
        <v>15.989402982991439</v>
      </c>
      <c r="K611" s="264"/>
      <c r="L611" s="264"/>
      <c r="M611" s="266">
        <v>42327</v>
      </c>
    </row>
    <row r="612" spans="2:13" ht="14.25">
      <c r="B612" s="335"/>
      <c r="C612" s="252"/>
      <c r="D612" s="252">
        <v>20</v>
      </c>
      <c r="E612" s="251">
        <v>2.4658564147848869</v>
      </c>
      <c r="F612" s="251">
        <v>15.628954932194983</v>
      </c>
      <c r="G612" s="251">
        <v>20.845405694204562</v>
      </c>
      <c r="H612" s="251">
        <v>16.062191096844867</v>
      </c>
      <c r="I612" s="88"/>
      <c r="J612" s="265">
        <f t="shared" si="22"/>
        <v>15.628954932194983</v>
      </c>
      <c r="K612" s="264"/>
      <c r="L612" s="264"/>
      <c r="M612" s="266">
        <v>42328</v>
      </c>
    </row>
    <row r="613" spans="2:13" ht="14.25">
      <c r="B613" s="335"/>
      <c r="C613" s="252"/>
      <c r="D613" s="252">
        <v>21</v>
      </c>
      <c r="E613" s="251">
        <v>2.7203288010904583</v>
      </c>
      <c r="F613" s="251">
        <v>15.131223278039515</v>
      </c>
      <c r="G613" s="251">
        <v>18.267768881220455</v>
      </c>
      <c r="H613" s="251">
        <v>16.4561518118119</v>
      </c>
      <c r="I613" s="88"/>
      <c r="J613" s="265">
        <f t="shared" si="22"/>
        <v>15.131223278039515</v>
      </c>
      <c r="K613" s="264"/>
      <c r="L613" s="264"/>
      <c r="M613" s="266">
        <v>42329</v>
      </c>
    </row>
    <row r="614" spans="2:13" ht="14.25">
      <c r="B614" s="335"/>
      <c r="C614" s="252"/>
      <c r="D614" s="252">
        <v>22</v>
      </c>
      <c r="E614" s="251">
        <v>2.3884057941178005</v>
      </c>
      <c r="F614" s="251">
        <v>14.910870464973135</v>
      </c>
      <c r="G614" s="251">
        <v>12.236543160440482</v>
      </c>
      <c r="H614" s="251">
        <v>13.442915558319431</v>
      </c>
      <c r="I614" s="88"/>
      <c r="J614" s="265">
        <f t="shared" si="22"/>
        <v>13.442915558319431</v>
      </c>
      <c r="K614" s="264"/>
      <c r="L614" s="264"/>
      <c r="M614" s="266">
        <v>42330</v>
      </c>
    </row>
    <row r="615" spans="2:13" ht="14.25">
      <c r="B615" s="335"/>
      <c r="C615" s="252"/>
      <c r="D615" s="252">
        <v>23</v>
      </c>
      <c r="E615" s="251">
        <v>2.1116297413136711</v>
      </c>
      <c r="F615" s="251">
        <v>14.938921380578496</v>
      </c>
      <c r="G615" s="251">
        <v>12.337178688628745</v>
      </c>
      <c r="H615" s="251">
        <v>12.586704405565804</v>
      </c>
      <c r="I615" s="88"/>
      <c r="J615" s="265">
        <f t="shared" si="22"/>
        <v>12.586704405565804</v>
      </c>
      <c r="K615" s="264"/>
      <c r="L615" s="264"/>
      <c r="M615" s="266">
        <v>42331</v>
      </c>
    </row>
    <row r="616" spans="2:13" ht="14.25">
      <c r="B616" s="335"/>
      <c r="C616" s="252"/>
      <c r="D616" s="252">
        <v>24</v>
      </c>
      <c r="E616" s="251">
        <v>1.879600308367106</v>
      </c>
      <c r="F616" s="251">
        <v>14.770264111342065</v>
      </c>
      <c r="G616" s="251">
        <v>13.514980227924994</v>
      </c>
      <c r="H616" s="251">
        <v>12.602267831254794</v>
      </c>
      <c r="I616" s="88"/>
      <c r="J616" s="265">
        <f t="shared" si="22"/>
        <v>12.602267831254794</v>
      </c>
      <c r="K616" s="264"/>
      <c r="L616" s="264"/>
      <c r="M616" s="266">
        <v>42332</v>
      </c>
    </row>
    <row r="617" spans="2:13" ht="14.25">
      <c r="B617" s="335"/>
      <c r="C617" s="252"/>
      <c r="D617" s="252">
        <v>25</v>
      </c>
      <c r="E617" s="251">
        <v>1.943169478546928</v>
      </c>
      <c r="F617" s="251">
        <v>14.800948260047978</v>
      </c>
      <c r="G617" s="251">
        <v>16.771975673560316</v>
      </c>
      <c r="H617" s="251">
        <v>12.638870209698251</v>
      </c>
      <c r="I617" s="88"/>
      <c r="J617" s="265">
        <f t="shared" si="22"/>
        <v>12.638870209698251</v>
      </c>
      <c r="K617" s="264"/>
      <c r="L617" s="264"/>
      <c r="M617" s="266">
        <v>42333</v>
      </c>
    </row>
    <row r="618" spans="2:13" ht="14.25">
      <c r="B618" s="335"/>
      <c r="C618" s="252"/>
      <c r="D618" s="252">
        <v>26</v>
      </c>
      <c r="E618" s="251">
        <v>2.5446641776931456</v>
      </c>
      <c r="F618" s="251">
        <v>14.67445562204531</v>
      </c>
      <c r="G618" s="251">
        <v>17.122355981558837</v>
      </c>
      <c r="H618" s="251">
        <v>13.48683374808682</v>
      </c>
      <c r="I618" s="88"/>
      <c r="J618" s="265">
        <f t="shared" si="22"/>
        <v>13.48683374808682</v>
      </c>
      <c r="K618" s="264"/>
      <c r="L618" s="264"/>
      <c r="M618" s="266">
        <v>42334</v>
      </c>
    </row>
    <row r="619" spans="2:13" ht="14.25">
      <c r="B619" s="335"/>
      <c r="C619" s="252"/>
      <c r="D619" s="252">
        <v>27</v>
      </c>
      <c r="E619" s="251">
        <v>2.5855648769910142</v>
      </c>
      <c r="F619" s="251">
        <v>14.340976446165918</v>
      </c>
      <c r="G619" s="251">
        <v>16.621715835860098</v>
      </c>
      <c r="H619" s="251">
        <v>14.397214265854945</v>
      </c>
      <c r="I619" s="88"/>
      <c r="J619" s="265">
        <f t="shared" si="22"/>
        <v>14.340976446165918</v>
      </c>
      <c r="K619" s="264"/>
      <c r="L619" s="264"/>
      <c r="M619" s="266">
        <v>42335</v>
      </c>
    </row>
    <row r="620" spans="2:13" ht="14.25">
      <c r="B620" s="335"/>
      <c r="C620" s="252"/>
      <c r="D620" s="252">
        <v>28</v>
      </c>
      <c r="E620" s="251">
        <v>2.1279806548864197</v>
      </c>
      <c r="F620" s="251">
        <v>14.156862989608287</v>
      </c>
      <c r="G620" s="251">
        <v>16.612444836611395</v>
      </c>
      <c r="H620" s="251">
        <v>14.435375755181326</v>
      </c>
      <c r="I620" s="88"/>
      <c r="J620" s="265">
        <f t="shared" si="22"/>
        <v>14.156862989608287</v>
      </c>
      <c r="K620" s="264"/>
      <c r="L620" s="264"/>
      <c r="M620" s="266">
        <v>42336</v>
      </c>
    </row>
    <row r="621" spans="2:13" ht="14.25">
      <c r="B621" s="335"/>
      <c r="C621" s="252"/>
      <c r="D621" s="252">
        <v>29</v>
      </c>
      <c r="E621" s="251">
        <v>2.2611566830528904</v>
      </c>
      <c r="F621" s="251">
        <v>13.908253697772034</v>
      </c>
      <c r="G621" s="251">
        <v>15.8919003593938</v>
      </c>
      <c r="H621" s="251">
        <v>14.343544814052565</v>
      </c>
      <c r="I621" s="88"/>
      <c r="J621" s="265">
        <f t="shared" si="22"/>
        <v>13.908253697772034</v>
      </c>
      <c r="K621" s="264"/>
      <c r="L621" s="264"/>
      <c r="M621" s="266">
        <v>42337</v>
      </c>
    </row>
    <row r="622" spans="2:13" ht="14.25">
      <c r="B622" s="335"/>
      <c r="C622" s="252"/>
      <c r="D622" s="252">
        <v>30</v>
      </c>
      <c r="E622" s="251">
        <v>2.3343531190568849</v>
      </c>
      <c r="F622" s="251">
        <v>14.033911244405578</v>
      </c>
      <c r="G622" s="251">
        <v>16.111885098869831</v>
      </c>
      <c r="H622" s="251">
        <v>16.005466254217204</v>
      </c>
      <c r="I622" s="88"/>
      <c r="J622" s="265">
        <f t="shared" si="22"/>
        <v>14.033911244405578</v>
      </c>
      <c r="K622" s="264">
        <v>35</v>
      </c>
      <c r="L622" s="264"/>
      <c r="M622" s="266">
        <v>42338</v>
      </c>
    </row>
    <row r="623" spans="2:13" ht="14.25">
      <c r="B623" s="335"/>
      <c r="C623" s="252">
        <v>12</v>
      </c>
      <c r="D623" s="252">
        <v>1</v>
      </c>
      <c r="E623" s="251">
        <v>2.2209979998293732</v>
      </c>
      <c r="F623" s="251">
        <v>13.744068572886038</v>
      </c>
      <c r="G623" s="251">
        <v>15.804434672629164</v>
      </c>
      <c r="H623" s="251">
        <v>14.873349126305284</v>
      </c>
      <c r="I623" s="88"/>
      <c r="J623" s="265">
        <f t="shared" si="22"/>
        <v>13.744068572886038</v>
      </c>
      <c r="K623" s="264"/>
      <c r="L623" s="264"/>
      <c r="M623" s="266">
        <v>42339</v>
      </c>
    </row>
    <row r="624" spans="2:13" ht="14.25">
      <c r="B624" s="335"/>
      <c r="C624" s="252"/>
      <c r="D624" s="252">
        <v>2</v>
      </c>
      <c r="E624" s="251">
        <v>2.1827266304267674</v>
      </c>
      <c r="F624" s="251">
        <v>13.942268841092599</v>
      </c>
      <c r="G624" s="251">
        <v>15.973593946564973</v>
      </c>
      <c r="H624" s="251">
        <v>15.41093280138111</v>
      </c>
      <c r="I624" s="88"/>
      <c r="J624" s="265">
        <f t="shared" si="22"/>
        <v>13.942268841092599</v>
      </c>
      <c r="K624" s="264"/>
      <c r="L624" s="264"/>
      <c r="M624" s="266">
        <v>42340</v>
      </c>
    </row>
    <row r="625" spans="2:13" ht="14.25">
      <c r="B625" s="335"/>
      <c r="C625" s="252"/>
      <c r="D625" s="252">
        <v>3</v>
      </c>
      <c r="E625" s="251">
        <v>2.1498654882575625</v>
      </c>
      <c r="F625" s="251">
        <v>13.691451896992449</v>
      </c>
      <c r="G625" s="251">
        <v>17.39839882235858</v>
      </c>
      <c r="H625" s="251">
        <v>14.468010200090111</v>
      </c>
      <c r="I625" s="88"/>
      <c r="J625" s="265">
        <f t="shared" si="22"/>
        <v>13.691451896992449</v>
      </c>
      <c r="K625" s="264"/>
      <c r="L625" s="264"/>
      <c r="M625" s="266">
        <v>42341</v>
      </c>
    </row>
    <row r="626" spans="2:13" ht="14.25">
      <c r="B626" s="335"/>
      <c r="C626" s="252"/>
      <c r="D626" s="252">
        <v>4</v>
      </c>
      <c r="E626" s="251">
        <v>2.5095631094699788</v>
      </c>
      <c r="F626" s="251">
        <v>13.950153642144798</v>
      </c>
      <c r="G626" s="251">
        <v>17.370768789704165</v>
      </c>
      <c r="H626" s="251">
        <v>15.736245535410703</v>
      </c>
      <c r="I626" s="88"/>
      <c r="J626" s="265">
        <f t="shared" si="22"/>
        <v>13.950153642144798</v>
      </c>
      <c r="K626" s="264"/>
      <c r="L626" s="264"/>
      <c r="M626" s="266">
        <v>42342</v>
      </c>
    </row>
    <row r="627" spans="2:13" ht="14.25">
      <c r="B627" s="335"/>
      <c r="C627" s="252"/>
      <c r="D627" s="252">
        <v>5</v>
      </c>
      <c r="E627" s="251">
        <v>2.0339046031594239</v>
      </c>
      <c r="F627" s="251">
        <v>13.917147191547905</v>
      </c>
      <c r="G627" s="251">
        <v>17.427293187800796</v>
      </c>
      <c r="H627" s="251">
        <v>16.974704831380915</v>
      </c>
      <c r="I627" s="88"/>
      <c r="J627" s="265">
        <f t="shared" si="22"/>
        <v>13.917147191547905</v>
      </c>
      <c r="K627" s="264"/>
      <c r="L627" s="264"/>
      <c r="M627" s="266">
        <v>42343</v>
      </c>
    </row>
    <row r="628" spans="2:13" ht="14.25">
      <c r="B628" s="335"/>
      <c r="C628" s="252"/>
      <c r="D628" s="252">
        <v>6</v>
      </c>
      <c r="E628" s="251">
        <v>2.0720982058492683</v>
      </c>
      <c r="F628" s="251">
        <v>13.83951396649563</v>
      </c>
      <c r="G628" s="251">
        <v>16.807862125315161</v>
      </c>
      <c r="H628" s="251">
        <v>17.079624111993244</v>
      </c>
      <c r="I628" s="88"/>
      <c r="J628" s="265">
        <f t="shared" si="22"/>
        <v>13.83951396649563</v>
      </c>
      <c r="K628" s="264"/>
      <c r="L628" s="264"/>
      <c r="M628" s="266">
        <v>42344</v>
      </c>
    </row>
    <row r="629" spans="2:13" ht="14.25">
      <c r="B629" s="335"/>
      <c r="C629" s="252"/>
      <c r="D629" s="252">
        <v>7</v>
      </c>
      <c r="E629" s="251">
        <v>1.8769889510197393</v>
      </c>
      <c r="F629" s="251">
        <v>13.880181260762646</v>
      </c>
      <c r="G629" s="251">
        <v>15.851926085185887</v>
      </c>
      <c r="H629" s="251">
        <v>16.150091876293704</v>
      </c>
      <c r="I629" s="88"/>
      <c r="J629" s="265">
        <f t="shared" si="22"/>
        <v>13.880181260762646</v>
      </c>
      <c r="K629" s="264"/>
      <c r="L629" s="264"/>
      <c r="M629" s="266">
        <v>42345</v>
      </c>
    </row>
    <row r="630" spans="2:13" ht="14.25">
      <c r="B630" s="335"/>
      <c r="C630" s="252"/>
      <c r="D630" s="252">
        <v>8</v>
      </c>
      <c r="E630" s="251">
        <v>1.8937142030377478</v>
      </c>
      <c r="F630" s="251">
        <v>13.779084456601963</v>
      </c>
      <c r="G630" s="251">
        <v>16.092919303007811</v>
      </c>
      <c r="H630" s="251">
        <v>15.575375107388714</v>
      </c>
      <c r="I630" s="88"/>
      <c r="J630" s="265">
        <f t="shared" si="22"/>
        <v>13.779084456601963</v>
      </c>
      <c r="K630" s="264"/>
      <c r="L630" s="264"/>
      <c r="M630" s="266">
        <v>42346</v>
      </c>
    </row>
    <row r="631" spans="2:13" ht="14.25">
      <c r="B631" s="335"/>
      <c r="C631" s="252"/>
      <c r="D631" s="252">
        <v>9</v>
      </c>
      <c r="E631" s="251">
        <v>2.1008463510035398</v>
      </c>
      <c r="F631" s="251">
        <v>13.452796832365021</v>
      </c>
      <c r="G631" s="251">
        <v>16.400093778620331</v>
      </c>
      <c r="H631" s="251">
        <v>15.990362792021427</v>
      </c>
      <c r="I631" s="88"/>
      <c r="J631" s="265">
        <f t="shared" si="22"/>
        <v>13.452796832365021</v>
      </c>
      <c r="K631" s="264"/>
      <c r="L631" s="264"/>
      <c r="M631" s="266">
        <v>42347</v>
      </c>
    </row>
    <row r="632" spans="2:13" ht="14.25">
      <c r="B632" s="335"/>
      <c r="C632" s="252"/>
      <c r="D632" s="252">
        <v>10</v>
      </c>
      <c r="E632" s="251">
        <v>1.9182434304635101</v>
      </c>
      <c r="F632" s="251">
        <v>13.445685219435516</v>
      </c>
      <c r="G632" s="251">
        <v>15.396796080472091</v>
      </c>
      <c r="H632" s="251">
        <v>16.467676673722892</v>
      </c>
      <c r="I632" s="88"/>
      <c r="J632" s="265">
        <f t="shared" si="22"/>
        <v>13.445685219435516</v>
      </c>
      <c r="K632" s="264"/>
      <c r="L632" s="264"/>
      <c r="M632" s="266">
        <v>42348</v>
      </c>
    </row>
    <row r="633" spans="2:13" ht="14.25">
      <c r="B633" s="335"/>
      <c r="C633" s="252"/>
      <c r="D633" s="252">
        <v>11</v>
      </c>
      <c r="E633" s="251">
        <v>1.8167724323615009</v>
      </c>
      <c r="F633" s="251">
        <v>13.621595756127</v>
      </c>
      <c r="G633" s="251">
        <v>14.823570361024665</v>
      </c>
      <c r="H633" s="251">
        <v>15.792003877685749</v>
      </c>
      <c r="I633" s="88"/>
      <c r="J633" s="265">
        <f t="shared" si="22"/>
        <v>13.621595756127</v>
      </c>
      <c r="K633" s="264"/>
      <c r="L633" s="264"/>
      <c r="M633" s="266">
        <v>42349</v>
      </c>
    </row>
    <row r="634" spans="2:13" ht="14.25">
      <c r="B634" s="335"/>
      <c r="C634" s="252"/>
      <c r="D634" s="252">
        <v>12</v>
      </c>
      <c r="E634" s="251">
        <v>1.8661448475404279</v>
      </c>
      <c r="F634" s="251">
        <v>13.919897820469853</v>
      </c>
      <c r="G634" s="251">
        <v>14.223381815975484</v>
      </c>
      <c r="H634" s="251">
        <v>15.604505174775481</v>
      </c>
      <c r="I634" s="88"/>
      <c r="J634" s="265">
        <f t="shared" si="22"/>
        <v>13.919897820469853</v>
      </c>
      <c r="K634" s="264"/>
      <c r="L634" s="264"/>
      <c r="M634" s="266">
        <v>42350</v>
      </c>
    </row>
    <row r="635" spans="2:13" ht="14.25">
      <c r="B635" s="335"/>
      <c r="C635" s="252"/>
      <c r="D635" s="252">
        <v>13</v>
      </c>
      <c r="E635" s="251">
        <v>2.1189552327235393</v>
      </c>
      <c r="F635" s="251">
        <v>13.677288050873859</v>
      </c>
      <c r="G635" s="251">
        <v>15.052538878088525</v>
      </c>
      <c r="H635" s="251">
        <v>14.138849870643508</v>
      </c>
      <c r="I635" s="88"/>
      <c r="J635" s="265">
        <f t="shared" si="22"/>
        <v>13.677288050873859</v>
      </c>
      <c r="K635" s="264"/>
      <c r="L635" s="264"/>
      <c r="M635" s="266">
        <v>42351</v>
      </c>
    </row>
    <row r="636" spans="2:13" ht="14.25">
      <c r="B636" s="335"/>
      <c r="C636" s="252"/>
      <c r="D636" s="252">
        <v>14</v>
      </c>
      <c r="E636" s="251">
        <v>2.9236607344761238</v>
      </c>
      <c r="F636" s="251">
        <v>13.186359305633003</v>
      </c>
      <c r="G636" s="251">
        <v>16.01452681564837</v>
      </c>
      <c r="H636" s="251">
        <v>13.576830501171401</v>
      </c>
      <c r="I636" s="88"/>
      <c r="J636" s="265">
        <f t="shared" si="22"/>
        <v>13.186359305633003</v>
      </c>
      <c r="K636" s="264"/>
      <c r="L636" s="267" t="s">
        <v>182</v>
      </c>
      <c r="M636" s="266">
        <v>42352</v>
      </c>
    </row>
    <row r="637" spans="2:13" ht="14.25">
      <c r="B637" s="335">
        <v>42705</v>
      </c>
      <c r="C637" s="252"/>
      <c r="D637" s="252">
        <v>15</v>
      </c>
      <c r="E637" s="251">
        <v>2.9689321163875566</v>
      </c>
      <c r="F637" s="251">
        <v>12.412338886700542</v>
      </c>
      <c r="G637" s="251">
        <v>18.384134748515905</v>
      </c>
      <c r="H637" s="251">
        <v>12.922197955623238</v>
      </c>
      <c r="I637" s="88"/>
      <c r="J637" s="265">
        <f t="shared" si="22"/>
        <v>12.412338886700542</v>
      </c>
      <c r="K637" s="264"/>
      <c r="L637" s="264"/>
      <c r="M637" s="266">
        <v>42353</v>
      </c>
    </row>
    <row r="638" spans="2:13" ht="14.25">
      <c r="B638" s="335"/>
      <c r="C638" s="252"/>
      <c r="D638" s="252">
        <v>16</v>
      </c>
      <c r="E638" s="251">
        <v>2.828994654742675</v>
      </c>
      <c r="F638" s="251">
        <v>12.41851850520314</v>
      </c>
      <c r="G638" s="251">
        <v>18.960179313896916</v>
      </c>
      <c r="H638" s="251">
        <v>12.210339115781558</v>
      </c>
      <c r="I638" s="88"/>
      <c r="J638" s="265">
        <f t="shared" si="22"/>
        <v>12.210339115781558</v>
      </c>
      <c r="K638" s="264"/>
      <c r="L638" s="264"/>
      <c r="M638" s="266">
        <v>42354</v>
      </c>
    </row>
    <row r="639" spans="2:13" ht="14.25">
      <c r="B639" s="335"/>
      <c r="C639" s="252"/>
      <c r="D639" s="252">
        <v>17</v>
      </c>
      <c r="E639" s="251">
        <v>2.3699759076031732</v>
      </c>
      <c r="F639" s="251">
        <v>12.799042246668876</v>
      </c>
      <c r="G639" s="251">
        <v>18.106658795721284</v>
      </c>
      <c r="H639" s="251">
        <v>13.899475687530629</v>
      </c>
      <c r="I639" s="88"/>
      <c r="J639" s="265">
        <f t="shared" si="22"/>
        <v>12.799042246668876</v>
      </c>
      <c r="K639" s="264"/>
      <c r="L639" s="264"/>
      <c r="M639" s="266">
        <v>42355</v>
      </c>
    </row>
    <row r="640" spans="2:13" ht="14.25">
      <c r="B640" s="335"/>
      <c r="C640" s="252"/>
      <c r="D640" s="252">
        <v>18</v>
      </c>
      <c r="E640" s="251">
        <v>2.2571377173563651</v>
      </c>
      <c r="F640" s="251">
        <v>12.794545858446446</v>
      </c>
      <c r="G640" s="251">
        <v>17.850711077700804</v>
      </c>
      <c r="H640" s="251">
        <v>12.722220687684951</v>
      </c>
      <c r="I640" s="88"/>
      <c r="J640" s="265">
        <f t="shared" si="22"/>
        <v>12.722220687684951</v>
      </c>
      <c r="K640" s="264"/>
      <c r="L640" s="264"/>
      <c r="M640" s="266">
        <v>42356</v>
      </c>
    </row>
    <row r="641" spans="2:13" ht="14.25">
      <c r="B641" s="335"/>
      <c r="C641" s="252"/>
      <c r="D641" s="252">
        <v>19</v>
      </c>
      <c r="E641" s="251">
        <v>2.0858366450062937</v>
      </c>
      <c r="F641" s="251">
        <v>12.926201668926629</v>
      </c>
      <c r="G641" s="251">
        <v>18.464089942501637</v>
      </c>
      <c r="H641" s="251">
        <v>11.668292049628739</v>
      </c>
      <c r="I641" s="88"/>
      <c r="J641" s="265">
        <f t="shared" si="22"/>
        <v>11.668292049628739</v>
      </c>
      <c r="K641" s="264"/>
      <c r="L641" s="264"/>
      <c r="M641" s="266">
        <v>42357</v>
      </c>
    </row>
    <row r="642" spans="2:13" ht="14.25">
      <c r="B642" s="335"/>
      <c r="C642" s="252"/>
      <c r="D642" s="252">
        <v>20</v>
      </c>
      <c r="E642" s="251">
        <v>2.3489957431052835</v>
      </c>
      <c r="F642" s="251">
        <v>13.143977298168435</v>
      </c>
      <c r="G642" s="251">
        <v>16.207436323533166</v>
      </c>
      <c r="H642" s="251">
        <v>12.712385595181278</v>
      </c>
      <c r="I642" s="88"/>
      <c r="J642" s="265">
        <f t="shared" si="22"/>
        <v>12.712385595181278</v>
      </c>
      <c r="K642" s="264"/>
      <c r="L642" s="264"/>
      <c r="M642" s="266">
        <v>42358</v>
      </c>
    </row>
    <row r="643" spans="2:13" ht="14.25">
      <c r="B643" s="335"/>
      <c r="C643" s="252"/>
      <c r="D643" s="252">
        <v>21</v>
      </c>
      <c r="E643" s="251">
        <v>2.1561365983688217</v>
      </c>
      <c r="F643" s="251">
        <v>13.291205843076536</v>
      </c>
      <c r="G643" s="251">
        <v>16.246677308318937</v>
      </c>
      <c r="H643" s="251">
        <v>14.277892725671476</v>
      </c>
      <c r="I643" s="88"/>
      <c r="J643" s="265">
        <f t="shared" si="22"/>
        <v>13.291205843076536</v>
      </c>
      <c r="K643" s="264"/>
      <c r="L643" s="264"/>
      <c r="M643" s="266">
        <v>42359</v>
      </c>
    </row>
    <row r="644" spans="2:13" ht="14.25">
      <c r="B644" s="335"/>
      <c r="C644" s="252"/>
      <c r="D644" s="252">
        <v>22</v>
      </c>
      <c r="E644" s="251">
        <v>2.1645239216414334</v>
      </c>
      <c r="F644" s="251">
        <v>13.389703231341326</v>
      </c>
      <c r="G644" s="251">
        <v>15.86787505215225</v>
      </c>
      <c r="H644" s="251">
        <v>14.950351512391578</v>
      </c>
      <c r="I644" s="88"/>
      <c r="J644" s="265">
        <f t="shared" si="22"/>
        <v>13.389703231341326</v>
      </c>
      <c r="K644" s="264"/>
      <c r="L644" s="264"/>
      <c r="M644" s="266">
        <v>42360</v>
      </c>
    </row>
    <row r="645" spans="2:13" ht="14.25">
      <c r="B645" s="335"/>
      <c r="C645" s="252"/>
      <c r="D645" s="252">
        <v>23</v>
      </c>
      <c r="E645" s="251">
        <v>2.6575750800189577</v>
      </c>
      <c r="F645" s="251">
        <v>12.968690472219041</v>
      </c>
      <c r="G645" s="251">
        <v>15.045838767426462</v>
      </c>
      <c r="H645" s="251">
        <v>15.435391152829279</v>
      </c>
      <c r="I645" s="88"/>
      <c r="J645" s="265">
        <f t="shared" si="22"/>
        <v>12.968690472219041</v>
      </c>
      <c r="K645" s="264"/>
      <c r="L645" s="264"/>
      <c r="M645" s="266">
        <v>42361</v>
      </c>
    </row>
    <row r="646" spans="2:13" ht="14.25">
      <c r="B646" s="335"/>
      <c r="C646" s="252"/>
      <c r="D646" s="252">
        <v>24</v>
      </c>
      <c r="E646" s="251">
        <v>2.4972655368113417</v>
      </c>
      <c r="F646" s="251">
        <v>12.983061211372851</v>
      </c>
      <c r="G646" s="251">
        <v>15.477702634216222</v>
      </c>
      <c r="H646" s="251">
        <v>15.455507288892035</v>
      </c>
      <c r="I646" s="88"/>
      <c r="J646" s="265">
        <f t="shared" si="22"/>
        <v>12.983061211372851</v>
      </c>
      <c r="K646" s="264"/>
      <c r="L646" s="264"/>
      <c r="M646" s="266">
        <v>42362</v>
      </c>
    </row>
    <row r="647" spans="2:13" ht="14.25">
      <c r="B647" s="335"/>
      <c r="C647" s="252"/>
      <c r="D647" s="252">
        <v>25</v>
      </c>
      <c r="E647" s="251">
        <v>2.4157489250219868</v>
      </c>
      <c r="F647" s="251">
        <v>12.751712769114178</v>
      </c>
      <c r="G647" s="251">
        <v>15.614247603489707</v>
      </c>
      <c r="H647" s="251">
        <v>14.641199464545879</v>
      </c>
      <c r="I647" s="88"/>
      <c r="J647" s="265">
        <f t="shared" si="22"/>
        <v>12.751712769114178</v>
      </c>
      <c r="K647" s="264"/>
      <c r="L647" s="264"/>
      <c r="M647" s="266">
        <v>42363</v>
      </c>
    </row>
    <row r="648" spans="2:13" ht="14.25">
      <c r="B648" s="335"/>
      <c r="C648" s="252"/>
      <c r="D648" s="252">
        <v>26</v>
      </c>
      <c r="E648" s="251">
        <v>2.4554800726927986</v>
      </c>
      <c r="F648" s="251">
        <v>12.599996076037964</v>
      </c>
      <c r="G648" s="251">
        <v>15.210740818990407</v>
      </c>
      <c r="H648" s="251">
        <v>14.319094716909467</v>
      </c>
      <c r="I648" s="88"/>
      <c r="J648" s="265">
        <f t="shared" si="22"/>
        <v>12.599996076037964</v>
      </c>
      <c r="K648" s="264"/>
      <c r="L648" s="264"/>
      <c r="M648" s="266">
        <v>42364</v>
      </c>
    </row>
    <row r="649" spans="2:13" ht="14.25">
      <c r="B649" s="335"/>
      <c r="C649" s="252"/>
      <c r="D649" s="252">
        <v>27</v>
      </c>
      <c r="E649" s="251">
        <v>1.8592970128700539</v>
      </c>
      <c r="F649" s="251">
        <v>12.650013043017395</v>
      </c>
      <c r="G649" s="251">
        <v>15.939883769583904</v>
      </c>
      <c r="H649" s="251">
        <v>14.840064232915106</v>
      </c>
      <c r="I649" s="88"/>
      <c r="J649" s="265">
        <f t="shared" si="22"/>
        <v>12.650013043017395</v>
      </c>
      <c r="K649" s="264"/>
      <c r="L649" s="264"/>
      <c r="M649" s="266">
        <v>42365</v>
      </c>
    </row>
    <row r="650" spans="2:13" ht="14.25">
      <c r="B650" s="335"/>
      <c r="C650" s="252"/>
      <c r="D650" s="252">
        <v>28</v>
      </c>
      <c r="E650" s="251">
        <v>1.8237787714100975</v>
      </c>
      <c r="F650" s="251">
        <v>12.562729879315926</v>
      </c>
      <c r="G650" s="251">
        <v>16.504310828822931</v>
      </c>
      <c r="H650" s="251">
        <v>14.638946806769262</v>
      </c>
      <c r="I650" s="88"/>
      <c r="J650" s="265">
        <f t="shared" si="22"/>
        <v>12.562729879315926</v>
      </c>
      <c r="K650" s="264"/>
      <c r="L650" s="264"/>
      <c r="M650" s="266">
        <v>42366</v>
      </c>
    </row>
    <row r="651" spans="2:13" ht="14.25">
      <c r="B651" s="335"/>
      <c r="C651" s="252"/>
      <c r="D651" s="252">
        <v>29</v>
      </c>
      <c r="E651" s="251">
        <v>2.0448801222393378</v>
      </c>
      <c r="F651" s="251">
        <v>12.820668376735732</v>
      </c>
      <c r="G651" s="251">
        <v>15.904990455267964</v>
      </c>
      <c r="H651" s="251">
        <v>14.05149568631156</v>
      </c>
      <c r="I651" s="88"/>
      <c r="J651" s="265">
        <f t="shared" si="22"/>
        <v>12.820668376735732</v>
      </c>
      <c r="K651" s="264"/>
      <c r="L651" s="264"/>
      <c r="M651" s="266">
        <v>42367</v>
      </c>
    </row>
    <row r="652" spans="2:13" ht="14.25">
      <c r="B652" s="335"/>
      <c r="C652" s="252"/>
      <c r="D652" s="252">
        <v>30</v>
      </c>
      <c r="E652" s="251">
        <v>2.0086493422014349</v>
      </c>
      <c r="F652" s="251">
        <v>13.293839484626174</v>
      </c>
      <c r="G652" s="251">
        <v>16.163019464126346</v>
      </c>
      <c r="H652" s="251">
        <v>12.921174822420141</v>
      </c>
      <c r="I652" s="88"/>
      <c r="J652" s="265">
        <f t="shared" si="22"/>
        <v>12.921174822420141</v>
      </c>
      <c r="K652" s="264"/>
      <c r="L652" s="264"/>
      <c r="M652" s="266">
        <v>42368</v>
      </c>
    </row>
    <row r="653" spans="2:13" ht="14.25">
      <c r="B653" s="335"/>
      <c r="C653" s="259"/>
      <c r="D653" s="259">
        <v>31</v>
      </c>
      <c r="E653" s="260">
        <v>2.0711995198390962</v>
      </c>
      <c r="F653" s="260">
        <v>13.139912480790862</v>
      </c>
      <c r="G653" s="260">
        <v>15.38876807511196</v>
      </c>
      <c r="H653" s="260">
        <v>11.421515413466643</v>
      </c>
      <c r="I653" s="88"/>
      <c r="J653" s="265">
        <f t="shared" si="22"/>
        <v>11.421515413466643</v>
      </c>
      <c r="K653" s="264"/>
      <c r="L653" s="264"/>
      <c r="M653" s="266">
        <v>42369</v>
      </c>
    </row>
    <row r="655" spans="2:13" ht="12.75">
      <c r="C655" s="230" t="s">
        <v>245</v>
      </c>
      <c r="D655"/>
      <c r="E655"/>
      <c r="F655"/>
      <c r="G655"/>
      <c r="H655"/>
      <c r="I655" s="139" t="s">
        <v>183</v>
      </c>
      <c r="J655" s="139"/>
      <c r="K655" s="139"/>
      <c r="L655" s="139"/>
      <c r="M655" s="139"/>
    </row>
    <row r="656" spans="2:13" ht="12.75">
      <c r="C656" s="261"/>
      <c r="D656" s="261" t="s">
        <v>184</v>
      </c>
      <c r="E656" s="261" t="s">
        <v>185</v>
      </c>
      <c r="F656" s="261" t="s">
        <v>186</v>
      </c>
      <c r="G656" s="261" t="s">
        <v>187</v>
      </c>
      <c r="H656"/>
      <c r="I656" s="139"/>
      <c r="J656" s="139" t="s">
        <v>184</v>
      </c>
      <c r="K656" s="139" t="s">
        <v>185</v>
      </c>
      <c r="L656" s="139" t="s">
        <v>186</v>
      </c>
      <c r="M656" s="139" t="s">
        <v>187</v>
      </c>
    </row>
    <row r="657" spans="3:16" ht="12.75">
      <c r="C657" s="170">
        <v>2012</v>
      </c>
      <c r="D657" s="171">
        <f t="shared" ref="D657:G661" si="23">((J658/J657)-1)*100</f>
        <v>-3.3066831676975439</v>
      </c>
      <c r="E657" s="171">
        <f t="shared" si="23"/>
        <v>-3.8294118565473045</v>
      </c>
      <c r="F657" s="171">
        <f t="shared" si="23"/>
        <v>-3.8945980560690208</v>
      </c>
      <c r="G657" s="171">
        <f t="shared" si="23"/>
        <v>1.6867806812912001</v>
      </c>
      <c r="H657"/>
      <c r="I657" s="139">
        <v>2011</v>
      </c>
      <c r="J657" s="139">
        <v>99.92641666666664</v>
      </c>
      <c r="K657" s="139">
        <v>106.74833333333332</v>
      </c>
      <c r="L657" s="139">
        <v>92.784500000000023</v>
      </c>
      <c r="M657" s="139">
        <v>82.840249999999983</v>
      </c>
    </row>
    <row r="658" spans="3:16" ht="12.75">
      <c r="C658" s="170">
        <v>2013</v>
      </c>
      <c r="D658" s="171">
        <f t="shared" si="23"/>
        <v>-1.1101662316962968</v>
      </c>
      <c r="E658" s="171">
        <f t="shared" si="23"/>
        <v>1.3855540024319657</v>
      </c>
      <c r="F658" s="171">
        <f t="shared" si="23"/>
        <v>-4.6130511536365937</v>
      </c>
      <c r="G658" s="171">
        <f t="shared" si="23"/>
        <v>-7.4596552805507255</v>
      </c>
      <c r="H658"/>
      <c r="I658" s="139">
        <v>2012</v>
      </c>
      <c r="J658" s="139">
        <v>96.622166666666658</v>
      </c>
      <c r="K658" s="139">
        <v>102.66050000000001</v>
      </c>
      <c r="L658" s="139">
        <v>89.170916666666656</v>
      </c>
      <c r="M658" s="139">
        <v>84.237583333333319</v>
      </c>
    </row>
    <row r="659" spans="3:16" ht="12.75">
      <c r="C659" s="170">
        <v>2014</v>
      </c>
      <c r="D659" s="171">
        <f>((J660/J659)-1)*100</f>
        <v>2.5597552403030077</v>
      </c>
      <c r="E659" s="171">
        <f t="shared" si="23"/>
        <v>4.2064219632584443</v>
      </c>
      <c r="F659" s="171">
        <f t="shared" si="23"/>
        <v>-0.74332142307795834</v>
      </c>
      <c r="G659" s="171">
        <f t="shared" si="23"/>
        <v>0.21283987834668228</v>
      </c>
      <c r="H659"/>
      <c r="I659" s="139">
        <v>2013</v>
      </c>
      <c r="J659" s="139">
        <v>95.549500000000009</v>
      </c>
      <c r="K659" s="139">
        <v>104.08291666666668</v>
      </c>
      <c r="L659" s="139">
        <v>85.057416666666668</v>
      </c>
      <c r="M659" s="139">
        <v>77.953749999999999</v>
      </c>
    </row>
    <row r="660" spans="3:16" ht="12.75">
      <c r="C660" s="170">
        <v>2015</v>
      </c>
      <c r="D660" s="171">
        <f t="shared" si="23"/>
        <v>2.2369262481886754</v>
      </c>
      <c r="E660" s="171">
        <f t="shared" si="23"/>
        <v>2.9184046812489761</v>
      </c>
      <c r="F660" s="171">
        <f t="shared" si="23"/>
        <v>0.13897909588571622</v>
      </c>
      <c r="G660" s="171">
        <f t="shared" si="23"/>
        <v>2.9632956276481881</v>
      </c>
      <c r="H660"/>
      <c r="I660" s="139">
        <v>2014</v>
      </c>
      <c r="J660" s="139">
        <v>97.995333333333335</v>
      </c>
      <c r="K660" s="139">
        <v>108.46108333333332</v>
      </c>
      <c r="L660" s="139">
        <v>84.425166666666655</v>
      </c>
      <c r="M660" s="139">
        <v>78.119666666666674</v>
      </c>
    </row>
    <row r="661" spans="3:16" ht="12.75">
      <c r="C661" s="162">
        <v>2016</v>
      </c>
      <c r="D661" s="172">
        <f>((J662/J661)-1)*100</f>
        <v>-0.74851382700257263</v>
      </c>
      <c r="E661" s="172">
        <f t="shared" si="23"/>
        <v>-0.82537213040221324</v>
      </c>
      <c r="F661" s="172">
        <f t="shared" si="23"/>
        <v>-0.94104543079909231</v>
      </c>
      <c r="G661" s="172">
        <f t="shared" si="23"/>
        <v>0.27983402661579948</v>
      </c>
      <c r="H661"/>
      <c r="I661" s="139">
        <v>2015</v>
      </c>
      <c r="J661" s="139">
        <v>100.18741666666666</v>
      </c>
      <c r="K661" s="139">
        <v>111.62641666666667</v>
      </c>
      <c r="L661" s="139">
        <v>84.542500000000004</v>
      </c>
      <c r="M661" s="139">
        <v>80.43458333333335</v>
      </c>
    </row>
    <row r="662" spans="3:16" ht="12.75">
      <c r="C662"/>
      <c r="D662"/>
      <c r="E662"/>
      <c r="F662"/>
      <c r="G662"/>
      <c r="H662"/>
      <c r="I662" s="139">
        <v>2016</v>
      </c>
      <c r="J662" s="139">
        <v>99.437499999999986</v>
      </c>
      <c r="K662" s="139">
        <v>110.70508333333335</v>
      </c>
      <c r="L662" s="139">
        <v>83.746916666666678</v>
      </c>
      <c r="M662" s="139">
        <v>80.659666666666666</v>
      </c>
    </row>
    <row r="663" spans="3:16" ht="12.75">
      <c r="C663" s="230" t="s">
        <v>246</v>
      </c>
      <c r="D663"/>
      <c r="E663"/>
      <c r="F663"/>
      <c r="G663"/>
      <c r="H663"/>
      <c r="I663"/>
      <c r="J663"/>
      <c r="K663"/>
      <c r="L663"/>
      <c r="M663"/>
      <c r="N663"/>
      <c r="O663"/>
      <c r="P663"/>
    </row>
    <row r="664" spans="3:16" ht="12.75">
      <c r="C664" s="174"/>
      <c r="D664" s="367" t="s">
        <v>150</v>
      </c>
      <c r="E664" s="367"/>
      <c r="F664" s="367"/>
      <c r="G664" s="367" t="s">
        <v>191</v>
      </c>
      <c r="H664" s="367"/>
      <c r="I664" s="367"/>
      <c r="J664"/>
      <c r="K664"/>
      <c r="L664"/>
      <c r="M664"/>
      <c r="N664"/>
      <c r="O664"/>
      <c r="P664"/>
    </row>
    <row r="665" spans="3:16" ht="12.75">
      <c r="C665" s="178" t="s">
        <v>150</v>
      </c>
      <c r="D665" s="179" t="s">
        <v>184</v>
      </c>
      <c r="E665" s="179" t="s">
        <v>185</v>
      </c>
      <c r="F665" s="179" t="s">
        <v>186</v>
      </c>
      <c r="G665" s="179" t="s">
        <v>184</v>
      </c>
      <c r="H665" s="179" t="s">
        <v>185</v>
      </c>
      <c r="I665" s="179" t="s">
        <v>186</v>
      </c>
      <c r="J665"/>
      <c r="K665"/>
      <c r="L665"/>
      <c r="M665"/>
      <c r="N665"/>
      <c r="O665"/>
      <c r="P665"/>
    </row>
    <row r="666" spans="3:16" ht="12.75">
      <c r="C666" s="163">
        <v>40909</v>
      </c>
      <c r="D666" s="171">
        <v>-3.4288612731422918</v>
      </c>
      <c r="E666" s="171">
        <v>-3.9514654774101654</v>
      </c>
      <c r="F666" s="171">
        <v>-2.6517450292638189</v>
      </c>
      <c r="G666" s="171">
        <v>-1.3304191531141929</v>
      </c>
      <c r="H666" s="171">
        <v>-0.5783440441765042</v>
      </c>
      <c r="I666" s="171">
        <v>-3.0127502972174924</v>
      </c>
      <c r="J666"/>
      <c r="K666"/>
      <c r="L666"/>
      <c r="M666"/>
      <c r="N666"/>
      <c r="O666"/>
      <c r="P666"/>
    </row>
    <row r="667" spans="3:16" ht="12.75">
      <c r="C667" s="163">
        <v>40940</v>
      </c>
      <c r="D667" s="171">
        <v>-3.2753991256555093</v>
      </c>
      <c r="E667" s="171">
        <v>-4.1854438399756111</v>
      </c>
      <c r="F667" s="171">
        <v>-2.9184489445923556</v>
      </c>
      <c r="G667" s="171">
        <v>-1.7672355475724211</v>
      </c>
      <c r="H667" s="171">
        <v>-1.2136844221904197</v>
      </c>
      <c r="I667" s="171">
        <v>-3.1219667169688159</v>
      </c>
      <c r="J667"/>
      <c r="K667"/>
      <c r="L667"/>
      <c r="M667"/>
      <c r="N667"/>
      <c r="O667"/>
      <c r="P667"/>
    </row>
    <row r="668" spans="3:16" ht="12.75">
      <c r="C668" s="163">
        <v>40969</v>
      </c>
      <c r="D668" s="171">
        <v>-3.5620230291612986</v>
      </c>
      <c r="E668" s="171">
        <v>-5.6262303606581687</v>
      </c>
      <c r="F668" s="171">
        <v>-2.2966624704473526</v>
      </c>
      <c r="G668" s="171">
        <v>-2.2464573884021344</v>
      </c>
      <c r="H668" s="171">
        <v>-2.0515890785331892</v>
      </c>
      <c r="I668" s="171">
        <v>-3.1370841098012914</v>
      </c>
      <c r="J668"/>
      <c r="K668"/>
      <c r="L668"/>
      <c r="M668"/>
      <c r="N668"/>
      <c r="O668"/>
      <c r="P668"/>
    </row>
    <row r="669" spans="3:16" ht="12.75">
      <c r="C669" s="163">
        <v>41000</v>
      </c>
      <c r="D669" s="171">
        <v>-3.4115644912336207</v>
      </c>
      <c r="E669" s="171">
        <v>-4.5550898725233102</v>
      </c>
      <c r="F669" s="171">
        <v>-3.3787528626852192</v>
      </c>
      <c r="G669" s="171">
        <v>-2.4759115954308908</v>
      </c>
      <c r="H669" s="171">
        <v>-2.4232586643044618</v>
      </c>
      <c r="I669" s="171">
        <v>-3.2070499370541405</v>
      </c>
      <c r="J669"/>
      <c r="K669"/>
      <c r="L669"/>
      <c r="M669"/>
      <c r="N669"/>
      <c r="O669"/>
      <c r="P669"/>
    </row>
    <row r="670" spans="3:16" ht="12.75">
      <c r="C670" s="163">
        <v>41030</v>
      </c>
      <c r="D670" s="171">
        <v>-3.517154942816858</v>
      </c>
      <c r="E670" s="171">
        <v>-3.4512858389847523</v>
      </c>
      <c r="F670" s="171">
        <v>-5.3845434617742161</v>
      </c>
      <c r="G670" s="171">
        <v>-2.6869005714020067</v>
      </c>
      <c r="H670" s="171">
        <v>-2.673943736936224</v>
      </c>
      <c r="I670" s="171">
        <v>-3.4534924691361213</v>
      </c>
      <c r="J670"/>
      <c r="K670"/>
      <c r="L670"/>
      <c r="M670"/>
      <c r="N670"/>
      <c r="O670"/>
      <c r="P670"/>
    </row>
    <row r="671" spans="3:16" ht="12.75">
      <c r="C671" s="163">
        <v>41061</v>
      </c>
      <c r="D671" s="171">
        <v>-4.6555151515151554</v>
      </c>
      <c r="E671" s="171">
        <v>-5.7545928003204789</v>
      </c>
      <c r="F671" s="171">
        <v>-4.5948606674301455</v>
      </c>
      <c r="G671" s="171">
        <v>-3.0868167202572128</v>
      </c>
      <c r="H671" s="171">
        <v>-3.2864631412369616</v>
      </c>
      <c r="I671" s="171">
        <v>-3.6476405054844285</v>
      </c>
      <c r="J671"/>
      <c r="K671"/>
      <c r="L671"/>
      <c r="M671"/>
      <c r="N671"/>
      <c r="O671"/>
      <c r="P671"/>
    </row>
    <row r="672" spans="3:16" ht="12.75">
      <c r="C672" s="163">
        <v>41091</v>
      </c>
      <c r="D672" s="171">
        <v>-4.4774150336415079</v>
      </c>
      <c r="E672" s="171">
        <v>-4.6898189373701378</v>
      </c>
      <c r="F672" s="171">
        <v>-5.8582378952245717</v>
      </c>
      <c r="G672" s="171">
        <v>-3.3780355441952126</v>
      </c>
      <c r="H672" s="171">
        <v>-3.7145104887904012</v>
      </c>
      <c r="I672" s="171">
        <v>-3.6989542201512737</v>
      </c>
      <c r="J672"/>
      <c r="K672"/>
      <c r="L672"/>
      <c r="M672"/>
      <c r="N672"/>
      <c r="O672"/>
      <c r="P672"/>
    </row>
    <row r="673" spans="3:16" ht="12.75">
      <c r="C673" s="163">
        <v>41122</v>
      </c>
      <c r="D673" s="171">
        <v>-5.0590404284271973</v>
      </c>
      <c r="E673" s="171">
        <v>-4.6906345091851769</v>
      </c>
      <c r="F673" s="171">
        <v>-6.8068914491068551</v>
      </c>
      <c r="G673" s="171">
        <v>-3.8557965123031779</v>
      </c>
      <c r="H673" s="171">
        <v>-4.2218749999999972</v>
      </c>
      <c r="I673" s="171">
        <v>-4.0843682807550463</v>
      </c>
      <c r="J673"/>
      <c r="K673"/>
      <c r="L673"/>
      <c r="M673"/>
      <c r="N673"/>
      <c r="O673"/>
      <c r="P673"/>
    </row>
    <row r="674" spans="3:16" ht="12.75">
      <c r="C674" s="163">
        <v>41153</v>
      </c>
      <c r="D674" s="171">
        <v>-3.0692469014322543</v>
      </c>
      <c r="E674" s="171">
        <v>-3.2109151596185881</v>
      </c>
      <c r="F674" s="171">
        <v>-5.5001747065956952</v>
      </c>
      <c r="G674" s="171">
        <v>-3.9442355238827664</v>
      </c>
      <c r="H674" s="171">
        <v>-4.4327046509331165</v>
      </c>
      <c r="I674" s="171">
        <v>-4.1991059106217037</v>
      </c>
      <c r="J674"/>
      <c r="K674"/>
      <c r="L674"/>
      <c r="M674"/>
      <c r="N674"/>
      <c r="O674"/>
      <c r="P674"/>
    </row>
    <row r="675" spans="3:16" ht="12.75">
      <c r="C675" s="163">
        <v>41183</v>
      </c>
      <c r="D675" s="171">
        <v>-4.0231841114759419</v>
      </c>
      <c r="E675" s="171">
        <v>-3.7747360341654934</v>
      </c>
      <c r="F675" s="171">
        <v>-4.4115179732393877</v>
      </c>
      <c r="G675" s="171">
        <v>-4.0855788111500368</v>
      </c>
      <c r="H675" s="171">
        <v>-4.6253023881246191</v>
      </c>
      <c r="I675" s="171">
        <v>-4.1813805133146698</v>
      </c>
      <c r="J675"/>
      <c r="K675"/>
      <c r="L675"/>
      <c r="M675"/>
      <c r="N675"/>
      <c r="O675"/>
      <c r="P675"/>
    </row>
    <row r="676" spans="3:16" ht="12.75">
      <c r="C676" s="163">
        <v>41214</v>
      </c>
      <c r="D676" s="171">
        <v>-3.4441179450805604</v>
      </c>
      <c r="E676" s="171">
        <v>-2.5382897096092427</v>
      </c>
      <c r="F676" s="171">
        <v>-5.9172088012265363</v>
      </c>
      <c r="G676" s="171">
        <v>-3.9224249360610863</v>
      </c>
      <c r="H676" s="171">
        <v>-4.3541556598226787</v>
      </c>
      <c r="I676" s="171">
        <v>-4.4267552742796585</v>
      </c>
      <c r="J676"/>
      <c r="K676"/>
      <c r="L676"/>
      <c r="M676"/>
      <c r="N676"/>
      <c r="O676"/>
      <c r="P676"/>
    </row>
    <row r="677" spans="3:16" ht="12.75">
      <c r="C677" s="163">
        <v>41244</v>
      </c>
      <c r="D677" s="171">
        <v>-1.6332474515514672</v>
      </c>
      <c r="E677" s="171">
        <v>-6.4242285189852755E-2</v>
      </c>
      <c r="F677" s="171">
        <v>-6.2140318212593133</v>
      </c>
      <c r="G677" s="171">
        <v>-3.6372771335984266</v>
      </c>
      <c r="H677" s="171">
        <v>-3.9249531456274744</v>
      </c>
      <c r="I677" s="171">
        <v>-4.6499603184146698</v>
      </c>
      <c r="J677"/>
      <c r="K677"/>
      <c r="L677"/>
      <c r="M677"/>
      <c r="N677"/>
      <c r="O677"/>
      <c r="P677"/>
    </row>
    <row r="678" spans="3:16" ht="12.75">
      <c r="C678" s="163">
        <v>41275</v>
      </c>
      <c r="D678" s="171">
        <v>-2.2847838646987695</v>
      </c>
      <c r="E678" s="171">
        <v>-1.0739981594578785</v>
      </c>
      <c r="F678" s="171">
        <v>-5.9086442450946191</v>
      </c>
      <c r="G678" s="171">
        <v>-3.5461064615524562</v>
      </c>
      <c r="H678" s="171">
        <v>-3.6952249007882743</v>
      </c>
      <c r="I678" s="171">
        <v>-4.9197290154860855</v>
      </c>
      <c r="J678"/>
      <c r="K678"/>
      <c r="L678"/>
      <c r="M678"/>
      <c r="N678"/>
      <c r="O678"/>
      <c r="P678"/>
    </row>
    <row r="679" spans="3:16" ht="12.75">
      <c r="C679" s="163">
        <v>41306</v>
      </c>
      <c r="D679" s="171">
        <v>-2.8471498436623222</v>
      </c>
      <c r="E679" s="171">
        <v>-0.64932482151025539</v>
      </c>
      <c r="F679" s="171">
        <v>-7.108230799252313</v>
      </c>
      <c r="G679" s="171">
        <v>-3.5107716954858148</v>
      </c>
      <c r="H679" s="171">
        <v>-3.3955379535299701</v>
      </c>
      <c r="I679" s="171">
        <v>-5.2768340031568499</v>
      </c>
      <c r="J679"/>
      <c r="K679"/>
      <c r="L679"/>
      <c r="M679"/>
      <c r="N679"/>
      <c r="O679"/>
      <c r="P679"/>
    </row>
    <row r="680" spans="3:16" ht="12.75">
      <c r="C680" s="163">
        <v>41334</v>
      </c>
      <c r="D680" s="171">
        <v>-4.7570164248126208</v>
      </c>
      <c r="E680" s="171">
        <v>-2.5149311739297242</v>
      </c>
      <c r="F680" s="171">
        <v>-6.7628295779516563</v>
      </c>
      <c r="G680" s="171">
        <v>-3.6122417496350923</v>
      </c>
      <c r="H680" s="171">
        <v>-3.1179303940330638</v>
      </c>
      <c r="I680" s="171">
        <v>-5.6512690236822589</v>
      </c>
      <c r="J680"/>
      <c r="K680"/>
      <c r="L680"/>
      <c r="M680"/>
      <c r="N680"/>
      <c r="O680"/>
      <c r="P680"/>
    </row>
    <row r="681" spans="3:16" ht="12.75">
      <c r="C681" s="163">
        <v>41365</v>
      </c>
      <c r="D681" s="171">
        <v>-0.24892440073756017</v>
      </c>
      <c r="E681" s="171">
        <v>3.326335858509033</v>
      </c>
      <c r="F681" s="171">
        <v>-4.2426079051041228</v>
      </c>
      <c r="G681" s="171">
        <v>-3.3503695429296987</v>
      </c>
      <c r="H681" s="171">
        <v>-2.4552909165140191</v>
      </c>
      <c r="I681" s="171">
        <v>-5.7268435984767052</v>
      </c>
      <c r="J681"/>
      <c r="K681"/>
      <c r="L681"/>
      <c r="M681"/>
      <c r="N681"/>
      <c r="O681"/>
      <c r="P681"/>
    </row>
    <row r="682" spans="3:16" ht="12.75">
      <c r="C682" s="163">
        <v>41395</v>
      </c>
      <c r="D682" s="171">
        <v>-0.3978241454899667</v>
      </c>
      <c r="E682" s="171">
        <v>1.5618014366188593</v>
      </c>
      <c r="F682" s="171">
        <v>-2.0873136131058234</v>
      </c>
      <c r="G682" s="171">
        <v>-3.0877630409831602</v>
      </c>
      <c r="H682" s="171">
        <v>-2.0244370416783064</v>
      </c>
      <c r="I682" s="171">
        <v>-5.4668344794247759</v>
      </c>
      <c r="J682"/>
      <c r="K682"/>
      <c r="L682"/>
      <c r="M682"/>
      <c r="N682"/>
      <c r="O682"/>
      <c r="P682"/>
    </row>
    <row r="683" spans="3:16" ht="12.75">
      <c r="C683" s="163">
        <v>41426</v>
      </c>
      <c r="D683" s="171">
        <v>-0.37325576664903881</v>
      </c>
      <c r="E683" s="171">
        <v>2.6203127372096624</v>
      </c>
      <c r="F683" s="171">
        <v>-6.2007749652529087</v>
      </c>
      <c r="G683" s="171">
        <v>-2.7208082710790893</v>
      </c>
      <c r="H683" s="171">
        <v>-1.3000615302802387</v>
      </c>
      <c r="I683" s="171">
        <v>-5.6036959207926724</v>
      </c>
      <c r="J683"/>
      <c r="K683"/>
      <c r="L683"/>
      <c r="M683"/>
      <c r="N683"/>
      <c r="O683"/>
      <c r="P683"/>
    </row>
    <row r="684" spans="3:16" ht="12.75">
      <c r="C684" s="163">
        <v>41456</v>
      </c>
      <c r="D684" s="171">
        <v>-2.3181446343769618</v>
      </c>
      <c r="E684" s="171">
        <v>-0.20726167592005629</v>
      </c>
      <c r="F684" s="171">
        <v>-4.4391898398296714</v>
      </c>
      <c r="G684" s="171">
        <v>-2.5394645354199108</v>
      </c>
      <c r="H684" s="171">
        <v>-0.92965236853451705</v>
      </c>
      <c r="I684" s="171">
        <v>-5.4858202625437613</v>
      </c>
      <c r="J684"/>
      <c r="K684"/>
      <c r="L684"/>
      <c r="M684"/>
      <c r="N684"/>
      <c r="O684"/>
      <c r="P684"/>
    </row>
    <row r="685" spans="3:16" ht="12.75">
      <c r="C685" s="163">
        <v>41487</v>
      </c>
      <c r="D685" s="171">
        <v>1.0333587627436192</v>
      </c>
      <c r="E685" s="171">
        <v>4.0949295241698991</v>
      </c>
      <c r="F685" s="171">
        <v>-4.3722354542361401</v>
      </c>
      <c r="G685" s="171">
        <v>-2.0746343740589257</v>
      </c>
      <c r="H685" s="171">
        <v>-0.2782781613893115</v>
      </c>
      <c r="I685" s="171">
        <v>-5.2885461094782649</v>
      </c>
      <c r="J685"/>
      <c r="K685"/>
      <c r="L685"/>
      <c r="M685"/>
      <c r="N685"/>
      <c r="O685"/>
      <c r="P685"/>
    </row>
    <row r="686" spans="3:16" ht="12.75">
      <c r="C686" s="163">
        <v>41518</v>
      </c>
      <c r="D686" s="171">
        <v>0.88799565230766042</v>
      </c>
      <c r="E686" s="171">
        <v>3.8024462303247963</v>
      </c>
      <c r="F686" s="171">
        <v>-3.5017508754377147</v>
      </c>
      <c r="G686" s="171">
        <v>-1.7380809212547144</v>
      </c>
      <c r="H686" s="171">
        <v>0.32892131031225791</v>
      </c>
      <c r="I686" s="171">
        <v>-5.1243291059868135</v>
      </c>
      <c r="J686"/>
      <c r="K686"/>
      <c r="L686"/>
      <c r="M686"/>
      <c r="N686"/>
      <c r="O686"/>
      <c r="P686"/>
    </row>
    <row r="687" spans="3:16" ht="12.75">
      <c r="C687" s="163">
        <v>41548</v>
      </c>
      <c r="D687" s="171">
        <v>1.0388310022215963</v>
      </c>
      <c r="E687" s="171">
        <v>2.8868868049945151</v>
      </c>
      <c r="F687" s="171">
        <v>-3.1374441896947047</v>
      </c>
      <c r="G687" s="171">
        <v>-1.3087387002559403</v>
      </c>
      <c r="H687" s="171">
        <v>0.90528501921318671</v>
      </c>
      <c r="I687" s="171">
        <v>-5.0234640497237919</v>
      </c>
      <c r="J687"/>
      <c r="K687"/>
      <c r="L687"/>
      <c r="M687"/>
      <c r="N687"/>
      <c r="O687"/>
      <c r="P687"/>
    </row>
    <row r="688" spans="3:16" ht="12.75">
      <c r="C688" s="163">
        <v>41579</v>
      </c>
      <c r="D688" s="171">
        <v>1.2488062881069517</v>
      </c>
      <c r="E688" s="171">
        <v>3.3341212987039626</v>
      </c>
      <c r="F688" s="171">
        <v>-3.689715921603165</v>
      </c>
      <c r="G688" s="171">
        <v>-0.91301178947696959</v>
      </c>
      <c r="H688" s="171">
        <v>1.4075300302510252</v>
      </c>
      <c r="I688" s="171">
        <v>-4.8376170694728664</v>
      </c>
      <c r="J688"/>
      <c r="K688"/>
      <c r="L688"/>
      <c r="M688"/>
      <c r="N688"/>
      <c r="O688"/>
      <c r="P688"/>
    </row>
    <row r="689" spans="3:16" ht="12.75">
      <c r="C689" s="163">
        <v>41609</v>
      </c>
      <c r="D689" s="171">
        <v>0.64114244066870718</v>
      </c>
      <c r="E689" s="171">
        <v>2.1695709070872704</v>
      </c>
      <c r="F689" s="171">
        <v>-2.1420353283551852</v>
      </c>
      <c r="G689" s="171">
        <v>-0.73796426836995055</v>
      </c>
      <c r="H689" s="171">
        <v>1.5760910033888909</v>
      </c>
      <c r="I689" s="171">
        <v>-4.5051480457243827</v>
      </c>
      <c r="J689"/>
      <c r="K689"/>
      <c r="L689"/>
      <c r="M689"/>
      <c r="N689"/>
      <c r="O689"/>
      <c r="P689"/>
    </row>
    <row r="690" spans="3:16" ht="12.75">
      <c r="C690" s="163">
        <v>41640</v>
      </c>
      <c r="D690" s="171">
        <v>1.1115889056116934</v>
      </c>
      <c r="E690" s="171">
        <v>3.1491484930811664</v>
      </c>
      <c r="F690" s="171">
        <v>-2.4076631966670092</v>
      </c>
      <c r="G690" s="171">
        <v>-0.45904658077995375</v>
      </c>
      <c r="H690" s="171">
        <v>1.9246584898940045</v>
      </c>
      <c r="I690" s="171">
        <v>-4.2157897691161299</v>
      </c>
      <c r="J690"/>
      <c r="K690"/>
      <c r="L690"/>
      <c r="M690"/>
      <c r="N690"/>
      <c r="O690"/>
      <c r="P690"/>
    </row>
    <row r="691" spans="3:16" ht="12.75">
      <c r="C691" s="163">
        <v>41671</v>
      </c>
      <c r="D691" s="171">
        <v>2.7593534344924286</v>
      </c>
      <c r="E691" s="171">
        <v>5.0323781690070346</v>
      </c>
      <c r="F691" s="171">
        <v>-1.7424954392171954</v>
      </c>
      <c r="G691" s="171">
        <v>2.2856182071828712E-2</v>
      </c>
      <c r="H691" s="171">
        <v>2.4183492793509842</v>
      </c>
      <c r="I691" s="171">
        <v>-3.7554083072692812</v>
      </c>
      <c r="J691"/>
      <c r="K691"/>
      <c r="L691"/>
      <c r="M691"/>
      <c r="N691"/>
      <c r="O691"/>
      <c r="P691"/>
    </row>
    <row r="692" spans="3:16" ht="12.75">
      <c r="C692" s="163">
        <v>41699</v>
      </c>
      <c r="D692" s="171">
        <v>5.252032690476427</v>
      </c>
      <c r="E692" s="171">
        <v>6.9804293630206793</v>
      </c>
      <c r="F692" s="171">
        <v>-0.1280798139472239</v>
      </c>
      <c r="G692" s="171">
        <v>0.88405223585279469</v>
      </c>
      <c r="H692" s="171">
        <v>3.2468649790129422</v>
      </c>
      <c r="I692" s="171">
        <v>-3.1964118952198861</v>
      </c>
      <c r="J692"/>
      <c r="K692"/>
      <c r="L692"/>
      <c r="M692"/>
      <c r="N692"/>
      <c r="O692"/>
      <c r="P692"/>
    </row>
    <row r="693" spans="3:16" ht="12.75">
      <c r="C693" s="163">
        <v>41730</v>
      </c>
      <c r="D693" s="171">
        <v>1.5517011203877829</v>
      </c>
      <c r="E693" s="171">
        <v>2.2053843964392028</v>
      </c>
      <c r="F693" s="171">
        <v>-1.4071612640716213</v>
      </c>
      <c r="G693" s="171">
        <v>1.0385194215533744</v>
      </c>
      <c r="H693" s="171">
        <v>3.1481208675985251</v>
      </c>
      <c r="I693" s="171">
        <v>-2.9619008113196621</v>
      </c>
      <c r="J693"/>
      <c r="K693"/>
      <c r="L693"/>
      <c r="M693"/>
      <c r="N693"/>
      <c r="O693"/>
      <c r="P693"/>
    </row>
    <row r="694" spans="3:16" ht="12.75">
      <c r="C694" s="163">
        <v>41760</v>
      </c>
      <c r="D694" s="171">
        <v>3.5804532116074261</v>
      </c>
      <c r="E694" s="171">
        <v>4.3599902176571392</v>
      </c>
      <c r="F694" s="171">
        <v>-0.81751202718312044</v>
      </c>
      <c r="G694" s="171">
        <v>1.3825598430289077</v>
      </c>
      <c r="H694" s="171">
        <v>3.3935003054790691</v>
      </c>
      <c r="I694" s="171">
        <v>-2.8591040595573824</v>
      </c>
      <c r="J694"/>
      <c r="K694"/>
      <c r="L694"/>
      <c r="M694"/>
      <c r="N694"/>
      <c r="O694"/>
      <c r="P694"/>
    </row>
    <row r="695" spans="3:16" ht="12.75">
      <c r="C695" s="163">
        <v>41791</v>
      </c>
      <c r="D695" s="171">
        <v>2.8502302030482873</v>
      </c>
      <c r="E695" s="171">
        <v>4.2290470836538585</v>
      </c>
      <c r="F695" s="171">
        <v>-0.69148995880246034</v>
      </c>
      <c r="G695" s="171">
        <v>1.661051201075936</v>
      </c>
      <c r="H695" s="171">
        <v>3.5326136229213656</v>
      </c>
      <c r="I695" s="171">
        <v>-2.3862129916040642</v>
      </c>
      <c r="J695"/>
      <c r="K695"/>
      <c r="L695"/>
      <c r="M695"/>
      <c r="N695"/>
      <c r="O695"/>
      <c r="P695"/>
    </row>
    <row r="696" spans="3:16" ht="12.75">
      <c r="C696" s="163">
        <v>41821</v>
      </c>
      <c r="D696" s="171">
        <v>4.1851106639839264</v>
      </c>
      <c r="E696" s="171">
        <v>6.927017196478924</v>
      </c>
      <c r="F696" s="171">
        <v>-1.2024990483014975</v>
      </c>
      <c r="G696" s="171">
        <v>2.196009404162047</v>
      </c>
      <c r="H696" s="171">
        <v>4.1057620397285666</v>
      </c>
      <c r="I696" s="171">
        <v>-2.1094539022525893</v>
      </c>
      <c r="J696"/>
      <c r="K696"/>
      <c r="L696"/>
      <c r="M696"/>
      <c r="N696"/>
      <c r="O696"/>
      <c r="P696"/>
    </row>
    <row r="697" spans="3:16" ht="12.75">
      <c r="C697" s="163">
        <v>41852</v>
      </c>
      <c r="D697" s="171">
        <v>2.0982061138568486</v>
      </c>
      <c r="E697" s="171">
        <v>2.821733253058567</v>
      </c>
      <c r="F697" s="171">
        <v>1.4516989859455709</v>
      </c>
      <c r="G697" s="171">
        <v>2.2871090707223827</v>
      </c>
      <c r="H697" s="171">
        <v>4.0092266284147193</v>
      </c>
      <c r="I697" s="171">
        <v>-1.6530117401980526</v>
      </c>
      <c r="J697"/>
      <c r="K697"/>
      <c r="L697"/>
      <c r="M697"/>
      <c r="N697"/>
      <c r="O697"/>
      <c r="P697"/>
    </row>
    <row r="698" spans="3:16" ht="12.75">
      <c r="C698" s="163">
        <v>41883</v>
      </c>
      <c r="D698" s="171">
        <v>1.9046844667595098</v>
      </c>
      <c r="E698" s="171">
        <v>2.6839835250233035</v>
      </c>
      <c r="F698" s="171">
        <v>1.8978069285730426</v>
      </c>
      <c r="G698" s="171">
        <v>2.3641265586946458</v>
      </c>
      <c r="H698" s="171">
        <v>3.909741913779019</v>
      </c>
      <c r="I698" s="171">
        <v>-1.1888858828694504</v>
      </c>
      <c r="J698"/>
      <c r="K698"/>
      <c r="L698"/>
      <c r="M698"/>
      <c r="N698"/>
      <c r="O698"/>
      <c r="P698"/>
    </row>
    <row r="699" spans="3:16" ht="12.75">
      <c r="C699" s="163">
        <v>41913</v>
      </c>
      <c r="D699" s="171">
        <v>1.2789941469759203</v>
      </c>
      <c r="E699" s="171">
        <v>3.5861246396978519</v>
      </c>
      <c r="F699" s="171">
        <v>-2.2095880947257451</v>
      </c>
      <c r="G699" s="171">
        <v>2.3834323607706986</v>
      </c>
      <c r="H699" s="171">
        <v>3.9675004173747697</v>
      </c>
      <c r="I699" s="171">
        <v>-1.1067547615047135</v>
      </c>
      <c r="J699"/>
      <c r="K699"/>
      <c r="L699"/>
      <c r="M699"/>
      <c r="N699"/>
      <c r="O699"/>
      <c r="P699"/>
    </row>
    <row r="700" spans="3:16" ht="12.75">
      <c r="C700" s="163">
        <v>41944</v>
      </c>
      <c r="D700" s="171">
        <v>3.0907639846187385</v>
      </c>
      <c r="E700" s="171">
        <v>4.2808406520722819</v>
      </c>
      <c r="F700" s="171">
        <v>1.3959231270507244</v>
      </c>
      <c r="G700" s="171">
        <v>2.5384212487433055</v>
      </c>
      <c r="H700" s="171">
        <v>4.0470126590276045</v>
      </c>
      <c r="I700" s="171">
        <v>-0.67974493792937185</v>
      </c>
      <c r="J700"/>
      <c r="K700"/>
      <c r="L700"/>
      <c r="M700"/>
      <c r="N700"/>
      <c r="O700"/>
      <c r="P700"/>
    </row>
    <row r="701" spans="3:16" ht="12.75">
      <c r="C701" s="163">
        <v>41974</v>
      </c>
      <c r="D701" s="171">
        <v>1.7765205091937686</v>
      </c>
      <c r="E701" s="171">
        <v>4.1571165340883454</v>
      </c>
      <c r="F701" s="171">
        <v>-1.0950377499855835</v>
      </c>
      <c r="G701" s="171">
        <v>2.6256176024945566</v>
      </c>
      <c r="H701" s="171">
        <v>4.194778327390658</v>
      </c>
      <c r="I701" s="171">
        <v>-0.59144415191904054</v>
      </c>
      <c r="J701"/>
      <c r="K701"/>
      <c r="L701"/>
      <c r="M701"/>
      <c r="N701"/>
      <c r="O701"/>
      <c r="P701"/>
    </row>
    <row r="702" spans="3:16" ht="12.75">
      <c r="C702" s="163">
        <v>42005</v>
      </c>
      <c r="D702" s="171">
        <v>2.2476449699109002</v>
      </c>
      <c r="E702" s="171">
        <v>3.7755185701402016</v>
      </c>
      <c r="F702" s="171">
        <v>2.6465680915932488E-2</v>
      </c>
      <c r="G702" s="171">
        <v>2.718012758126509</v>
      </c>
      <c r="H702" s="171">
        <v>4.2440958807204554</v>
      </c>
      <c r="I702" s="171">
        <v>-0.3878170803980896</v>
      </c>
      <c r="J702"/>
      <c r="K702"/>
      <c r="L702"/>
      <c r="M702"/>
      <c r="N702"/>
      <c r="O702"/>
      <c r="P702"/>
    </row>
    <row r="703" spans="3:16" ht="12.75">
      <c r="C703" s="163">
        <v>42036</v>
      </c>
      <c r="D703" s="171">
        <v>0.96468509707081651</v>
      </c>
      <c r="E703" s="171">
        <v>1.780047836403309</v>
      </c>
      <c r="F703" s="171">
        <v>-0.43322193340760151</v>
      </c>
      <c r="G703" s="171">
        <v>2.5615837728421909</v>
      </c>
      <c r="H703" s="171">
        <v>3.9584948982183787</v>
      </c>
      <c r="I703" s="171">
        <v>-0.27565394449243774</v>
      </c>
      <c r="J703"/>
      <c r="K703"/>
      <c r="L703"/>
      <c r="M703"/>
      <c r="N703"/>
      <c r="O703"/>
      <c r="P703"/>
    </row>
    <row r="704" spans="3:16" ht="12.75">
      <c r="C704" s="163">
        <v>42064</v>
      </c>
      <c r="D704" s="171">
        <v>1.0260285140482495</v>
      </c>
      <c r="E704" s="171">
        <v>2.5350730708631808</v>
      </c>
      <c r="F704" s="171">
        <v>-1.8122911815328546</v>
      </c>
      <c r="G704" s="171">
        <v>2.2028359409799192</v>
      </c>
      <c r="H704" s="171">
        <v>3.5794968655098458</v>
      </c>
      <c r="I704" s="171">
        <v>-0.41740707745934191</v>
      </c>
      <c r="J704"/>
      <c r="K704"/>
      <c r="L704"/>
      <c r="M704"/>
      <c r="N704"/>
      <c r="O704"/>
      <c r="P704"/>
    </row>
    <row r="705" spans="3:16" ht="12.75">
      <c r="C705" s="163">
        <v>42095</v>
      </c>
      <c r="D705" s="171">
        <v>2.6272146266483221</v>
      </c>
      <c r="E705" s="171">
        <v>3.6318589509670263</v>
      </c>
      <c r="F705" s="171">
        <v>-4.8148020772431632E-2</v>
      </c>
      <c r="G705" s="171">
        <v>2.2945659232846527</v>
      </c>
      <c r="H705" s="171">
        <v>3.7016967720417515</v>
      </c>
      <c r="I705" s="171">
        <v>-0.30387531065230178</v>
      </c>
      <c r="J705"/>
      <c r="K705"/>
      <c r="L705"/>
      <c r="M705"/>
      <c r="N705"/>
      <c r="O705"/>
      <c r="P705"/>
    </row>
    <row r="706" spans="3:16" ht="12.75">
      <c r="C706" s="163">
        <v>42125</v>
      </c>
      <c r="D706" s="171">
        <v>0.81941411399004682</v>
      </c>
      <c r="E706" s="171">
        <v>2.74179336720346</v>
      </c>
      <c r="F706" s="171">
        <v>-3.81710460856588</v>
      </c>
      <c r="G706" s="171">
        <v>2.0548884422180391</v>
      </c>
      <c r="H706" s="171">
        <v>3.559663066549712</v>
      </c>
      <c r="I706" s="171">
        <v>-0.55515034017540321</v>
      </c>
      <c r="J706"/>
      <c r="K706"/>
      <c r="L706"/>
      <c r="M706"/>
      <c r="N706"/>
      <c r="O706"/>
      <c r="P706"/>
    </row>
    <row r="707" spans="3:16" ht="12.75">
      <c r="C707" s="163">
        <v>42156</v>
      </c>
      <c r="D707" s="171">
        <v>1.0818965945071479</v>
      </c>
      <c r="E707" s="171">
        <v>2.7431350655740872</v>
      </c>
      <c r="F707" s="171">
        <v>-1.5474696779590125</v>
      </c>
      <c r="G707" s="171">
        <v>1.9025644577582934</v>
      </c>
      <c r="H707" s="171">
        <v>3.4310929191435635</v>
      </c>
      <c r="I707" s="171">
        <v>-0.62693782724190239</v>
      </c>
      <c r="J707"/>
      <c r="K707"/>
      <c r="L707"/>
      <c r="M707"/>
      <c r="N707"/>
      <c r="O707"/>
      <c r="P707"/>
    </row>
    <row r="708" spans="3:16" ht="12.75">
      <c r="C708" s="163">
        <v>42186</v>
      </c>
      <c r="D708" s="171">
        <v>1.6953222051715677</v>
      </c>
      <c r="E708" s="171">
        <v>1.8256292583758604</v>
      </c>
      <c r="F708" s="171">
        <v>3.1470988213961881</v>
      </c>
      <c r="G708" s="171">
        <v>1.7043356102679486</v>
      </c>
      <c r="H708" s="171">
        <v>3.0292799425300831</v>
      </c>
      <c r="I708" s="171">
        <v>-0.26172812765111741</v>
      </c>
      <c r="J708"/>
      <c r="K708"/>
      <c r="L708"/>
      <c r="M708"/>
      <c r="N708"/>
      <c r="O708"/>
      <c r="P708"/>
    </row>
    <row r="709" spans="3:16" ht="12.75">
      <c r="C709" s="163">
        <v>42217</v>
      </c>
      <c r="D709" s="171">
        <v>3.5868761345554612</v>
      </c>
      <c r="E709" s="171">
        <v>4.8091476550847778</v>
      </c>
      <c r="F709" s="171">
        <v>0.24667110908473955</v>
      </c>
      <c r="G709" s="171">
        <v>1.8194161808974263</v>
      </c>
      <c r="H709" s="171">
        <v>3.1777712471594555</v>
      </c>
      <c r="I709" s="171">
        <v>-0.35754851529117282</v>
      </c>
      <c r="J709"/>
      <c r="K709"/>
      <c r="L709"/>
      <c r="M709"/>
      <c r="N709"/>
      <c r="O709"/>
      <c r="P709"/>
    </row>
    <row r="710" spans="3:16" ht="12.75">
      <c r="C710" s="163">
        <v>42248</v>
      </c>
      <c r="D710" s="171">
        <v>1.4691361718679907</v>
      </c>
      <c r="E710" s="171">
        <v>2.4350326846850345</v>
      </c>
      <c r="F710" s="171">
        <v>-3.2869561370523659</v>
      </c>
      <c r="G710" s="171">
        <v>1.7819910268232153</v>
      </c>
      <c r="H710" s="171">
        <v>3.1549091966288412</v>
      </c>
      <c r="I710" s="171">
        <v>-0.79808474818741093</v>
      </c>
      <c r="J710"/>
      <c r="K710"/>
      <c r="L710"/>
      <c r="M710"/>
      <c r="N710"/>
      <c r="O710"/>
      <c r="P710"/>
    </row>
    <row r="711" spans="3:16" ht="12.75">
      <c r="C711" s="163">
        <v>42278</v>
      </c>
      <c r="D711" s="171">
        <v>3.6091405740378502</v>
      </c>
      <c r="E711" s="171">
        <v>3.2508779673376953</v>
      </c>
      <c r="F711" s="171">
        <v>1.894702707710838</v>
      </c>
      <c r="G711" s="171">
        <v>1.9778916752232867</v>
      </c>
      <c r="H711" s="171">
        <v>3.1274189776309358</v>
      </c>
      <c r="I711" s="171">
        <v>-0.45910309270521532</v>
      </c>
      <c r="J711"/>
      <c r="K711"/>
      <c r="L711"/>
      <c r="M711"/>
      <c r="N711"/>
      <c r="O711"/>
      <c r="P711"/>
    </row>
    <row r="712" spans="3:16" ht="12.75">
      <c r="C712" s="163">
        <v>42309</v>
      </c>
      <c r="D712" s="171">
        <v>1.1592250384565128</v>
      </c>
      <c r="E712" s="171">
        <v>2.021078735275883</v>
      </c>
      <c r="F712" s="171">
        <v>-1.3282218964933978</v>
      </c>
      <c r="G712" s="171">
        <v>1.8160828318893429</v>
      </c>
      <c r="H712" s="171">
        <v>2.9370784304071584</v>
      </c>
      <c r="I712" s="171">
        <v>-0.68600877704431129</v>
      </c>
      <c r="J712"/>
      <c r="K712"/>
      <c r="L712"/>
      <c r="M712"/>
      <c r="N712"/>
      <c r="O712"/>
      <c r="P712"/>
    </row>
    <row r="713" spans="3:16" ht="12.75">
      <c r="C713" s="163">
        <v>42339</v>
      </c>
      <c r="D713" s="171">
        <v>2.8573016843626675</v>
      </c>
      <c r="E713" s="171">
        <v>2.8013893683120461</v>
      </c>
      <c r="F713" s="171">
        <v>-0.21210885146553116</v>
      </c>
      <c r="G713" s="171">
        <v>1.8992320050121192</v>
      </c>
      <c r="H713" s="171">
        <v>2.8379528125920261</v>
      </c>
      <c r="I713" s="171">
        <v>-0.6137513320244925</v>
      </c>
      <c r="J713"/>
      <c r="K713"/>
      <c r="L713"/>
      <c r="M713"/>
      <c r="N713"/>
      <c r="O713"/>
      <c r="P713"/>
    </row>
    <row r="714" spans="3:16" ht="12.75">
      <c r="C714" s="163">
        <v>42370</v>
      </c>
      <c r="D714" s="171">
        <v>-6.8629897679062246E-2</v>
      </c>
      <c r="E714" s="171">
        <v>-0.75350582658503251</v>
      </c>
      <c r="F714" s="171">
        <v>-0.83517393705134779</v>
      </c>
      <c r="G714" s="171">
        <v>1.7095535937789785</v>
      </c>
      <c r="H714" s="171">
        <v>2.4667140820394673</v>
      </c>
      <c r="I714" s="171">
        <v>-0.6848093218328466</v>
      </c>
      <c r="J714"/>
      <c r="K714"/>
      <c r="L714"/>
      <c r="M714"/>
      <c r="N714"/>
      <c r="O714"/>
      <c r="P714"/>
    </row>
    <row r="715" spans="3:16" ht="12.75">
      <c r="C715" s="163">
        <v>42401</v>
      </c>
      <c r="D715" s="171">
        <v>-0.13720557969356673</v>
      </c>
      <c r="E715" s="171">
        <v>-0.71155052476850056</v>
      </c>
      <c r="F715" s="171">
        <v>-0.31870168618054473</v>
      </c>
      <c r="G715" s="171">
        <v>1.6143351527433847</v>
      </c>
      <c r="H715" s="171">
        <v>2.2489396634286285</v>
      </c>
      <c r="I715" s="171">
        <v>-0.67528251470120315</v>
      </c>
      <c r="J715"/>
      <c r="K715"/>
      <c r="L715"/>
      <c r="M715"/>
      <c r="N715"/>
      <c r="O715"/>
      <c r="P715"/>
    </row>
    <row r="716" spans="3:16" ht="12.75">
      <c r="C716" s="163">
        <v>42430</v>
      </c>
      <c r="D716" s="171">
        <v>-1.991851516523313</v>
      </c>
      <c r="E716" s="171">
        <v>-3.053919764446078</v>
      </c>
      <c r="F716" s="171">
        <v>-1.133108773859437</v>
      </c>
      <c r="G716" s="171">
        <v>1.3522687923143817</v>
      </c>
      <c r="H716" s="171">
        <v>1.7559741231709225</v>
      </c>
      <c r="I716" s="171">
        <v>-0.61718418745970727</v>
      </c>
      <c r="J716"/>
      <c r="K716"/>
      <c r="L716"/>
      <c r="M716"/>
      <c r="N716"/>
      <c r="O716"/>
      <c r="P716"/>
    </row>
    <row r="717" spans="3:16" ht="12.75">
      <c r="C717" s="163">
        <v>42461</v>
      </c>
      <c r="D717" s="171">
        <v>0.61190706107245862</v>
      </c>
      <c r="E717" s="171">
        <v>0.33544608769784379</v>
      </c>
      <c r="F717" s="171">
        <v>0.85561251992798404</v>
      </c>
      <c r="G717" s="171">
        <v>1.1810340132349273</v>
      </c>
      <c r="H717" s="171">
        <v>1.4735320780213224</v>
      </c>
      <c r="I717" s="171">
        <v>-0.54229192494618106</v>
      </c>
      <c r="J717"/>
      <c r="K717"/>
      <c r="L717"/>
      <c r="M717"/>
      <c r="N717"/>
      <c r="O717"/>
      <c r="P717"/>
    </row>
    <row r="718" spans="3:16" ht="12.75">
      <c r="C718" s="163">
        <v>42491</v>
      </c>
      <c r="D718" s="171">
        <v>-0.9220321784351726</v>
      </c>
      <c r="E718" s="171">
        <v>-1.3165217549974018</v>
      </c>
      <c r="F718" s="171">
        <v>1.3824234729863161</v>
      </c>
      <c r="G718" s="171">
        <v>1.0289946891968604</v>
      </c>
      <c r="H718" s="171">
        <v>1.1170235980428433</v>
      </c>
      <c r="I718" s="171">
        <v>-0.10987585554377288</v>
      </c>
      <c r="J718"/>
      <c r="K718"/>
      <c r="L718"/>
      <c r="M718"/>
      <c r="N718"/>
      <c r="O718"/>
      <c r="P718"/>
    </row>
    <row r="719" spans="3:16" ht="12.75">
      <c r="C719" s="163">
        <v>42522</v>
      </c>
      <c r="D719" s="171">
        <v>-1.335441235675916</v>
      </c>
      <c r="E719" s="171">
        <v>-1.105165728810753</v>
      </c>
      <c r="F719" s="171">
        <v>-1.7244942478587322</v>
      </c>
      <c r="G719" s="171">
        <v>0.81988453646788528</v>
      </c>
      <c r="H719" s="171">
        <v>0.78390266125358821</v>
      </c>
      <c r="I719" s="171">
        <v>-0.1227214166540036</v>
      </c>
      <c r="J719"/>
      <c r="K719"/>
      <c r="L719"/>
      <c r="M719"/>
      <c r="N719"/>
      <c r="O719"/>
      <c r="P719"/>
    </row>
    <row r="720" spans="3:16" ht="12.75">
      <c r="C720" s="163">
        <v>42552</v>
      </c>
      <c r="D720" s="171">
        <v>-1.8928934374903839</v>
      </c>
      <c r="E720" s="171">
        <v>-1.3590045168368259</v>
      </c>
      <c r="F720" s="171">
        <v>-4.2211894481250738</v>
      </c>
      <c r="G720" s="171">
        <v>0.52451216211517604</v>
      </c>
      <c r="H720" s="171">
        <v>0.52599839454952058</v>
      </c>
      <c r="I720" s="171">
        <v>-0.75285941798176603</v>
      </c>
      <c r="J720"/>
      <c r="K720"/>
      <c r="L720"/>
      <c r="M720"/>
      <c r="N720"/>
      <c r="O720"/>
      <c r="P720"/>
    </row>
    <row r="721" spans="3:28" ht="12.75">
      <c r="C721" s="163">
        <v>42583</v>
      </c>
      <c r="D721" s="171">
        <v>-1.0979738866112143</v>
      </c>
      <c r="E721" s="171">
        <v>-0.11700468018719379</v>
      </c>
      <c r="F721" s="171">
        <v>-2.747521865889202</v>
      </c>
      <c r="G721" s="171">
        <v>0.16635359022525442</v>
      </c>
      <c r="H721" s="171">
        <v>0.16600180363488537</v>
      </c>
      <c r="I721" s="171">
        <v>-0.99716686903318363</v>
      </c>
      <c r="J721"/>
      <c r="K721"/>
      <c r="L721"/>
      <c r="M721"/>
      <c r="N721"/>
      <c r="O721"/>
      <c r="P721"/>
    </row>
    <row r="722" spans="3:28" ht="12.75">
      <c r="C722" s="163">
        <v>42614</v>
      </c>
      <c r="D722" s="171">
        <v>-1.3751277817095287</v>
      </c>
      <c r="E722" s="171">
        <v>-1.5164248575465833</v>
      </c>
      <c r="F722" s="171">
        <v>-1.321958694508607</v>
      </c>
      <c r="G722" s="171">
        <v>-7.6565989995702743E-2</v>
      </c>
      <c r="H722" s="171">
        <v>-0.17190495025404262</v>
      </c>
      <c r="I722" s="171">
        <v>-0.82656624992955008</v>
      </c>
      <c r="J722"/>
      <c r="K722"/>
      <c r="L722"/>
      <c r="M722"/>
      <c r="N722"/>
      <c r="O722"/>
      <c r="P722"/>
    </row>
    <row r="723" spans="3:28" ht="12.75">
      <c r="C723" s="163">
        <v>42644</v>
      </c>
      <c r="D723" s="171">
        <v>-0.70140576274188016</v>
      </c>
      <c r="E723" s="171">
        <v>-0.94790253331598073</v>
      </c>
      <c r="F723" s="171">
        <v>-0.78197813189061494</v>
      </c>
      <c r="G723" s="171">
        <v>-0.43477015319747236</v>
      </c>
      <c r="H723" s="171">
        <v>-0.52342266519952441</v>
      </c>
      <c r="I723" s="171">
        <v>-1.0468762961995393</v>
      </c>
      <c r="J723"/>
      <c r="K723"/>
      <c r="L723"/>
      <c r="M723"/>
      <c r="N723"/>
      <c r="O723"/>
      <c r="P723"/>
    </row>
    <row r="724" spans="3:28" ht="12.75">
      <c r="C724" s="163">
        <v>42675</v>
      </c>
      <c r="D724" s="171">
        <v>-0.92231851792955455</v>
      </c>
      <c r="E724" s="171">
        <v>-1.5201376163943014</v>
      </c>
      <c r="F724" s="171">
        <v>-0.95986836091050964</v>
      </c>
      <c r="G724" s="171">
        <v>-0.60951845432651863</v>
      </c>
      <c r="H724" s="171">
        <v>-0.82107500241141995</v>
      </c>
      <c r="I724" s="171">
        <v>-1.0157881020771198</v>
      </c>
      <c r="J724"/>
      <c r="K724"/>
      <c r="L724"/>
      <c r="M724"/>
      <c r="N724"/>
      <c r="O724"/>
      <c r="P724"/>
    </row>
    <row r="725" spans="3:28" ht="12.75">
      <c r="C725" s="165">
        <v>42705</v>
      </c>
      <c r="D725" s="172">
        <v>-4.1074420364262121E-2</v>
      </c>
      <c r="E725" s="172">
        <v>1.3210774283585636</v>
      </c>
      <c r="F725" s="172">
        <v>-1.2963806453873405</v>
      </c>
      <c r="G725" s="172">
        <v>-0.82725984560166888</v>
      </c>
      <c r="H725" s="172">
        <v>-0.92581838431248231</v>
      </c>
      <c r="I725" s="172">
        <v>-1.1045667327681752</v>
      </c>
      <c r="J725"/>
      <c r="K725"/>
      <c r="L725"/>
      <c r="M725"/>
      <c r="N725"/>
      <c r="O725"/>
      <c r="P725"/>
    </row>
    <row r="727" spans="3:28" ht="13.15" customHeight="1">
      <c r="C727" s="230" t="s">
        <v>306</v>
      </c>
      <c r="D727" s="283"/>
      <c r="E727" s="283"/>
      <c r="F727" s="283"/>
      <c r="G727" s="283"/>
      <c r="H727" s="139">
        <v>2015</v>
      </c>
      <c r="I727" s="139">
        <v>2015</v>
      </c>
      <c r="J727" s="139">
        <v>2014</v>
      </c>
      <c r="K727" s="139">
        <v>2015</v>
      </c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</row>
    <row r="728" spans="3:28" ht="15">
      <c r="C728" s="293" t="s">
        <v>250</v>
      </c>
      <c r="D728" s="294" t="s">
        <v>220</v>
      </c>
      <c r="E728" s="295" t="s">
        <v>249</v>
      </c>
      <c r="F728" s="294" t="s">
        <v>218</v>
      </c>
      <c r="G728" s="294" t="s">
        <v>219</v>
      </c>
      <c r="H728" s="268">
        <v>0.28583285283161342</v>
      </c>
      <c r="I728" s="286"/>
      <c r="K728" s="286"/>
      <c r="L728" s="286"/>
      <c r="M728" s="286"/>
      <c r="O728" s="286"/>
      <c r="P728" s="286"/>
      <c r="Q728" s="275"/>
      <c r="R728" s="366"/>
      <c r="S728" s="366"/>
      <c r="T728" s="287"/>
      <c r="U728" s="288"/>
      <c r="V728" s="289"/>
      <c r="W728" s="275"/>
      <c r="X728" s="275"/>
      <c r="AA728" s="275"/>
      <c r="AB728" s="275"/>
    </row>
    <row r="729" spans="3:28" ht="12.75">
      <c r="C729" s="296">
        <v>1</v>
      </c>
      <c r="D729" s="297">
        <v>28342.462</v>
      </c>
      <c r="E729" s="298">
        <v>7535.5739999999996</v>
      </c>
      <c r="F729" s="299">
        <v>2826.5810000000001</v>
      </c>
      <c r="G729" s="299">
        <v>9388.5609999999997</v>
      </c>
      <c r="H729" s="268">
        <v>3.689853790662867</v>
      </c>
      <c r="I729" s="276"/>
      <c r="K729" s="290"/>
      <c r="L729" s="290"/>
      <c r="M729" s="290"/>
      <c r="O729" s="290"/>
      <c r="P729" s="290"/>
      <c r="Q729" s="275"/>
      <c r="R729" s="355"/>
      <c r="S729" s="355"/>
      <c r="T729" s="291"/>
      <c r="U729" s="291"/>
      <c r="W729" s="275"/>
      <c r="X729" s="292"/>
      <c r="Y729" s="292"/>
      <c r="Z729" s="292"/>
      <c r="AA729" s="292"/>
      <c r="AB729" s="275"/>
    </row>
    <row r="730" spans="3:28" ht="12.75">
      <c r="C730" s="296">
        <v>2</v>
      </c>
      <c r="D730" s="297">
        <v>26177.601999999999</v>
      </c>
      <c r="E730" s="298">
        <v>6046.7039999999997</v>
      </c>
      <c r="F730" s="299">
        <v>2752.51</v>
      </c>
      <c r="G730" s="299">
        <v>9366.6020000000008</v>
      </c>
      <c r="H730"/>
      <c r="I730" s="276"/>
      <c r="K730" s="290"/>
      <c r="L730" s="290"/>
      <c r="M730" s="290"/>
      <c r="O730" s="290"/>
      <c r="P730" s="290"/>
      <c r="Q730" s="275"/>
      <c r="R730" s="355"/>
      <c r="S730" s="355"/>
      <c r="T730" s="291"/>
      <c r="U730" s="291"/>
      <c r="W730" s="275"/>
      <c r="X730" s="292"/>
      <c r="Y730" s="292"/>
      <c r="Z730" s="292"/>
      <c r="AA730" s="292"/>
      <c r="AB730" s="275"/>
    </row>
    <row r="731" spans="3:28" ht="12.75">
      <c r="C731" s="296">
        <v>3</v>
      </c>
      <c r="D731" s="297">
        <v>24903.855</v>
      </c>
      <c r="E731" s="298">
        <v>5274.5130000000008</v>
      </c>
      <c r="F731" s="299">
        <v>2683.0439999999999</v>
      </c>
      <c r="G731" s="299">
        <v>9327.0640000000003</v>
      </c>
      <c r="H731"/>
      <c r="I731" s="276"/>
      <c r="K731" s="290"/>
      <c r="L731" s="290"/>
      <c r="M731" s="290"/>
      <c r="O731" s="290"/>
      <c r="P731" s="290"/>
      <c r="Q731" s="275"/>
      <c r="R731" s="355"/>
      <c r="S731" s="355"/>
      <c r="T731" s="291"/>
      <c r="U731" s="291"/>
      <c r="W731" s="275"/>
      <c r="X731" s="292"/>
      <c r="Y731" s="292"/>
      <c r="Z731" s="292"/>
      <c r="AA731" s="292"/>
      <c r="AB731" s="275"/>
    </row>
    <row r="732" spans="3:28" ht="12.75">
      <c r="C732" s="296">
        <v>4</v>
      </c>
      <c r="D732" s="297">
        <v>24439.464</v>
      </c>
      <c r="E732" s="298">
        <v>4922.5330000000004</v>
      </c>
      <c r="F732" s="299">
        <v>2681.346</v>
      </c>
      <c r="G732" s="299">
        <v>9329.64</v>
      </c>
      <c r="H732"/>
      <c r="I732" s="276"/>
      <c r="K732" s="290"/>
      <c r="L732" s="290"/>
      <c r="M732" s="290"/>
      <c r="O732" s="290"/>
      <c r="P732" s="290"/>
      <c r="Q732" s="275"/>
      <c r="R732" s="355"/>
      <c r="S732" s="355"/>
      <c r="T732" s="291"/>
      <c r="U732" s="291"/>
      <c r="W732" s="275"/>
      <c r="X732" s="292"/>
      <c r="Y732" s="292"/>
      <c r="Z732" s="292"/>
      <c r="AA732" s="292"/>
      <c r="AB732" s="275"/>
    </row>
    <row r="733" spans="3:28" ht="12.75">
      <c r="C733" s="296">
        <v>5</v>
      </c>
      <c r="D733" s="297">
        <v>24402.631000000001</v>
      </c>
      <c r="E733" s="298">
        <v>4812.63</v>
      </c>
      <c r="F733" s="299">
        <v>2731.8560000000002</v>
      </c>
      <c r="G733" s="299">
        <v>9392.9259999999995</v>
      </c>
      <c r="H733"/>
      <c r="I733" s="276"/>
      <c r="K733" s="290"/>
      <c r="L733" s="290"/>
      <c r="M733" s="290"/>
      <c r="O733" s="290"/>
      <c r="P733" s="290"/>
      <c r="Q733" s="275"/>
      <c r="R733" s="355"/>
      <c r="S733" s="355"/>
      <c r="T733" s="291"/>
      <c r="U733" s="291"/>
      <c r="W733" s="275"/>
      <c r="X733" s="292"/>
      <c r="Y733" s="292"/>
      <c r="Z733" s="292"/>
      <c r="AA733" s="292"/>
      <c r="AB733" s="275"/>
    </row>
    <row r="734" spans="3:28" ht="12.75">
      <c r="C734" s="296">
        <v>6</v>
      </c>
      <c r="D734" s="297">
        <v>24992.833999999999</v>
      </c>
      <c r="E734" s="298">
        <v>5002.9620000000004</v>
      </c>
      <c r="F734" s="299">
        <v>2943.547</v>
      </c>
      <c r="G734" s="299">
        <v>9306.2369999999992</v>
      </c>
      <c r="H734"/>
      <c r="I734" s="276"/>
      <c r="K734" s="290"/>
      <c r="L734" s="290"/>
      <c r="M734" s="290"/>
      <c r="O734" s="290"/>
      <c r="P734" s="290"/>
      <c r="Q734" s="275"/>
      <c r="R734" s="355"/>
      <c r="S734" s="355"/>
      <c r="T734" s="291"/>
      <c r="U734" s="291"/>
      <c r="W734" s="275"/>
      <c r="X734" s="292"/>
      <c r="Y734" s="292"/>
      <c r="Z734" s="292"/>
      <c r="AA734" s="292"/>
      <c r="AB734" s="275"/>
    </row>
    <row r="735" spans="3:28" ht="12.75">
      <c r="C735" s="296">
        <v>7</v>
      </c>
      <c r="D735" s="297">
        <v>27760.645</v>
      </c>
      <c r="E735" s="298">
        <v>5765.4569999999994</v>
      </c>
      <c r="F735" s="299">
        <v>3433.5219999999999</v>
      </c>
      <c r="G735" s="299">
        <v>9803.4110000000001</v>
      </c>
      <c r="H735"/>
      <c r="I735" s="276"/>
      <c r="K735" s="290"/>
      <c r="L735" s="290"/>
      <c r="M735" s="290"/>
      <c r="O735" s="290"/>
      <c r="P735" s="290"/>
      <c r="Q735" s="275"/>
      <c r="R735" s="355"/>
      <c r="S735" s="355"/>
      <c r="T735" s="291"/>
      <c r="U735" s="291"/>
      <c r="W735" s="275"/>
      <c r="X735" s="292"/>
      <c r="Y735" s="292"/>
      <c r="Z735" s="292"/>
      <c r="AA735" s="292"/>
      <c r="AB735" s="275"/>
    </row>
    <row r="736" spans="3:28" ht="12.75">
      <c r="C736" s="296">
        <v>8</v>
      </c>
      <c r="D736" s="297">
        <v>32626.494999999999</v>
      </c>
      <c r="E736" s="298">
        <v>7619.1850000000004</v>
      </c>
      <c r="F736" s="299">
        <v>4071.5390000000002</v>
      </c>
      <c r="G736" s="299">
        <v>10023.147000000001</v>
      </c>
      <c r="H736"/>
      <c r="I736" s="276"/>
      <c r="K736" s="290"/>
      <c r="L736" s="290"/>
      <c r="M736" s="290"/>
      <c r="O736" s="290"/>
      <c r="P736" s="290"/>
      <c r="Q736" s="275"/>
      <c r="R736" s="355"/>
      <c r="S736" s="355"/>
      <c r="T736" s="291"/>
      <c r="U736" s="291"/>
      <c r="W736" s="275"/>
      <c r="X736" s="292"/>
      <c r="Y736" s="292"/>
      <c r="Z736" s="292"/>
      <c r="AA736" s="292"/>
      <c r="AB736" s="275"/>
    </row>
    <row r="737" spans="3:28" ht="12.75">
      <c r="C737" s="296">
        <v>9</v>
      </c>
      <c r="D737" s="297">
        <v>35242.245999999999</v>
      </c>
      <c r="E737" s="298">
        <v>8548.8429999999989</v>
      </c>
      <c r="F737" s="299">
        <v>4431.8440000000001</v>
      </c>
      <c r="G737" s="299">
        <v>9522.8559999999998</v>
      </c>
      <c r="H737"/>
      <c r="I737" s="276"/>
      <c r="K737" s="290"/>
      <c r="L737" s="290"/>
      <c r="M737" s="290"/>
      <c r="O737" s="290"/>
      <c r="P737" s="290"/>
      <c r="Q737" s="275"/>
      <c r="R737" s="355"/>
      <c r="S737" s="355"/>
      <c r="T737" s="291"/>
      <c r="U737" s="291"/>
      <c r="W737" s="275"/>
      <c r="X737" s="292"/>
      <c r="Y737" s="292"/>
      <c r="Z737" s="292"/>
      <c r="AA737" s="292"/>
      <c r="AB737" s="275"/>
    </row>
    <row r="738" spans="3:28" ht="12.75">
      <c r="C738" s="296">
        <v>10</v>
      </c>
      <c r="D738" s="297">
        <v>36473.444000000003</v>
      </c>
      <c r="E738" s="298">
        <v>8906.0190000000002</v>
      </c>
      <c r="F738" s="299">
        <v>4650.7690000000002</v>
      </c>
      <c r="G738" s="299">
        <v>9261.6090000000004</v>
      </c>
      <c r="H738"/>
      <c r="I738" s="276"/>
      <c r="K738" s="290"/>
      <c r="L738" s="290"/>
      <c r="M738" s="290"/>
      <c r="O738" s="290"/>
      <c r="P738" s="290"/>
      <c r="Q738" s="275"/>
      <c r="R738" s="355"/>
      <c r="S738" s="355"/>
      <c r="T738" s="291"/>
      <c r="U738" s="291"/>
      <c r="W738" s="275"/>
      <c r="X738" s="292"/>
      <c r="Y738" s="292"/>
      <c r="Z738" s="292"/>
      <c r="AA738" s="292"/>
      <c r="AB738" s="275"/>
    </row>
    <row r="739" spans="3:28" ht="12.75">
      <c r="C739" s="296">
        <v>11</v>
      </c>
      <c r="D739" s="297">
        <v>36931.182000000001</v>
      </c>
      <c r="E739" s="298">
        <v>9424.3370000000014</v>
      </c>
      <c r="F739" s="299">
        <v>4619.6000000000004</v>
      </c>
      <c r="G739" s="299">
        <v>8989.0750000000007</v>
      </c>
      <c r="H739"/>
      <c r="I739" s="276"/>
      <c r="K739" s="290"/>
      <c r="L739" s="290"/>
      <c r="M739" s="290"/>
      <c r="O739" s="290"/>
      <c r="P739" s="290"/>
      <c r="Q739" s="275"/>
      <c r="R739" s="355"/>
      <c r="S739" s="355"/>
      <c r="T739" s="291"/>
      <c r="U739" s="291"/>
      <c r="W739" s="275"/>
      <c r="X739" s="292"/>
      <c r="Y739" s="292"/>
      <c r="Z739" s="292"/>
      <c r="AA739" s="292"/>
      <c r="AB739" s="275"/>
    </row>
    <row r="740" spans="3:28" ht="12.75">
      <c r="C740" s="296">
        <v>12</v>
      </c>
      <c r="D740" s="297">
        <v>36602.754999999997</v>
      </c>
      <c r="E740" s="298">
        <v>9334.0499999999993</v>
      </c>
      <c r="F740" s="299">
        <v>4556.6390000000001</v>
      </c>
      <c r="G740" s="299">
        <v>9015.9789999999994</v>
      </c>
      <c r="H740"/>
      <c r="I740" s="276"/>
      <c r="K740" s="290"/>
      <c r="L740" s="290"/>
      <c r="M740" s="290"/>
      <c r="O740" s="290"/>
      <c r="P740" s="290"/>
      <c r="Q740" s="275"/>
      <c r="R740" s="355"/>
      <c r="S740" s="355"/>
      <c r="T740" s="291"/>
      <c r="U740" s="291"/>
      <c r="W740" s="275"/>
      <c r="X740" s="292"/>
      <c r="Y740" s="292"/>
      <c r="Z740" s="292"/>
      <c r="AA740" s="292"/>
      <c r="AB740" s="275"/>
    </row>
    <row r="741" spans="3:28" ht="12.75">
      <c r="C741" s="296">
        <v>13</v>
      </c>
      <c r="D741" s="297">
        <v>36127.067000000003</v>
      </c>
      <c r="E741" s="298">
        <v>9213.8940000000002</v>
      </c>
      <c r="F741" s="299">
        <v>4490.3829999999998</v>
      </c>
      <c r="G741" s="299">
        <v>8983.384</v>
      </c>
      <c r="H741"/>
      <c r="I741" s="276"/>
      <c r="K741" s="290"/>
      <c r="L741" s="290"/>
      <c r="M741" s="290"/>
      <c r="O741" s="290"/>
      <c r="P741" s="290"/>
      <c r="Q741" s="275"/>
      <c r="R741" s="355"/>
      <c r="S741" s="355"/>
      <c r="T741" s="291"/>
      <c r="U741" s="291"/>
      <c r="W741" s="275"/>
      <c r="X741" s="292"/>
      <c r="Y741" s="292"/>
      <c r="Z741" s="292"/>
      <c r="AA741" s="292"/>
      <c r="AB741" s="275"/>
    </row>
    <row r="742" spans="3:28" ht="12.75">
      <c r="C742" s="296">
        <v>14</v>
      </c>
      <c r="D742" s="297">
        <v>36021.019999999997</v>
      </c>
      <c r="E742" s="298">
        <v>9569.746000000001</v>
      </c>
      <c r="F742" s="299">
        <v>4443.759</v>
      </c>
      <c r="G742" s="299">
        <v>8984.9750000000004</v>
      </c>
      <c r="H742"/>
      <c r="I742" s="276"/>
      <c r="K742" s="290"/>
      <c r="L742" s="290"/>
      <c r="M742" s="290"/>
      <c r="O742" s="290"/>
      <c r="P742" s="290"/>
      <c r="Q742" s="275"/>
      <c r="R742" s="355"/>
      <c r="S742" s="355"/>
      <c r="T742" s="291"/>
      <c r="U742" s="291"/>
      <c r="W742" s="275"/>
      <c r="X742" s="292"/>
      <c r="Y742" s="292"/>
      <c r="Z742" s="292"/>
      <c r="AA742" s="292"/>
      <c r="AB742" s="275"/>
    </row>
    <row r="743" spans="3:28" ht="12.75">
      <c r="C743" s="296">
        <v>15</v>
      </c>
      <c r="D743" s="297">
        <v>34712.688000000002</v>
      </c>
      <c r="E743" s="298">
        <v>9443.3070000000007</v>
      </c>
      <c r="F743" s="299">
        <v>4368.79</v>
      </c>
      <c r="G743" s="299">
        <v>8799.4</v>
      </c>
      <c r="H743"/>
      <c r="I743" s="276"/>
      <c r="K743" s="290"/>
      <c r="L743" s="290"/>
      <c r="M743" s="290"/>
      <c r="O743" s="290"/>
      <c r="P743" s="290"/>
      <c r="Q743" s="275"/>
      <c r="R743" s="355"/>
      <c r="S743" s="355"/>
      <c r="T743" s="291"/>
      <c r="U743" s="291"/>
      <c r="W743" s="275"/>
      <c r="X743" s="292"/>
      <c r="Y743" s="292"/>
      <c r="Z743" s="292"/>
      <c r="AA743" s="292"/>
      <c r="AB743" s="275"/>
    </row>
    <row r="744" spans="3:28" ht="12.75">
      <c r="C744" s="296">
        <v>16</v>
      </c>
      <c r="D744" s="297">
        <v>34159.870000000003</v>
      </c>
      <c r="E744" s="298">
        <v>9011.9750000000004</v>
      </c>
      <c r="F744" s="299">
        <v>4317.0889999999999</v>
      </c>
      <c r="G744" s="299">
        <v>8872.0689999999995</v>
      </c>
      <c r="H744"/>
      <c r="I744" s="276"/>
      <c r="K744" s="290"/>
      <c r="L744" s="290"/>
      <c r="M744" s="290"/>
      <c r="O744" s="290"/>
      <c r="P744" s="290"/>
      <c r="Q744" s="275"/>
      <c r="R744" s="355"/>
      <c r="S744" s="355"/>
      <c r="T744" s="291"/>
      <c r="U744" s="291"/>
      <c r="W744" s="275"/>
      <c r="X744" s="292"/>
      <c r="Y744" s="292"/>
      <c r="Z744" s="292"/>
      <c r="AA744" s="292"/>
      <c r="AB744" s="275"/>
    </row>
    <row r="745" spans="3:28" ht="12.75">
      <c r="C745" s="296">
        <v>17</v>
      </c>
      <c r="D745" s="297">
        <v>34082.271000000001</v>
      </c>
      <c r="E745" s="298">
        <v>8827.0440000000017</v>
      </c>
      <c r="F745" s="299">
        <v>4283.5429999999997</v>
      </c>
      <c r="G745" s="299">
        <v>8960.1280000000006</v>
      </c>
      <c r="H745"/>
      <c r="I745" s="276"/>
      <c r="K745" s="290"/>
      <c r="L745" s="290"/>
      <c r="M745" s="290"/>
      <c r="O745" s="290"/>
      <c r="P745" s="290"/>
      <c r="Q745" s="275"/>
      <c r="R745" s="355"/>
      <c r="S745" s="355"/>
      <c r="T745" s="291"/>
      <c r="U745" s="291"/>
      <c r="W745" s="275"/>
      <c r="X745" s="292"/>
      <c r="Y745" s="292"/>
      <c r="Z745" s="292"/>
      <c r="AA745" s="292"/>
      <c r="AB745" s="275"/>
    </row>
    <row r="746" spans="3:28" ht="12.75">
      <c r="C746" s="296">
        <v>18</v>
      </c>
      <c r="D746" s="297">
        <v>34169.752</v>
      </c>
      <c r="E746" s="298">
        <v>9123.3170000000009</v>
      </c>
      <c r="F746" s="299">
        <v>4240.0609999999997</v>
      </c>
      <c r="G746" s="299">
        <v>8881.2270000000008</v>
      </c>
      <c r="H746"/>
      <c r="I746" s="276"/>
      <c r="K746" s="290"/>
      <c r="L746" s="290"/>
      <c r="M746" s="290"/>
      <c r="O746" s="290"/>
      <c r="P746" s="290"/>
      <c r="Q746" s="275"/>
      <c r="R746" s="355"/>
      <c r="S746" s="355"/>
      <c r="T746" s="291"/>
      <c r="U746" s="291"/>
      <c r="W746" s="275"/>
      <c r="X746" s="292"/>
      <c r="Y746" s="292"/>
      <c r="Z746" s="292"/>
      <c r="AA746" s="292"/>
      <c r="AB746" s="275"/>
    </row>
    <row r="747" spans="3:28" ht="12.75">
      <c r="C747" s="296">
        <v>19</v>
      </c>
      <c r="D747" s="297">
        <v>34881.701000000001</v>
      </c>
      <c r="E747" s="298">
        <v>9956.476999999999</v>
      </c>
      <c r="F747" s="299">
        <v>4244.4139999999998</v>
      </c>
      <c r="G747" s="299">
        <v>8569.5300000000007</v>
      </c>
      <c r="H747"/>
      <c r="I747" s="276"/>
      <c r="K747" s="290"/>
      <c r="L747" s="290"/>
      <c r="M747" s="290"/>
      <c r="O747" s="290"/>
      <c r="P747" s="290"/>
      <c r="Q747" s="275"/>
      <c r="R747" s="355"/>
      <c r="S747" s="355"/>
      <c r="T747" s="291"/>
      <c r="U747" s="291"/>
      <c r="W747" s="275"/>
      <c r="X747" s="292"/>
      <c r="Y747" s="292"/>
      <c r="Z747" s="292"/>
      <c r="AA747" s="292"/>
      <c r="AB747" s="275"/>
    </row>
    <row r="748" spans="3:28" ht="12.75">
      <c r="C748" s="296">
        <v>20</v>
      </c>
      <c r="D748" s="297">
        <v>37706.813999999998</v>
      </c>
      <c r="E748" s="298">
        <v>11700.208000000001</v>
      </c>
      <c r="F748" s="299">
        <v>4258.32</v>
      </c>
      <c r="G748" s="299">
        <v>8565.1579999999994</v>
      </c>
      <c r="H748"/>
      <c r="I748" s="276"/>
      <c r="K748" s="290"/>
      <c r="L748" s="290"/>
      <c r="M748" s="290"/>
      <c r="O748" s="290"/>
      <c r="P748" s="290"/>
      <c r="Q748" s="275"/>
      <c r="R748" s="355"/>
      <c r="S748" s="355"/>
      <c r="T748" s="291"/>
      <c r="U748" s="291"/>
      <c r="W748" s="275"/>
      <c r="X748" s="292"/>
      <c r="Y748" s="292"/>
      <c r="Z748" s="292"/>
      <c r="AA748" s="292"/>
      <c r="AB748" s="275"/>
    </row>
    <row r="749" spans="3:28" ht="12.75">
      <c r="C749" s="296">
        <v>21</v>
      </c>
      <c r="D749" s="297">
        <v>38238.953000000001</v>
      </c>
      <c r="E749" s="298">
        <v>12658.471</v>
      </c>
      <c r="F749" s="299">
        <v>4078.9789999999998</v>
      </c>
      <c r="G749" s="299">
        <v>8601.9639999999999</v>
      </c>
      <c r="H749"/>
      <c r="I749" s="276"/>
      <c r="K749" s="290"/>
      <c r="L749" s="290"/>
      <c r="M749" s="290"/>
      <c r="O749" s="290"/>
      <c r="P749" s="290"/>
      <c r="Q749" s="275"/>
      <c r="R749" s="355"/>
      <c r="S749" s="355"/>
      <c r="T749" s="291"/>
      <c r="U749" s="291"/>
      <c r="W749" s="275"/>
      <c r="X749" s="292"/>
      <c r="Y749" s="292"/>
      <c r="Z749" s="292"/>
      <c r="AA749" s="292"/>
      <c r="AB749" s="275"/>
    </row>
    <row r="750" spans="3:28" ht="12.75">
      <c r="C750" s="296">
        <v>22</v>
      </c>
      <c r="D750" s="297">
        <v>37180.883999999998</v>
      </c>
      <c r="E750" s="298">
        <v>12675.942999999999</v>
      </c>
      <c r="F750" s="299">
        <v>3762.5720000000001</v>
      </c>
      <c r="G750" s="299">
        <v>8658.4390000000003</v>
      </c>
      <c r="H750"/>
      <c r="I750" s="276"/>
      <c r="K750" s="290"/>
      <c r="L750" s="290"/>
      <c r="M750" s="290"/>
      <c r="O750" s="290"/>
      <c r="P750" s="290"/>
      <c r="Q750" s="275"/>
      <c r="R750" s="355"/>
      <c r="S750" s="355"/>
      <c r="T750" s="291"/>
      <c r="U750" s="291"/>
      <c r="W750" s="275"/>
      <c r="X750" s="292"/>
      <c r="Y750" s="292"/>
      <c r="Z750" s="292"/>
      <c r="AA750" s="292"/>
      <c r="AB750" s="275"/>
    </row>
    <row r="751" spans="3:28" ht="12.75">
      <c r="C751" s="296">
        <v>23</v>
      </c>
      <c r="D751" s="297">
        <v>34356.839</v>
      </c>
      <c r="E751" s="298">
        <v>11724.620999999999</v>
      </c>
      <c r="F751" s="299">
        <v>3151.1260000000002</v>
      </c>
      <c r="G751" s="299">
        <v>8510.1370000000006</v>
      </c>
      <c r="H751"/>
      <c r="I751" s="276"/>
      <c r="K751" s="290"/>
      <c r="L751" s="290"/>
      <c r="M751" s="290"/>
      <c r="O751" s="290"/>
      <c r="P751" s="290"/>
      <c r="Q751" s="275"/>
      <c r="R751" s="355"/>
      <c r="S751" s="355"/>
      <c r="T751" s="291"/>
      <c r="U751" s="291"/>
      <c r="W751" s="275"/>
      <c r="X751" s="292"/>
      <c r="Y751" s="292"/>
      <c r="Z751" s="292"/>
      <c r="AA751" s="292"/>
      <c r="AB751" s="275"/>
    </row>
    <row r="752" spans="3:28" ht="12.75">
      <c r="C752" s="300">
        <v>24</v>
      </c>
      <c r="D752" s="301">
        <v>31026.507000000001</v>
      </c>
      <c r="E752" s="302">
        <v>9811.6110000000008</v>
      </c>
      <c r="F752" s="166">
        <v>2883.672</v>
      </c>
      <c r="G752" s="166">
        <v>8547.1540000000005</v>
      </c>
      <c r="H752"/>
      <c r="I752" s="276"/>
      <c r="K752" s="290"/>
      <c r="L752" s="290"/>
      <c r="M752" s="290"/>
      <c r="O752" s="290"/>
      <c r="P752" s="290"/>
      <c r="Q752" s="275"/>
      <c r="R752" s="355"/>
      <c r="S752" s="355"/>
      <c r="T752" s="291"/>
      <c r="U752" s="291"/>
      <c r="W752" s="275"/>
      <c r="X752" s="292"/>
      <c r="Y752" s="292"/>
      <c r="Z752" s="292"/>
      <c r="AA752" s="292"/>
      <c r="AB752" s="275"/>
    </row>
    <row r="753" spans="3:28" ht="12.75">
      <c r="C753"/>
      <c r="D753"/>
      <c r="E753"/>
      <c r="F753"/>
      <c r="G753"/>
      <c r="H753"/>
      <c r="I753" s="276"/>
      <c r="J753" s="290"/>
      <c r="K753" s="290"/>
      <c r="L753" s="290"/>
      <c r="M753" s="290"/>
      <c r="N753" s="290"/>
      <c r="O753" s="290"/>
      <c r="P753" s="290"/>
      <c r="Q753" s="275"/>
      <c r="R753" s="275"/>
      <c r="S753" s="275"/>
      <c r="T753" s="275"/>
      <c r="U753" s="275"/>
      <c r="V753" s="275"/>
      <c r="W753" s="275"/>
      <c r="X753" s="292"/>
      <c r="Y753" s="292"/>
      <c r="Z753" s="292"/>
      <c r="AA753" s="292"/>
      <c r="AB753" s="275"/>
    </row>
    <row r="754" spans="3:28" ht="12.75">
      <c r="C754" s="230" t="s">
        <v>297</v>
      </c>
      <c r="D754"/>
      <c r="E754"/>
      <c r="F754"/>
      <c r="G754"/>
      <c r="H754" s="275"/>
      <c r="I754" s="275"/>
      <c r="J754" s="275"/>
      <c r="K754" s="275"/>
      <c r="L754" s="275"/>
      <c r="M754" s="275"/>
      <c r="N754" s="275"/>
      <c r="O754" s="275"/>
      <c r="P754" s="275"/>
      <c r="Q754" s="275"/>
      <c r="R754" s="275"/>
      <c r="S754" s="275"/>
      <c r="T754" s="275"/>
      <c r="U754" s="275"/>
      <c r="W754" s="275"/>
      <c r="X754" s="275"/>
      <c r="Y754" s="275"/>
      <c r="Z754" s="275"/>
      <c r="AA754" s="275"/>
      <c r="AB754" s="275"/>
    </row>
    <row r="755" spans="3:28" ht="12.75">
      <c r="C755" s="293" t="s">
        <v>250</v>
      </c>
      <c r="D755" s="303" t="s">
        <v>220</v>
      </c>
      <c r="E755" s="304" t="s">
        <v>249</v>
      </c>
      <c r="F755" s="303" t="s">
        <v>218</v>
      </c>
      <c r="G755" s="303" t="s">
        <v>219</v>
      </c>
      <c r="H755" s="275"/>
      <c r="I755" s="275"/>
      <c r="J755" s="275"/>
      <c r="K755" s="275"/>
      <c r="L755" s="275"/>
      <c r="M755" s="275"/>
      <c r="N755" s="275"/>
      <c r="O755" s="275"/>
      <c r="P755" s="275"/>
      <c r="Q755" s="275"/>
      <c r="R755" s="287"/>
      <c r="S755" s="287"/>
      <c r="T755" s="288"/>
      <c r="U755" s="288"/>
      <c r="V755" s="289"/>
      <c r="W755" s="275"/>
      <c r="X755" s="275"/>
      <c r="Y755" s="275"/>
      <c r="Z755" s="275"/>
      <c r="AA755" s="275"/>
      <c r="AB755" s="275"/>
    </row>
    <row r="756" spans="3:28" ht="12.75">
      <c r="C756" s="296">
        <v>1</v>
      </c>
      <c r="D756" s="297">
        <v>30272.834999999999</v>
      </c>
      <c r="E756" s="298">
        <v>7263.6419999999998</v>
      </c>
      <c r="F756" s="299">
        <v>2601.6491481100002</v>
      </c>
      <c r="G756" s="299">
        <v>8977.1869999999999</v>
      </c>
      <c r="H756" s="275"/>
      <c r="I756" s="276"/>
      <c r="K756" s="290"/>
      <c r="L756" s="290"/>
      <c r="M756" s="290"/>
      <c r="O756" s="290"/>
      <c r="P756" s="290"/>
      <c r="Q756" s="275"/>
      <c r="R756" s="355"/>
      <c r="S756" s="291"/>
      <c r="T756" s="291"/>
      <c r="U756" s="291"/>
      <c r="W756" s="275"/>
      <c r="X756" s="292"/>
      <c r="Y756" s="292"/>
      <c r="Z756" s="292"/>
      <c r="AA756" s="292"/>
      <c r="AB756" s="275"/>
    </row>
    <row r="757" spans="3:28" ht="12.75">
      <c r="C757" s="296">
        <v>2</v>
      </c>
      <c r="D757" s="297">
        <v>28184.644</v>
      </c>
      <c r="E757" s="298">
        <v>6062.8869999999997</v>
      </c>
      <c r="F757" s="299">
        <v>2464.8535142599999</v>
      </c>
      <c r="G757" s="299">
        <v>8986.8379999999997</v>
      </c>
      <c r="H757" s="275"/>
      <c r="I757" s="276"/>
      <c r="K757" s="290"/>
      <c r="L757" s="290"/>
      <c r="M757" s="290"/>
      <c r="O757" s="290"/>
      <c r="P757" s="290"/>
      <c r="Q757" s="275"/>
      <c r="R757" s="355"/>
      <c r="S757" s="291"/>
      <c r="T757" s="291"/>
      <c r="U757" s="291"/>
      <c r="W757" s="275"/>
      <c r="X757" s="292"/>
      <c r="Y757" s="292"/>
      <c r="Z757" s="292"/>
      <c r="AA757" s="292"/>
      <c r="AB757" s="275"/>
    </row>
    <row r="758" spans="3:28" ht="12.75">
      <c r="C758" s="296">
        <v>3</v>
      </c>
      <c r="D758" s="297">
        <v>26674.001</v>
      </c>
      <c r="E758" s="298">
        <v>5380.8990000000003</v>
      </c>
      <c r="F758" s="299">
        <v>2373.4949298000001</v>
      </c>
      <c r="G758" s="299">
        <v>8851.5480000000007</v>
      </c>
      <c r="H758" s="275"/>
      <c r="I758" s="276"/>
      <c r="K758" s="290"/>
      <c r="L758" s="290"/>
      <c r="M758" s="290"/>
      <c r="O758" s="290"/>
      <c r="P758" s="290"/>
      <c r="Q758" s="275"/>
      <c r="R758" s="355"/>
      <c r="S758" s="291"/>
      <c r="T758" s="291"/>
      <c r="U758" s="291"/>
      <c r="W758" s="275"/>
      <c r="X758" s="292"/>
      <c r="Y758" s="292"/>
      <c r="Z758" s="292"/>
      <c r="AA758" s="292"/>
      <c r="AB758" s="275"/>
    </row>
    <row r="759" spans="3:28" ht="12.75">
      <c r="C759" s="296">
        <v>4</v>
      </c>
      <c r="D759" s="297">
        <v>25966.913</v>
      </c>
      <c r="E759" s="298">
        <v>5019.3869999999997</v>
      </c>
      <c r="F759" s="299">
        <v>2338.6081212700001</v>
      </c>
      <c r="G759" s="299">
        <v>8848.0820000000003</v>
      </c>
      <c r="H759" s="275"/>
      <c r="I759" s="276"/>
      <c r="K759" s="290"/>
      <c r="L759" s="290"/>
      <c r="M759" s="290"/>
      <c r="O759" s="290"/>
      <c r="P759" s="290"/>
      <c r="Q759" s="275"/>
      <c r="R759" s="355"/>
      <c r="S759" s="291"/>
      <c r="T759" s="291"/>
      <c r="U759" s="291"/>
      <c r="W759" s="275"/>
      <c r="X759" s="292"/>
      <c r="Y759" s="292"/>
      <c r="Z759" s="292"/>
      <c r="AA759" s="292"/>
      <c r="AB759" s="275"/>
    </row>
    <row r="760" spans="3:28" ht="12.75">
      <c r="C760" s="296">
        <v>5</v>
      </c>
      <c r="D760" s="297">
        <v>25634.508000000002</v>
      </c>
      <c r="E760" s="298">
        <v>4807.518</v>
      </c>
      <c r="F760" s="299">
        <v>2378.3848535900001</v>
      </c>
      <c r="G760" s="299">
        <v>8901.7649999999994</v>
      </c>
      <c r="H760" s="275"/>
      <c r="I760" s="276"/>
      <c r="K760" s="290"/>
      <c r="L760" s="290"/>
      <c r="M760" s="290"/>
      <c r="O760" s="290"/>
      <c r="P760" s="290"/>
      <c r="Q760" s="275"/>
      <c r="R760" s="355"/>
      <c r="S760" s="291"/>
      <c r="T760" s="291"/>
      <c r="U760" s="291"/>
      <c r="W760" s="275"/>
      <c r="X760" s="292"/>
      <c r="Y760" s="292"/>
      <c r="Z760" s="292"/>
      <c r="AA760" s="292"/>
      <c r="AB760" s="275"/>
    </row>
    <row r="761" spans="3:28" ht="12.75">
      <c r="C761" s="296">
        <v>6</v>
      </c>
      <c r="D761" s="297">
        <v>25767.664000000001</v>
      </c>
      <c r="E761" s="298">
        <v>4727.3530000000001</v>
      </c>
      <c r="F761" s="299">
        <v>2555.4305574</v>
      </c>
      <c r="G761" s="299">
        <v>8982.1560000000009</v>
      </c>
      <c r="H761" s="275"/>
      <c r="I761" s="276"/>
      <c r="K761" s="290"/>
      <c r="L761" s="290"/>
      <c r="M761" s="290"/>
      <c r="O761" s="290"/>
      <c r="P761" s="290"/>
      <c r="Q761" s="275"/>
      <c r="R761" s="355"/>
      <c r="S761" s="291"/>
      <c r="T761" s="291"/>
      <c r="U761" s="291"/>
      <c r="W761" s="275"/>
      <c r="X761" s="292"/>
      <c r="Y761" s="292"/>
      <c r="Z761" s="292"/>
      <c r="AA761" s="292"/>
      <c r="AB761" s="275"/>
    </row>
    <row r="762" spans="3:28" ht="12.75">
      <c r="C762" s="296">
        <v>7</v>
      </c>
      <c r="D762" s="297">
        <v>27545.268</v>
      </c>
      <c r="E762" s="298">
        <v>4950.348</v>
      </c>
      <c r="F762" s="299">
        <v>3032.1665456400001</v>
      </c>
      <c r="G762" s="299">
        <v>9357.0390000000007</v>
      </c>
      <c r="H762" s="275"/>
      <c r="I762" s="276"/>
      <c r="K762" s="290"/>
      <c r="L762" s="290"/>
      <c r="M762" s="290"/>
      <c r="O762" s="290"/>
      <c r="P762" s="290"/>
      <c r="Q762" s="275"/>
      <c r="R762" s="355"/>
      <c r="S762" s="291"/>
      <c r="T762" s="291"/>
      <c r="U762" s="291"/>
      <c r="W762" s="275"/>
      <c r="X762" s="292"/>
      <c r="Y762" s="292"/>
      <c r="Z762" s="292"/>
      <c r="AA762" s="292"/>
      <c r="AB762" s="275"/>
    </row>
    <row r="763" spans="3:28" ht="12.75">
      <c r="C763" s="296">
        <v>8</v>
      </c>
      <c r="D763" s="297">
        <v>30011.603999999999</v>
      </c>
      <c r="E763" s="298">
        <v>5576.6530000000002</v>
      </c>
      <c r="F763" s="299">
        <v>3612.5085564199999</v>
      </c>
      <c r="G763" s="299">
        <v>9503.36</v>
      </c>
      <c r="H763" s="275"/>
      <c r="I763" s="276"/>
      <c r="K763" s="290"/>
      <c r="L763" s="290"/>
      <c r="M763" s="290"/>
      <c r="O763" s="290"/>
      <c r="P763" s="290"/>
      <c r="Q763" s="275"/>
      <c r="R763" s="355"/>
      <c r="S763" s="291"/>
      <c r="T763" s="291"/>
      <c r="U763" s="291"/>
      <c r="W763" s="275"/>
      <c r="X763" s="292"/>
      <c r="Y763" s="292"/>
      <c r="Z763" s="292"/>
      <c r="AA763" s="292"/>
      <c r="AB763" s="275"/>
    </row>
    <row r="764" spans="3:28" ht="12.75">
      <c r="C764" s="296">
        <v>9</v>
      </c>
      <c r="D764" s="297">
        <v>31958.379000000001</v>
      </c>
      <c r="E764" s="298">
        <v>6077.6559999999999</v>
      </c>
      <c r="F764" s="299">
        <v>4013.3041966699998</v>
      </c>
      <c r="G764" s="299">
        <v>9188.8940000000002</v>
      </c>
      <c r="H764" s="275"/>
      <c r="I764" s="276"/>
      <c r="K764" s="290"/>
      <c r="L764" s="290"/>
      <c r="M764" s="290"/>
      <c r="O764" s="290"/>
      <c r="P764" s="290"/>
      <c r="Q764" s="275"/>
      <c r="R764" s="355"/>
      <c r="S764" s="291"/>
      <c r="T764" s="291"/>
      <c r="U764" s="291"/>
      <c r="W764" s="275"/>
      <c r="X764" s="292"/>
      <c r="Y764" s="292"/>
      <c r="Z764" s="292"/>
      <c r="AA764" s="292"/>
      <c r="AB764" s="275"/>
    </row>
    <row r="765" spans="3:28" ht="12.75">
      <c r="C765" s="296">
        <v>10</v>
      </c>
      <c r="D765" s="297">
        <v>34314.942000000003</v>
      </c>
      <c r="E765" s="298">
        <v>6840.5879999999997</v>
      </c>
      <c r="F765" s="299">
        <v>4362.6815880699996</v>
      </c>
      <c r="G765" s="299">
        <v>8946.7919999999995</v>
      </c>
      <c r="H765" s="275"/>
      <c r="I765" s="276"/>
      <c r="K765" s="290"/>
      <c r="L765" s="290"/>
      <c r="M765" s="290"/>
      <c r="O765" s="290"/>
      <c r="P765" s="290"/>
      <c r="Q765" s="275"/>
      <c r="R765" s="355"/>
      <c r="S765" s="291"/>
      <c r="T765" s="291"/>
      <c r="U765" s="291"/>
      <c r="W765" s="275"/>
      <c r="X765" s="292"/>
      <c r="Y765" s="292"/>
      <c r="Z765" s="292"/>
      <c r="AA765" s="292"/>
      <c r="AB765" s="275"/>
    </row>
    <row r="766" spans="3:28" ht="12.75">
      <c r="C766" s="296">
        <v>11</v>
      </c>
      <c r="D766" s="297">
        <v>36048.141000000003</v>
      </c>
      <c r="E766" s="298">
        <v>7529.8339999999998</v>
      </c>
      <c r="F766" s="299">
        <v>4561.8849738600002</v>
      </c>
      <c r="G766" s="299">
        <v>8969.6209999999992</v>
      </c>
      <c r="H766" s="275"/>
      <c r="I766" s="276"/>
      <c r="K766" s="290"/>
      <c r="L766" s="290"/>
      <c r="M766" s="290"/>
      <c r="O766" s="290"/>
      <c r="P766" s="290"/>
      <c r="Q766" s="275"/>
      <c r="R766" s="355"/>
      <c r="S766" s="291"/>
      <c r="T766" s="291"/>
      <c r="U766" s="291"/>
      <c r="W766" s="275"/>
      <c r="X766" s="292"/>
      <c r="Y766" s="292"/>
      <c r="Z766" s="292"/>
      <c r="AA766" s="292"/>
      <c r="AB766" s="275"/>
    </row>
    <row r="767" spans="3:28" ht="12.75">
      <c r="C767" s="296">
        <v>12</v>
      </c>
      <c r="D767" s="297">
        <v>37514.11</v>
      </c>
      <c r="E767" s="298">
        <v>7945.7510000000002</v>
      </c>
      <c r="F767" s="299">
        <v>4726.5898382100004</v>
      </c>
      <c r="G767" s="299">
        <v>9049.7990000000009</v>
      </c>
      <c r="H767" s="275"/>
      <c r="I767" s="276"/>
      <c r="K767" s="290"/>
      <c r="L767" s="290"/>
      <c r="M767" s="290"/>
      <c r="O767" s="290"/>
      <c r="P767" s="290"/>
      <c r="Q767" s="275"/>
      <c r="R767" s="355"/>
      <c r="S767" s="291"/>
      <c r="T767" s="291"/>
      <c r="U767" s="291"/>
      <c r="W767" s="275"/>
      <c r="X767" s="292"/>
      <c r="Y767" s="292"/>
      <c r="Z767" s="292"/>
      <c r="AA767" s="292"/>
      <c r="AB767" s="275"/>
    </row>
    <row r="768" spans="3:28" ht="12.75">
      <c r="C768" s="296">
        <v>13</v>
      </c>
      <c r="D768" s="297">
        <v>39048.542999999998</v>
      </c>
      <c r="E768" s="298">
        <v>8543.6489999999994</v>
      </c>
      <c r="F768" s="299">
        <v>4855.3193708999997</v>
      </c>
      <c r="G768" s="299">
        <v>9081.9140000000007</v>
      </c>
      <c r="H768" s="275"/>
      <c r="I768" s="276"/>
      <c r="K768" s="290"/>
      <c r="L768" s="290"/>
      <c r="M768" s="290"/>
      <c r="O768" s="290"/>
      <c r="P768" s="290"/>
      <c r="Q768" s="275"/>
      <c r="R768" s="355"/>
      <c r="S768" s="291"/>
      <c r="T768" s="291"/>
      <c r="U768" s="291"/>
      <c r="W768" s="275"/>
      <c r="X768" s="292"/>
      <c r="Y768" s="292"/>
      <c r="Z768" s="292"/>
      <c r="AA768" s="292"/>
      <c r="AB768" s="275"/>
    </row>
    <row r="769" spans="3:28" ht="12.75">
      <c r="C769" s="296">
        <v>14</v>
      </c>
      <c r="D769" s="297">
        <v>40143.993999999999</v>
      </c>
      <c r="E769" s="298">
        <v>9418.18</v>
      </c>
      <c r="F769" s="299">
        <v>4912.0709999999999</v>
      </c>
      <c r="G769" s="299">
        <v>9000.8070000000007</v>
      </c>
      <c r="H769" s="275"/>
      <c r="I769" s="276"/>
      <c r="K769" s="290"/>
      <c r="L769" s="290"/>
      <c r="M769" s="290"/>
      <c r="O769" s="290"/>
      <c r="P769" s="290"/>
      <c r="Q769" s="275"/>
      <c r="R769" s="355"/>
      <c r="S769" s="291"/>
      <c r="T769" s="291"/>
      <c r="U769" s="291"/>
      <c r="W769" s="275"/>
      <c r="X769" s="292"/>
      <c r="Y769" s="292"/>
      <c r="Z769" s="292"/>
      <c r="AA769" s="292"/>
      <c r="AB769" s="275"/>
    </row>
    <row r="770" spans="3:28" ht="12.75">
      <c r="C770" s="296">
        <v>15</v>
      </c>
      <c r="D770" s="297">
        <v>39824.531000000003</v>
      </c>
      <c r="E770" s="298">
        <v>9731.7369999999992</v>
      </c>
      <c r="F770" s="299">
        <v>4899.1503512899999</v>
      </c>
      <c r="G770" s="299">
        <v>8920.0120000000006</v>
      </c>
      <c r="H770" s="275"/>
      <c r="I770" s="276"/>
      <c r="K770" s="290"/>
      <c r="L770" s="290"/>
      <c r="M770" s="290"/>
      <c r="O770" s="290"/>
      <c r="P770" s="290"/>
      <c r="Q770" s="275"/>
      <c r="R770" s="355"/>
      <c r="S770" s="291"/>
      <c r="T770" s="291"/>
      <c r="U770" s="291"/>
      <c r="W770" s="275"/>
      <c r="X770" s="292"/>
      <c r="Y770" s="292"/>
      <c r="Z770" s="292"/>
      <c r="AA770" s="292"/>
      <c r="AB770" s="275"/>
    </row>
    <row r="771" spans="3:28" ht="12.75">
      <c r="C771" s="296">
        <v>16</v>
      </c>
      <c r="D771" s="297">
        <v>39657.337</v>
      </c>
      <c r="E771" s="298">
        <v>9491.5730000000003</v>
      </c>
      <c r="F771" s="299">
        <v>4876.8118161800003</v>
      </c>
      <c r="G771" s="299">
        <v>9006.0609999999997</v>
      </c>
      <c r="H771" s="275"/>
      <c r="I771" s="276"/>
      <c r="K771" s="290"/>
      <c r="L771" s="290"/>
      <c r="M771" s="290"/>
      <c r="O771" s="290"/>
      <c r="P771" s="290"/>
      <c r="Q771" s="275"/>
      <c r="R771" s="355"/>
      <c r="S771" s="291"/>
      <c r="T771" s="291"/>
      <c r="U771" s="291"/>
      <c r="W771" s="275"/>
      <c r="X771" s="292"/>
      <c r="Y771" s="292"/>
      <c r="Z771" s="292"/>
      <c r="AA771" s="292"/>
      <c r="AB771" s="275"/>
    </row>
    <row r="772" spans="3:28" ht="12.75">
      <c r="C772" s="296">
        <v>17</v>
      </c>
      <c r="D772" s="297">
        <v>39724.39</v>
      </c>
      <c r="E772" s="298">
        <v>9383.7759999999998</v>
      </c>
      <c r="F772" s="299">
        <v>4860.2814348299999</v>
      </c>
      <c r="G772" s="299">
        <v>9052.7170000000006</v>
      </c>
      <c r="H772" s="275"/>
      <c r="I772" s="276"/>
      <c r="K772" s="290"/>
      <c r="L772" s="290"/>
      <c r="M772" s="290"/>
      <c r="O772" s="290"/>
      <c r="P772" s="290"/>
      <c r="Q772" s="275"/>
      <c r="R772" s="355"/>
      <c r="S772" s="291"/>
      <c r="T772" s="291"/>
      <c r="U772" s="291"/>
      <c r="W772" s="275"/>
      <c r="X772" s="292"/>
      <c r="Y772" s="292"/>
      <c r="Z772" s="292"/>
      <c r="AA772" s="292"/>
      <c r="AB772" s="275"/>
    </row>
    <row r="773" spans="3:28" ht="12.75">
      <c r="C773" s="296">
        <v>18</v>
      </c>
      <c r="D773" s="297">
        <v>39509.758999999998</v>
      </c>
      <c r="E773" s="298">
        <v>9480.8539999999994</v>
      </c>
      <c r="F773" s="299">
        <v>4801.7413001799996</v>
      </c>
      <c r="G773" s="299">
        <v>9007.0769999999993</v>
      </c>
      <c r="H773" s="275"/>
      <c r="I773" s="276"/>
      <c r="K773" s="290"/>
      <c r="L773" s="290"/>
      <c r="M773" s="290"/>
      <c r="O773" s="290"/>
      <c r="P773" s="290"/>
      <c r="Q773" s="275"/>
      <c r="R773" s="355"/>
      <c r="S773" s="291"/>
      <c r="T773" s="291"/>
      <c r="U773" s="291"/>
      <c r="W773" s="275"/>
      <c r="X773" s="292"/>
      <c r="Y773" s="292"/>
      <c r="Z773" s="292"/>
      <c r="AA773" s="292"/>
      <c r="AB773" s="275"/>
    </row>
    <row r="774" spans="3:28" ht="12.75">
      <c r="C774" s="296">
        <v>19</v>
      </c>
      <c r="D774" s="297">
        <v>38705.442000000003</v>
      </c>
      <c r="E774" s="298">
        <v>9377.8960000000006</v>
      </c>
      <c r="F774" s="299">
        <v>4756.2282592800002</v>
      </c>
      <c r="G774" s="299">
        <v>8901.0619999999999</v>
      </c>
      <c r="H774" s="275"/>
      <c r="I774" s="276"/>
      <c r="K774" s="290"/>
      <c r="L774" s="290"/>
      <c r="M774" s="290"/>
      <c r="O774" s="290"/>
      <c r="P774" s="290"/>
      <c r="Q774" s="275"/>
      <c r="R774" s="355"/>
      <c r="S774" s="291"/>
      <c r="T774" s="291"/>
      <c r="U774" s="291"/>
      <c r="W774" s="275"/>
      <c r="X774" s="292"/>
      <c r="Y774" s="292"/>
      <c r="Z774" s="292"/>
      <c r="AA774" s="292"/>
      <c r="AB774" s="275"/>
    </row>
    <row r="775" spans="3:28" ht="12.75">
      <c r="C775" s="296">
        <v>20</v>
      </c>
      <c r="D775" s="297">
        <v>37626.425999999999</v>
      </c>
      <c r="E775" s="298">
        <v>9132.5769999999993</v>
      </c>
      <c r="F775" s="299">
        <v>4614.5974170500003</v>
      </c>
      <c r="G775" s="299">
        <v>8954.7289999999994</v>
      </c>
      <c r="H775" s="275"/>
      <c r="I775" s="276"/>
      <c r="K775" s="290"/>
      <c r="L775" s="290"/>
      <c r="M775" s="290"/>
      <c r="O775" s="290"/>
      <c r="P775" s="290"/>
      <c r="Q775" s="275"/>
      <c r="R775" s="355"/>
      <c r="S775" s="291"/>
      <c r="T775" s="291"/>
      <c r="U775" s="291"/>
      <c r="W775" s="275"/>
      <c r="X775" s="292"/>
      <c r="Y775" s="292"/>
      <c r="Z775" s="292"/>
      <c r="AA775" s="292"/>
      <c r="AB775" s="275"/>
    </row>
    <row r="776" spans="3:28" ht="12.75">
      <c r="C776" s="296">
        <v>21</v>
      </c>
      <c r="D776" s="297">
        <v>37189</v>
      </c>
      <c r="E776" s="298">
        <v>9593.3359999999993</v>
      </c>
      <c r="F776" s="299">
        <v>4328.0622592600002</v>
      </c>
      <c r="G776" s="299">
        <v>8869.7800000000007</v>
      </c>
      <c r="H776" s="275"/>
      <c r="I776" s="276"/>
      <c r="K776" s="290"/>
      <c r="L776" s="290"/>
      <c r="M776" s="290"/>
      <c r="O776" s="290"/>
      <c r="P776" s="290"/>
      <c r="Q776" s="275"/>
      <c r="R776" s="355"/>
      <c r="S776" s="291"/>
      <c r="T776" s="291"/>
      <c r="U776" s="291"/>
      <c r="W776" s="275"/>
      <c r="X776" s="292"/>
      <c r="Y776" s="292"/>
      <c r="Z776" s="292"/>
      <c r="AA776" s="292"/>
      <c r="AB776" s="275"/>
    </row>
    <row r="777" spans="3:28" ht="12.75">
      <c r="C777" s="296">
        <v>22</v>
      </c>
      <c r="D777" s="297">
        <v>38117.504000000001</v>
      </c>
      <c r="E777" s="298">
        <v>10769.896000000001</v>
      </c>
      <c r="F777" s="299">
        <v>3901.8115949500002</v>
      </c>
      <c r="G777" s="299">
        <v>8879.1419999999998</v>
      </c>
      <c r="H777" s="275"/>
      <c r="I777" s="276"/>
      <c r="K777" s="290"/>
      <c r="L777" s="290"/>
      <c r="M777" s="290"/>
      <c r="O777" s="290"/>
      <c r="P777" s="290"/>
      <c r="Q777" s="275"/>
      <c r="R777" s="355"/>
      <c r="S777" s="291"/>
      <c r="T777" s="291"/>
      <c r="U777" s="291"/>
      <c r="W777" s="275"/>
      <c r="X777" s="292"/>
      <c r="Y777" s="292"/>
      <c r="Z777" s="292"/>
      <c r="AA777" s="292"/>
      <c r="AB777" s="275"/>
    </row>
    <row r="778" spans="3:28" ht="12.75">
      <c r="C778" s="296">
        <v>23</v>
      </c>
      <c r="D778" s="297">
        <v>35532.201000000001</v>
      </c>
      <c r="E778" s="298">
        <v>10184.415000000001</v>
      </c>
      <c r="F778" s="299">
        <v>3164.2010961699998</v>
      </c>
      <c r="G778" s="299">
        <v>8772.4210000000003</v>
      </c>
      <c r="H778" s="275"/>
      <c r="I778" s="276"/>
      <c r="K778" s="290"/>
      <c r="L778" s="290"/>
      <c r="M778" s="290"/>
      <c r="O778" s="290"/>
      <c r="P778" s="290"/>
      <c r="Q778" s="275"/>
      <c r="R778" s="355"/>
      <c r="S778" s="291"/>
      <c r="T778" s="291"/>
      <c r="U778" s="291"/>
      <c r="W778" s="275"/>
      <c r="X778" s="292"/>
      <c r="Y778" s="292"/>
      <c r="Z778" s="292"/>
      <c r="AA778" s="292"/>
      <c r="AB778" s="275"/>
    </row>
    <row r="779" spans="3:28" ht="12.75">
      <c r="C779" s="300">
        <v>24</v>
      </c>
      <c r="D779" s="301">
        <v>32869.332999999999</v>
      </c>
      <c r="E779" s="302">
        <v>8786.7749999999996</v>
      </c>
      <c r="F779" s="166">
        <v>2822.5377540200002</v>
      </c>
      <c r="G779" s="166">
        <v>8886.35</v>
      </c>
      <c r="H779" s="275"/>
      <c r="I779" s="276"/>
      <c r="K779" s="290"/>
      <c r="L779" s="290"/>
      <c r="M779" s="290"/>
      <c r="O779" s="290"/>
      <c r="P779" s="290"/>
      <c r="Q779" s="275"/>
      <c r="R779" s="355"/>
      <c r="S779" s="291"/>
      <c r="T779" s="291"/>
      <c r="U779" s="291"/>
      <c r="W779" s="275"/>
      <c r="X779" s="292"/>
      <c r="Y779" s="292"/>
      <c r="Z779" s="292"/>
      <c r="AA779" s="292"/>
      <c r="AB779" s="275"/>
    </row>
    <row r="780" spans="3:28" ht="12.75">
      <c r="C780"/>
      <c r="D780"/>
      <c r="E780"/>
      <c r="F780"/>
      <c r="G780"/>
      <c r="H780" s="275"/>
      <c r="I780" s="276"/>
      <c r="J780" s="290"/>
      <c r="K780" s="290"/>
      <c r="L780" s="290"/>
      <c r="M780" s="290"/>
      <c r="N780" s="290"/>
      <c r="O780" s="290"/>
      <c r="P780" s="290"/>
      <c r="Q780" s="275"/>
      <c r="R780" s="275"/>
      <c r="S780" s="275"/>
      <c r="T780" s="275"/>
      <c r="U780" s="275"/>
      <c r="V780" s="275"/>
      <c r="W780" s="275"/>
      <c r="X780" s="292"/>
      <c r="Y780" s="292"/>
      <c r="Z780" s="292"/>
      <c r="AA780" s="292"/>
      <c r="AB780" s="275"/>
    </row>
    <row r="781" spans="3:28" ht="12.75">
      <c r="C781"/>
      <c r="D781"/>
      <c r="E781"/>
      <c r="F781"/>
      <c r="G781"/>
      <c r="H781"/>
      <c r="I781" s="91"/>
      <c r="J781" s="62"/>
      <c r="K781" s="62"/>
      <c r="L781" s="62"/>
      <c r="M781" s="62"/>
      <c r="N781" s="62"/>
      <c r="O781" s="62"/>
      <c r="P781" s="62"/>
      <c r="Q781"/>
      <c r="R781"/>
      <c r="S781"/>
      <c r="T781"/>
      <c r="U781"/>
      <c r="V781"/>
      <c r="W781"/>
      <c r="X781"/>
      <c r="Y781"/>
      <c r="Z781"/>
      <c r="AA781"/>
      <c r="AB781"/>
    </row>
    <row r="782" spans="3:28" ht="12.75"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</row>
  </sheetData>
  <customSheetViews>
    <customSheetView guid="{30452F01-DB6E-11D6-846D-0008C7298EBA}" showGridLines="0" showRowCol="0" outlineSymbols="0" showRuler="0">
      <pane ySplit="5" topLeftCell="A52" activePane="bottomLeft" state="frozenSplit"/>
      <selection pane="bottomLeft"/>
    </customSheetView>
    <customSheetView guid="{30452F00-DB6E-11D6-846D-0008C7298EBA}" showGridLines="0" showRowCol="0" outlineSymbols="0" showRuler="0">
      <pane ySplit="5" topLeftCell="A38" activePane="bottomLeft" state="frozenSplit"/>
      <selection pane="bottomLeft"/>
    </customSheetView>
    <customSheetView guid="{30452EFF-DB6E-11D6-846D-0008C7298EBA}" showGridLines="0" showRowCol="0" outlineSymbols="0" showRuler="0">
      <pane ySplit="5" topLeftCell="A22" activePane="bottomLeft" state="frozenSplit"/>
      <selection pane="bottomLeft"/>
    </customSheetView>
    <customSheetView guid="{30452EFE-DB6E-11D6-846D-0008C7298EBA}" showGridLines="0" showRowCol="0" outlineSymbols="0" showRuler="0">
      <pane ySplit="5" topLeftCell="A14" activePane="bottomLeft" state="frozenSplit"/>
      <selection pane="bottomLeft"/>
    </customSheetView>
    <customSheetView guid="{30452EFC-DB6E-11D6-846D-0008C7298EBA}" showGridLines="0" showRowCol="0" outlineSymbols="0" showRuler="0">
      <pane ySplit="5" topLeftCell="A6" activePane="bottomLeft" state="frozenSplit"/>
      <selection pane="bottomLeft"/>
    </customSheetView>
  </customSheetViews>
  <mergeCells count="25">
    <mergeCell ref="S729:S752"/>
    <mergeCell ref="R728:S728"/>
    <mergeCell ref="D664:F664"/>
    <mergeCell ref="G664:I664"/>
    <mergeCell ref="D3:H3"/>
    <mergeCell ref="F8:G8"/>
    <mergeCell ref="I111:I112"/>
    <mergeCell ref="J92:K92"/>
    <mergeCell ref="H101:I101"/>
    <mergeCell ref="D111:D112"/>
    <mergeCell ref="R756:R779"/>
    <mergeCell ref="Q8:Q9"/>
    <mergeCell ref="I8:K8"/>
    <mergeCell ref="H8:H9"/>
    <mergeCell ref="E50:G50"/>
    <mergeCell ref="D270:F270"/>
    <mergeCell ref="F256:G256"/>
    <mergeCell ref="L92:M92"/>
    <mergeCell ref="L101:M101"/>
    <mergeCell ref="J101:K101"/>
    <mergeCell ref="H92:I92"/>
    <mergeCell ref="P8:P9"/>
    <mergeCell ref="D256:E256"/>
    <mergeCell ref="E286:H286"/>
    <mergeCell ref="R729:R752"/>
  </mergeCells>
  <phoneticPr fontId="20" type="noConversion"/>
  <hyperlinks>
    <hyperlink ref="C4" location="Indice!A1" display="Indice!A1"/>
  </hyperlinks>
  <printOptions gridLinesSet="0"/>
  <pageMargins left="0.39370078740157483" right="0.75" top="0.39370078740157483" bottom="1" header="0" footer="0"/>
  <pageSetup paperSize="9" fitToHeight="0" orientation="portrait" r:id="rId1"/>
  <headerFooter alignWithMargins="0"/>
  <rowBreaks count="1" manualBreakCount="1">
    <brk id="62" max="7" man="1"/>
  </rowBreaks>
  <colBreaks count="1" manualBreakCount="1">
    <brk id="4" max="85" man="1"/>
  </colBreaks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M113"/>
  <sheetViews>
    <sheetView showGridLines="0" showRowColHeaders="0" workbookViewId="0">
      <selection activeCell="B112" sqref="B112"/>
    </sheetView>
  </sheetViews>
  <sheetFormatPr baseColWidth="10" defaultRowHeight="12.75"/>
  <cols>
    <col min="1" max="1" width="2.7109375" customWidth="1"/>
    <col min="2" max="2" width="11.5703125" style="91"/>
  </cols>
  <sheetData>
    <row r="1" spans="1:13" s="24" customFormat="1" ht="0.75" customHeight="1">
      <c r="B1" s="23"/>
      <c r="E1" s="25"/>
    </row>
    <row r="2" spans="1:13" s="24" customFormat="1" ht="21" customHeight="1">
      <c r="B2" s="23"/>
      <c r="E2" s="25"/>
      <c r="I2" s="46" t="s">
        <v>32</v>
      </c>
    </row>
    <row r="3" spans="1:13" s="22" customFormat="1" ht="15" customHeight="1">
      <c r="B3" s="23"/>
      <c r="C3" s="5"/>
      <c r="E3" s="138"/>
      <c r="F3" s="138"/>
      <c r="G3" s="138"/>
      <c r="I3" s="138" t="s">
        <v>287</v>
      </c>
    </row>
    <row r="4" spans="1:13" s="22" customFormat="1" ht="19.149999999999999" customHeight="1">
      <c r="B4" s="4" t="str">
        <f>Indice!C4</f>
        <v>Demanda de energía eléctrica</v>
      </c>
      <c r="C4" s="5"/>
      <c r="K4" s="20"/>
    </row>
    <row r="6" spans="1:13">
      <c r="B6" s="174"/>
      <c r="C6" s="175" t="s">
        <v>146</v>
      </c>
      <c r="D6" s="175"/>
      <c r="E6" s="175"/>
      <c r="F6" s="175"/>
      <c r="G6" s="175"/>
      <c r="H6" s="134"/>
      <c r="I6" s="175" t="s">
        <v>146</v>
      </c>
      <c r="J6" s="175"/>
      <c r="K6" s="175"/>
      <c r="L6" s="175"/>
      <c r="M6" s="175"/>
    </row>
    <row r="7" spans="1:13">
      <c r="B7" s="176"/>
      <c r="C7" s="177" t="s">
        <v>222</v>
      </c>
      <c r="D7" s="177"/>
      <c r="E7" s="177"/>
      <c r="F7" s="177"/>
      <c r="G7" s="177"/>
      <c r="H7" s="134"/>
      <c r="I7" s="177" t="s">
        <v>188</v>
      </c>
      <c r="J7" s="177"/>
      <c r="K7" s="177"/>
      <c r="L7" s="177"/>
      <c r="M7" s="177"/>
    </row>
    <row r="8" spans="1:13">
      <c r="B8" s="178"/>
      <c r="C8" s="179" t="s">
        <v>221</v>
      </c>
      <c r="D8" s="179" t="s">
        <v>223</v>
      </c>
      <c r="E8" s="179" t="s">
        <v>200</v>
      </c>
      <c r="F8" s="179" t="s">
        <v>205</v>
      </c>
      <c r="G8" s="179" t="s">
        <v>224</v>
      </c>
      <c r="H8" s="134"/>
      <c r="I8" s="179" t="s">
        <v>221</v>
      </c>
      <c r="J8" s="179" t="s">
        <v>223</v>
      </c>
      <c r="K8" s="179" t="s">
        <v>200</v>
      </c>
      <c r="L8" s="179" t="s">
        <v>205</v>
      </c>
      <c r="M8" s="179" t="s">
        <v>224</v>
      </c>
    </row>
    <row r="9" spans="1:13">
      <c r="A9" s="139" t="s">
        <v>2</v>
      </c>
      <c r="B9" s="163">
        <v>40179</v>
      </c>
      <c r="C9" s="164">
        <v>753026.93500000006</v>
      </c>
      <c r="D9" s="164">
        <v>491157.32700000005</v>
      </c>
      <c r="E9" s="164">
        <v>18878.716</v>
      </c>
      <c r="F9" s="164">
        <v>17668.973000000002</v>
      </c>
      <c r="G9" s="164">
        <f>SUM(C9:F9)</f>
        <v>1280731.9510000001</v>
      </c>
      <c r="H9" s="134"/>
      <c r="I9" s="167"/>
      <c r="J9" s="167"/>
      <c r="K9" s="167"/>
      <c r="L9" s="167"/>
      <c r="M9" s="167"/>
    </row>
    <row r="10" spans="1:13">
      <c r="A10" s="139" t="s">
        <v>4</v>
      </c>
      <c r="B10" s="163">
        <v>40210</v>
      </c>
      <c r="C10" s="164">
        <v>671844.74199999985</v>
      </c>
      <c r="D10" s="164">
        <v>455235.18200000003</v>
      </c>
      <c r="E10" s="164">
        <v>17482.47</v>
      </c>
      <c r="F10" s="164">
        <v>15888.298000000001</v>
      </c>
      <c r="G10" s="164">
        <f t="shared" ref="G10:G73" si="0">SUM(C10:F10)</f>
        <v>1160450.6919999998</v>
      </c>
      <c r="H10" s="134"/>
      <c r="I10" s="167"/>
      <c r="J10" s="167"/>
      <c r="K10" s="167"/>
      <c r="L10" s="167"/>
      <c r="M10" s="167"/>
    </row>
    <row r="11" spans="1:13">
      <c r="A11" s="139" t="s">
        <v>6</v>
      </c>
      <c r="B11" s="163">
        <v>40238</v>
      </c>
      <c r="C11" s="164">
        <v>750195.36200000008</v>
      </c>
      <c r="D11" s="164">
        <v>473038.59199999989</v>
      </c>
      <c r="E11" s="164">
        <v>17444.607</v>
      </c>
      <c r="F11" s="164">
        <v>17178.032999999999</v>
      </c>
      <c r="G11" s="164">
        <f t="shared" si="0"/>
        <v>1257856.594</v>
      </c>
      <c r="H11" s="134"/>
      <c r="I11" s="167"/>
      <c r="J11" s="167"/>
      <c r="K11" s="167"/>
      <c r="L11" s="167"/>
      <c r="M11" s="167"/>
    </row>
    <row r="12" spans="1:13">
      <c r="A12" s="139" t="s">
        <v>8</v>
      </c>
      <c r="B12" s="163">
        <v>40269</v>
      </c>
      <c r="C12" s="164">
        <v>710651.88400000008</v>
      </c>
      <c r="D12" s="164">
        <v>413067.09499999991</v>
      </c>
      <c r="E12" s="164">
        <v>16381.382</v>
      </c>
      <c r="F12" s="164">
        <v>15846.978999999999</v>
      </c>
      <c r="G12" s="164">
        <f t="shared" si="0"/>
        <v>1155947.3400000001</v>
      </c>
      <c r="H12" s="134"/>
      <c r="I12" s="167"/>
      <c r="J12" s="167"/>
      <c r="K12" s="167"/>
      <c r="L12" s="167"/>
      <c r="M12" s="167"/>
    </row>
    <row r="13" spans="1:13">
      <c r="A13" s="139" t="s">
        <v>6</v>
      </c>
      <c r="B13" s="163">
        <v>40299</v>
      </c>
      <c r="C13" s="164">
        <v>721409.01900000009</v>
      </c>
      <c r="D13" s="164">
        <v>436144.88300000009</v>
      </c>
      <c r="E13" s="164">
        <v>17442.006000000001</v>
      </c>
      <c r="F13" s="164">
        <v>16650.384999999998</v>
      </c>
      <c r="G13" s="164">
        <f t="shared" si="0"/>
        <v>1191646.2930000003</v>
      </c>
      <c r="H13" s="134"/>
      <c r="I13" s="167"/>
      <c r="J13" s="167"/>
      <c r="K13" s="167"/>
      <c r="L13" s="167"/>
      <c r="M13" s="167"/>
    </row>
    <row r="14" spans="1:13">
      <c r="A14" s="139" t="s">
        <v>11</v>
      </c>
      <c r="B14" s="163">
        <v>40330</v>
      </c>
      <c r="C14" s="164">
        <v>720683.72300000011</v>
      </c>
      <c r="D14" s="164">
        <v>475305.68200000003</v>
      </c>
      <c r="E14" s="164">
        <v>17763.089</v>
      </c>
      <c r="F14" s="164">
        <v>17581.705000000002</v>
      </c>
      <c r="G14" s="164">
        <f t="shared" si="0"/>
        <v>1231334.1990000003</v>
      </c>
      <c r="H14" s="134"/>
      <c r="I14" s="167"/>
      <c r="J14" s="167"/>
      <c r="K14" s="167"/>
      <c r="L14" s="167"/>
      <c r="M14" s="167"/>
    </row>
    <row r="15" spans="1:13">
      <c r="A15" s="139" t="s">
        <v>11</v>
      </c>
      <c r="B15" s="163">
        <v>40360</v>
      </c>
      <c r="C15" s="164">
        <v>756095.85100000002</v>
      </c>
      <c r="D15" s="164">
        <v>630610.90399999998</v>
      </c>
      <c r="E15" s="164">
        <v>19394.422999999999</v>
      </c>
      <c r="F15" s="164">
        <v>19851.761999999999</v>
      </c>
      <c r="G15" s="164">
        <f t="shared" si="0"/>
        <v>1425952.94</v>
      </c>
      <c r="H15" s="134"/>
      <c r="I15" s="167"/>
      <c r="J15" s="167"/>
      <c r="K15" s="167"/>
      <c r="L15" s="167"/>
      <c r="M15" s="167"/>
    </row>
    <row r="16" spans="1:13">
      <c r="A16" s="139" t="s">
        <v>8</v>
      </c>
      <c r="B16" s="163">
        <v>40391</v>
      </c>
      <c r="C16" s="164">
        <v>782541.27099999995</v>
      </c>
      <c r="D16" s="164">
        <v>624968.60799999989</v>
      </c>
      <c r="E16" s="164">
        <v>20221.285</v>
      </c>
      <c r="F16" s="164">
        <v>21428.5</v>
      </c>
      <c r="G16" s="164">
        <f t="shared" si="0"/>
        <v>1449159.6639999996</v>
      </c>
      <c r="H16" s="134"/>
      <c r="I16" s="167"/>
      <c r="J16" s="167"/>
      <c r="K16" s="167"/>
      <c r="L16" s="167"/>
      <c r="M16" s="167"/>
    </row>
    <row r="17" spans="1:13">
      <c r="A17" s="139" t="s">
        <v>15</v>
      </c>
      <c r="B17" s="163">
        <v>40422</v>
      </c>
      <c r="C17" s="164">
        <v>767690.69799999997</v>
      </c>
      <c r="D17" s="164">
        <v>519996.38500000013</v>
      </c>
      <c r="E17" s="164">
        <v>18911.028999999999</v>
      </c>
      <c r="F17" s="164">
        <v>18782.492999999999</v>
      </c>
      <c r="G17" s="164">
        <f t="shared" si="0"/>
        <v>1325380.6050000002</v>
      </c>
      <c r="H17" s="134"/>
      <c r="I17" s="167"/>
      <c r="J17" s="167"/>
      <c r="K17" s="167"/>
      <c r="L17" s="167"/>
      <c r="M17" s="167"/>
    </row>
    <row r="18" spans="1:13">
      <c r="A18" s="139" t="s">
        <v>17</v>
      </c>
      <c r="B18" s="163">
        <v>40452</v>
      </c>
      <c r="C18" s="164">
        <v>767832.98599999992</v>
      </c>
      <c r="D18" s="164">
        <v>444757.18300000002</v>
      </c>
      <c r="E18" s="164">
        <v>18433.375</v>
      </c>
      <c r="F18" s="164">
        <v>17347.312000000002</v>
      </c>
      <c r="G18" s="164">
        <f t="shared" si="0"/>
        <v>1248370.8559999999</v>
      </c>
      <c r="H18" s="134"/>
      <c r="I18" s="167"/>
      <c r="J18" s="167"/>
      <c r="K18" s="167"/>
      <c r="L18" s="167"/>
      <c r="M18" s="167"/>
    </row>
    <row r="19" spans="1:13">
      <c r="A19" s="139" t="s">
        <v>19</v>
      </c>
      <c r="B19" s="163">
        <v>40483</v>
      </c>
      <c r="C19" s="164">
        <v>739653.304</v>
      </c>
      <c r="D19" s="164">
        <v>402884.99</v>
      </c>
      <c r="E19" s="164">
        <v>17839.231</v>
      </c>
      <c r="F19" s="164">
        <v>16854.147000000001</v>
      </c>
      <c r="G19" s="164">
        <f t="shared" si="0"/>
        <v>1177231.672</v>
      </c>
      <c r="H19" s="134"/>
      <c r="I19" s="167"/>
      <c r="J19" s="167"/>
      <c r="K19" s="167"/>
      <c r="L19" s="167"/>
      <c r="M19" s="167"/>
    </row>
    <row r="20" spans="1:13">
      <c r="A20" s="139" t="s">
        <v>21</v>
      </c>
      <c r="B20" s="163">
        <v>40513</v>
      </c>
      <c r="C20" s="164">
        <v>753130.49399999995</v>
      </c>
      <c r="D20" s="164">
        <v>473125.20100000006</v>
      </c>
      <c r="E20" s="164">
        <v>17343.498</v>
      </c>
      <c r="F20" s="164">
        <v>18232.84</v>
      </c>
      <c r="G20" s="164">
        <f t="shared" si="0"/>
        <v>1261832.0330000001</v>
      </c>
      <c r="H20" s="134"/>
      <c r="I20" s="167"/>
      <c r="J20" s="167"/>
      <c r="K20" s="167"/>
      <c r="L20" s="167"/>
      <c r="M20" s="167"/>
    </row>
    <row r="21" spans="1:13">
      <c r="A21" s="139" t="s">
        <v>2</v>
      </c>
      <c r="B21" s="163">
        <v>40544</v>
      </c>
      <c r="C21" s="164">
        <v>744881.84000000008</v>
      </c>
      <c r="D21" s="164">
        <v>477860.49299999996</v>
      </c>
      <c r="E21" s="164">
        <v>16753.999</v>
      </c>
      <c r="F21" s="164">
        <v>18119.294000000002</v>
      </c>
      <c r="G21" s="164">
        <f t="shared" si="0"/>
        <v>1257615.6260000002</v>
      </c>
      <c r="H21" s="134"/>
      <c r="I21" s="168">
        <f>C21/C9-1</f>
        <v>-1.0816472321803383E-2</v>
      </c>
      <c r="J21" s="168">
        <f t="shared" ref="J21:M21" si="1">D21/D9-1</f>
        <v>-2.7072453710947242E-2</v>
      </c>
      <c r="K21" s="168">
        <f t="shared" si="1"/>
        <v>-0.11254563075158297</v>
      </c>
      <c r="L21" s="168">
        <f t="shared" si="1"/>
        <v>2.5486540728767881E-2</v>
      </c>
      <c r="M21" s="168">
        <f t="shared" si="1"/>
        <v>-1.8049307649388058E-2</v>
      </c>
    </row>
    <row r="22" spans="1:13">
      <c r="A22" s="139" t="s">
        <v>4</v>
      </c>
      <c r="B22" s="163">
        <v>40575</v>
      </c>
      <c r="C22" s="164">
        <v>669319.42500000005</v>
      </c>
      <c r="D22" s="164">
        <v>430462.08900000004</v>
      </c>
      <c r="E22" s="164">
        <v>15248.486999999999</v>
      </c>
      <c r="F22" s="164">
        <v>16492.797999999999</v>
      </c>
      <c r="G22" s="164">
        <f t="shared" si="0"/>
        <v>1131522.7989999999</v>
      </c>
      <c r="H22" s="134"/>
      <c r="I22" s="168">
        <f t="shared" ref="I22:I80" si="2">C22/C10-1</f>
        <v>-3.7587806261343282E-3</v>
      </c>
      <c r="J22" s="168">
        <f t="shared" ref="J22:J80" si="3">D22/D10-1</f>
        <v>-5.4418230355491315E-2</v>
      </c>
      <c r="K22" s="168">
        <f t="shared" ref="K22:K80" si="4">E22/E10-1</f>
        <v>-0.12778417466181846</v>
      </c>
      <c r="L22" s="168">
        <f t="shared" ref="L22:L80" si="5">F22/F10-1</f>
        <v>3.804686946329916E-2</v>
      </c>
      <c r="M22" s="168">
        <f t="shared" ref="M22:M80" si="6">G22/G10-1</f>
        <v>-2.4928153517788543E-2</v>
      </c>
    </row>
    <row r="23" spans="1:13">
      <c r="A23" s="139" t="s">
        <v>6</v>
      </c>
      <c r="B23" s="163">
        <v>40603</v>
      </c>
      <c r="C23" s="164">
        <v>737068.90700000001</v>
      </c>
      <c r="D23" s="164">
        <v>454771.89799999999</v>
      </c>
      <c r="E23" s="164">
        <v>16429.356</v>
      </c>
      <c r="F23" s="164">
        <v>17209.488000000001</v>
      </c>
      <c r="G23" s="164">
        <f t="shared" si="0"/>
        <v>1225479.6489999997</v>
      </c>
      <c r="H23" s="134"/>
      <c r="I23" s="168">
        <f t="shared" si="2"/>
        <v>-1.7497382235215797E-2</v>
      </c>
      <c r="J23" s="168">
        <f t="shared" si="3"/>
        <v>-3.8615652737271633E-2</v>
      </c>
      <c r="K23" s="168">
        <f t="shared" si="4"/>
        <v>-5.8198559589218601E-2</v>
      </c>
      <c r="L23" s="168">
        <f t="shared" si="5"/>
        <v>1.8311176838465837E-3</v>
      </c>
      <c r="M23" s="168">
        <f t="shared" si="6"/>
        <v>-2.573977443409603E-2</v>
      </c>
    </row>
    <row r="24" spans="1:13">
      <c r="A24" s="139" t="s">
        <v>8</v>
      </c>
      <c r="B24" s="163">
        <v>40634</v>
      </c>
      <c r="C24" s="164">
        <v>697548.12700000021</v>
      </c>
      <c r="D24" s="164">
        <v>393493.45</v>
      </c>
      <c r="E24" s="164">
        <v>14974.758</v>
      </c>
      <c r="F24" s="164">
        <v>15688.203</v>
      </c>
      <c r="G24" s="164">
        <f t="shared" si="0"/>
        <v>1121704.5380000002</v>
      </c>
      <c r="H24" s="134"/>
      <c r="I24" s="168">
        <f t="shared" si="2"/>
        <v>-1.843906601111589E-2</v>
      </c>
      <c r="J24" s="168">
        <f t="shared" si="3"/>
        <v>-4.7386115323468037E-2</v>
      </c>
      <c r="K24" s="168">
        <f t="shared" si="4"/>
        <v>-8.5867236354051246E-2</v>
      </c>
      <c r="L24" s="168">
        <f t="shared" si="5"/>
        <v>-1.0019322925839624E-2</v>
      </c>
      <c r="M24" s="168">
        <f t="shared" si="6"/>
        <v>-2.9623150480193927E-2</v>
      </c>
    </row>
    <row r="25" spans="1:13">
      <c r="A25" s="139" t="s">
        <v>6</v>
      </c>
      <c r="B25" s="163">
        <v>40664</v>
      </c>
      <c r="C25" s="164">
        <v>717488.80899999989</v>
      </c>
      <c r="D25" s="164">
        <v>454797.72899999993</v>
      </c>
      <c r="E25" s="164">
        <v>16125.928</v>
      </c>
      <c r="F25" s="164">
        <v>16935.775000000001</v>
      </c>
      <c r="G25" s="164">
        <f t="shared" si="0"/>
        <v>1205348.2409999997</v>
      </c>
      <c r="H25" s="134"/>
      <c r="I25" s="168">
        <f t="shared" si="2"/>
        <v>-5.4341017325154617E-3</v>
      </c>
      <c r="J25" s="168">
        <f t="shared" si="3"/>
        <v>4.2767545205843582E-2</v>
      </c>
      <c r="K25" s="168">
        <f t="shared" si="4"/>
        <v>-7.5454509074243004E-2</v>
      </c>
      <c r="L25" s="168">
        <f t="shared" si="5"/>
        <v>1.7140144206875929E-2</v>
      </c>
      <c r="M25" s="168">
        <f t="shared" si="6"/>
        <v>1.1498334766354423E-2</v>
      </c>
    </row>
    <row r="26" spans="1:13">
      <c r="A26" s="139" t="s">
        <v>11</v>
      </c>
      <c r="B26" s="163">
        <v>40695</v>
      </c>
      <c r="C26" s="164">
        <v>726758.94899999991</v>
      </c>
      <c r="D26" s="164">
        <v>503558.609</v>
      </c>
      <c r="E26" s="164">
        <v>17357.383999999998</v>
      </c>
      <c r="F26" s="164">
        <v>18090.661</v>
      </c>
      <c r="G26" s="164">
        <f t="shared" si="0"/>
        <v>1265765.6030000001</v>
      </c>
      <c r="H26" s="134"/>
      <c r="I26" s="168">
        <f t="shared" si="2"/>
        <v>8.4298088136505189E-3</v>
      </c>
      <c r="J26" s="168">
        <f t="shared" si="3"/>
        <v>5.9441593210324717E-2</v>
      </c>
      <c r="K26" s="168">
        <f t="shared" si="4"/>
        <v>-2.2839777473388834E-2</v>
      </c>
      <c r="L26" s="168">
        <f t="shared" si="5"/>
        <v>2.8948045710014858E-2</v>
      </c>
      <c r="M26" s="168">
        <f t="shared" si="6"/>
        <v>2.7962679854065975E-2</v>
      </c>
    </row>
    <row r="27" spans="1:13">
      <c r="A27" s="139" t="s">
        <v>11</v>
      </c>
      <c r="B27" s="163">
        <v>40725</v>
      </c>
      <c r="C27" s="164">
        <v>763437.68700000003</v>
      </c>
      <c r="D27" s="164">
        <v>597521.38900000008</v>
      </c>
      <c r="E27" s="164">
        <v>18646.739000000001</v>
      </c>
      <c r="F27" s="164">
        <v>19650.399000000001</v>
      </c>
      <c r="G27" s="164">
        <f t="shared" si="0"/>
        <v>1399256.2140000002</v>
      </c>
      <c r="H27" s="134"/>
      <c r="I27" s="168">
        <f t="shared" si="2"/>
        <v>9.7101921539310965E-3</v>
      </c>
      <c r="J27" s="168">
        <f t="shared" si="3"/>
        <v>-5.2472158013937342E-2</v>
      </c>
      <c r="K27" s="168">
        <f t="shared" si="4"/>
        <v>-3.8551494932331676E-2</v>
      </c>
      <c r="L27" s="168">
        <f t="shared" si="5"/>
        <v>-1.0143331357689966E-2</v>
      </c>
      <c r="M27" s="168">
        <f t="shared" si="6"/>
        <v>-1.8722024585187125E-2</v>
      </c>
    </row>
    <row r="28" spans="1:13">
      <c r="A28" s="139" t="s">
        <v>8</v>
      </c>
      <c r="B28" s="163">
        <v>40756</v>
      </c>
      <c r="C28" s="164">
        <v>776571.57100000023</v>
      </c>
      <c r="D28" s="164">
        <v>639637.24000000011</v>
      </c>
      <c r="E28" s="164">
        <v>18453.951000000001</v>
      </c>
      <c r="F28" s="164">
        <v>20867.492999999999</v>
      </c>
      <c r="G28" s="164">
        <f t="shared" si="0"/>
        <v>1455530.2550000001</v>
      </c>
      <c r="H28" s="134"/>
      <c r="I28" s="168">
        <f t="shared" si="2"/>
        <v>-7.6286072329081467E-3</v>
      </c>
      <c r="J28" s="168">
        <f t="shared" si="3"/>
        <v>2.3470990082113508E-2</v>
      </c>
      <c r="K28" s="168">
        <f t="shared" si="4"/>
        <v>-8.7399688002023579E-2</v>
      </c>
      <c r="L28" s="168">
        <f t="shared" si="5"/>
        <v>-2.6180413934713154E-2</v>
      </c>
      <c r="M28" s="168">
        <f t="shared" si="6"/>
        <v>4.3960587354578973E-3</v>
      </c>
    </row>
    <row r="29" spans="1:13">
      <c r="A29" s="139" t="s">
        <v>15</v>
      </c>
      <c r="B29" s="163">
        <v>40787</v>
      </c>
      <c r="C29" s="164">
        <v>762049.66799999995</v>
      </c>
      <c r="D29" s="164">
        <v>554806.87399999995</v>
      </c>
      <c r="E29" s="164">
        <v>16688.655999999999</v>
      </c>
      <c r="F29" s="164">
        <v>18730.704000000002</v>
      </c>
      <c r="G29" s="164">
        <f t="shared" si="0"/>
        <v>1352275.9019999998</v>
      </c>
      <c r="H29" s="134"/>
      <c r="I29" s="168">
        <f t="shared" si="2"/>
        <v>-7.3480504774854349E-3</v>
      </c>
      <c r="J29" s="168">
        <f t="shared" si="3"/>
        <v>6.6943713464469257E-2</v>
      </c>
      <c r="K29" s="168">
        <f t="shared" si="4"/>
        <v>-0.11751729638826103</v>
      </c>
      <c r="L29" s="168">
        <f t="shared" si="5"/>
        <v>-2.7573017064346228E-3</v>
      </c>
      <c r="M29" s="168">
        <f t="shared" si="6"/>
        <v>2.0292508354609273E-2</v>
      </c>
    </row>
    <row r="30" spans="1:13">
      <c r="A30" s="139" t="s">
        <v>17</v>
      </c>
      <c r="B30" s="163">
        <v>40817</v>
      </c>
      <c r="C30" s="164">
        <v>780705.13500000001</v>
      </c>
      <c r="D30" s="164">
        <v>449050.23100000015</v>
      </c>
      <c r="E30" s="164">
        <v>17723.546999999999</v>
      </c>
      <c r="F30" s="164">
        <v>17819.522000000001</v>
      </c>
      <c r="G30" s="164">
        <f t="shared" si="0"/>
        <v>1265298.4350000003</v>
      </c>
      <c r="H30" s="134"/>
      <c r="I30" s="168">
        <f t="shared" si="2"/>
        <v>1.6764256335296546E-2</v>
      </c>
      <c r="J30" s="168">
        <f t="shared" si="3"/>
        <v>9.65256585861618E-3</v>
      </c>
      <c r="K30" s="168">
        <f t="shared" si="4"/>
        <v>-3.8507761058406365E-2</v>
      </c>
      <c r="L30" s="168">
        <f t="shared" si="5"/>
        <v>2.722093198070108E-2</v>
      </c>
      <c r="M30" s="168">
        <f t="shared" si="6"/>
        <v>1.3559735809789197E-2</v>
      </c>
    </row>
    <row r="31" spans="1:13">
      <c r="A31" s="139" t="s">
        <v>19</v>
      </c>
      <c r="B31" s="163">
        <v>40848</v>
      </c>
      <c r="C31" s="164">
        <v>737019.71499999997</v>
      </c>
      <c r="D31" s="164">
        <v>370790.897</v>
      </c>
      <c r="E31" s="164">
        <v>16757.644</v>
      </c>
      <c r="F31" s="164">
        <v>16928.837</v>
      </c>
      <c r="G31" s="164">
        <f t="shared" si="0"/>
        <v>1141497.0930000001</v>
      </c>
      <c r="H31" s="134"/>
      <c r="I31" s="168">
        <f t="shared" si="2"/>
        <v>-3.5605722110044757E-3</v>
      </c>
      <c r="J31" s="168">
        <f t="shared" si="3"/>
        <v>-7.9660681823862434E-2</v>
      </c>
      <c r="K31" s="168">
        <f t="shared" si="4"/>
        <v>-6.0629687456819181E-2</v>
      </c>
      <c r="L31" s="168">
        <f t="shared" si="5"/>
        <v>4.4315502884837432E-3</v>
      </c>
      <c r="M31" s="168">
        <f t="shared" si="6"/>
        <v>-3.0354755015459589E-2</v>
      </c>
    </row>
    <row r="32" spans="1:13">
      <c r="A32" s="139" t="s">
        <v>21</v>
      </c>
      <c r="B32" s="163">
        <v>40878</v>
      </c>
      <c r="C32" s="164">
        <v>757383.60499999998</v>
      </c>
      <c r="D32" s="164">
        <v>416554.18000000005</v>
      </c>
      <c r="E32" s="164">
        <v>17812.447</v>
      </c>
      <c r="F32" s="164">
        <v>18374.72</v>
      </c>
      <c r="G32" s="164">
        <f t="shared" si="0"/>
        <v>1210124.952</v>
      </c>
      <c r="H32" s="134"/>
      <c r="I32" s="168">
        <f t="shared" si="2"/>
        <v>5.6472431190657257E-3</v>
      </c>
      <c r="J32" s="168">
        <f t="shared" si="3"/>
        <v>-0.11956881789520235</v>
      </c>
      <c r="K32" s="168">
        <f t="shared" si="4"/>
        <v>2.7038893768719596E-2</v>
      </c>
      <c r="L32" s="168">
        <f t="shared" si="5"/>
        <v>7.7815633768518744E-3</v>
      </c>
      <c r="M32" s="168">
        <f t="shared" si="6"/>
        <v>-4.0977784402149497E-2</v>
      </c>
    </row>
    <row r="33" spans="1:13">
      <c r="A33" s="139" t="s">
        <v>2</v>
      </c>
      <c r="B33" s="163">
        <v>40909</v>
      </c>
      <c r="C33" s="164">
        <v>758288.11800000002</v>
      </c>
      <c r="D33" s="164">
        <v>459609.51400000002</v>
      </c>
      <c r="E33" s="164">
        <v>18519.808000000001</v>
      </c>
      <c r="F33" s="164">
        <v>18992.374</v>
      </c>
      <c r="G33" s="164">
        <f t="shared" si="0"/>
        <v>1255409.814</v>
      </c>
      <c r="H33" s="134"/>
      <c r="I33" s="168">
        <f t="shared" si="2"/>
        <v>1.7997858559687607E-2</v>
      </c>
      <c r="J33" s="168">
        <f t="shared" si="3"/>
        <v>-3.819311131041736E-2</v>
      </c>
      <c r="K33" s="168">
        <f t="shared" si="4"/>
        <v>0.10539626986965933</v>
      </c>
      <c r="L33" s="168">
        <f t="shared" si="5"/>
        <v>4.8185100368700828E-2</v>
      </c>
      <c r="M33" s="168">
        <f t="shared" si="6"/>
        <v>-1.7539635755131622E-3</v>
      </c>
    </row>
    <row r="34" spans="1:13">
      <c r="A34" s="139" t="s">
        <v>4</v>
      </c>
      <c r="B34" s="163">
        <v>40940</v>
      </c>
      <c r="C34" s="164">
        <v>709274.59399999992</v>
      </c>
      <c r="D34" s="164">
        <v>504994.27799999999</v>
      </c>
      <c r="E34" s="164">
        <v>18035.322</v>
      </c>
      <c r="F34" s="164">
        <v>18446.042000000001</v>
      </c>
      <c r="G34" s="164">
        <f t="shared" si="0"/>
        <v>1250750.2359999998</v>
      </c>
      <c r="H34" s="134"/>
      <c r="I34" s="168">
        <f t="shared" si="2"/>
        <v>5.9695218019408136E-2</v>
      </c>
      <c r="J34" s="168">
        <f t="shared" si="3"/>
        <v>0.17314460646963026</v>
      </c>
      <c r="K34" s="168">
        <f t="shared" si="4"/>
        <v>0.18276141101736854</v>
      </c>
      <c r="L34" s="168">
        <f t="shared" si="5"/>
        <v>0.11843011719418395</v>
      </c>
      <c r="M34" s="168">
        <f t="shared" si="6"/>
        <v>0.10536900989124476</v>
      </c>
    </row>
    <row r="35" spans="1:13">
      <c r="A35" s="139" t="s">
        <v>6</v>
      </c>
      <c r="B35" s="163">
        <v>40969</v>
      </c>
      <c r="C35" s="164">
        <v>743266.42799999996</v>
      </c>
      <c r="D35" s="164">
        <v>435574.66399999999</v>
      </c>
      <c r="E35" s="164">
        <v>17629.304</v>
      </c>
      <c r="F35" s="164">
        <v>17605.366000000002</v>
      </c>
      <c r="G35" s="164">
        <f t="shared" si="0"/>
        <v>1214075.7619999999</v>
      </c>
      <c r="H35" s="134"/>
      <c r="I35" s="168">
        <f t="shared" si="2"/>
        <v>8.4083332523481324E-3</v>
      </c>
      <c r="J35" s="168">
        <f t="shared" si="3"/>
        <v>-4.2212885370502828E-2</v>
      </c>
      <c r="K35" s="168">
        <f t="shared" si="4"/>
        <v>7.3036825058754529E-2</v>
      </c>
      <c r="L35" s="168">
        <f t="shared" si="5"/>
        <v>2.3003473432794852E-2</v>
      </c>
      <c r="M35" s="168">
        <f t="shared" si="6"/>
        <v>-9.3056518803111832E-3</v>
      </c>
    </row>
    <row r="36" spans="1:13">
      <c r="A36" s="139" t="s">
        <v>8</v>
      </c>
      <c r="B36" s="163">
        <v>41000</v>
      </c>
      <c r="C36" s="164">
        <v>690431.38899999997</v>
      </c>
      <c r="D36" s="164">
        <v>400845.01500000001</v>
      </c>
      <c r="E36" s="164">
        <v>16674.282999999999</v>
      </c>
      <c r="F36" s="164">
        <v>16081.609</v>
      </c>
      <c r="G36" s="164">
        <f t="shared" si="0"/>
        <v>1124032.2960000001</v>
      </c>
      <c r="H36" s="134"/>
      <c r="I36" s="168">
        <f t="shared" si="2"/>
        <v>-1.0202504636644627E-2</v>
      </c>
      <c r="J36" s="168">
        <f t="shared" si="3"/>
        <v>1.8682814161201433E-2</v>
      </c>
      <c r="K36" s="168">
        <f t="shared" si="4"/>
        <v>0.11349265210162329</v>
      </c>
      <c r="L36" s="168">
        <f t="shared" si="5"/>
        <v>2.5076549557651706E-2</v>
      </c>
      <c r="M36" s="168">
        <f t="shared" si="6"/>
        <v>2.0751970961536692E-3</v>
      </c>
    </row>
    <row r="37" spans="1:13">
      <c r="A37" s="139" t="s">
        <v>6</v>
      </c>
      <c r="B37" s="163">
        <v>41030</v>
      </c>
      <c r="C37" s="164">
        <v>722883.80999999994</v>
      </c>
      <c r="D37" s="164">
        <v>445430.69</v>
      </c>
      <c r="E37" s="164">
        <v>17500.306</v>
      </c>
      <c r="F37" s="164">
        <v>17085.057000000001</v>
      </c>
      <c r="G37" s="164">
        <f t="shared" si="0"/>
        <v>1202899.8630000001</v>
      </c>
      <c r="H37" s="134"/>
      <c r="I37" s="168">
        <f t="shared" si="2"/>
        <v>7.5192824366407951E-3</v>
      </c>
      <c r="J37" s="168">
        <f t="shared" si="3"/>
        <v>-2.0596054911259043E-2</v>
      </c>
      <c r="K37" s="168">
        <f t="shared" si="4"/>
        <v>8.5227839290861418E-2</v>
      </c>
      <c r="L37" s="168">
        <f t="shared" si="5"/>
        <v>8.8145951395788291E-3</v>
      </c>
      <c r="M37" s="168">
        <f t="shared" si="6"/>
        <v>-2.0312619346989358E-3</v>
      </c>
    </row>
    <row r="38" spans="1:13">
      <c r="A38" s="139" t="s">
        <v>11</v>
      </c>
      <c r="B38" s="163">
        <v>41061</v>
      </c>
      <c r="C38" s="164">
        <v>726496.47800000012</v>
      </c>
      <c r="D38" s="164">
        <v>533622.77300000004</v>
      </c>
      <c r="E38" s="164">
        <v>17488.191000000003</v>
      </c>
      <c r="F38" s="164">
        <v>18297.377</v>
      </c>
      <c r="G38" s="164">
        <f t="shared" si="0"/>
        <v>1295904.8190000004</v>
      </c>
      <c r="H38" s="134"/>
      <c r="I38" s="168">
        <f t="shared" si="2"/>
        <v>-3.6115275960613147E-4</v>
      </c>
      <c r="J38" s="168">
        <f t="shared" si="3"/>
        <v>5.9703405845257018E-2</v>
      </c>
      <c r="K38" s="168">
        <f t="shared" si="4"/>
        <v>7.536101062234124E-3</v>
      </c>
      <c r="L38" s="168">
        <f t="shared" si="5"/>
        <v>1.1426669263218114E-2</v>
      </c>
      <c r="M38" s="168">
        <f t="shared" si="6"/>
        <v>2.3811056271846098E-2</v>
      </c>
    </row>
    <row r="39" spans="1:13">
      <c r="A39" s="139" t="s">
        <v>11</v>
      </c>
      <c r="B39" s="163">
        <v>41091</v>
      </c>
      <c r="C39" s="164">
        <v>769400.951</v>
      </c>
      <c r="D39" s="164">
        <v>611547.93500000006</v>
      </c>
      <c r="E39" s="164">
        <v>17754.477999999999</v>
      </c>
      <c r="F39" s="164">
        <v>20077.276000000002</v>
      </c>
      <c r="G39" s="164">
        <f t="shared" si="0"/>
        <v>1418780.64</v>
      </c>
      <c r="H39" s="134"/>
      <c r="I39" s="168">
        <f t="shared" si="2"/>
        <v>7.8110684100927141E-3</v>
      </c>
      <c r="J39" s="168">
        <f t="shared" si="3"/>
        <v>2.347455046500424E-2</v>
      </c>
      <c r="K39" s="168">
        <f t="shared" si="4"/>
        <v>-4.7850779699335266E-2</v>
      </c>
      <c r="L39" s="168">
        <f t="shared" si="5"/>
        <v>2.1723579251495151E-2</v>
      </c>
      <c r="M39" s="168">
        <f t="shared" si="6"/>
        <v>1.3953431690816753E-2</v>
      </c>
    </row>
    <row r="40" spans="1:13">
      <c r="A40" s="139" t="s">
        <v>8</v>
      </c>
      <c r="B40" s="163">
        <v>41122</v>
      </c>
      <c r="C40" s="164">
        <v>796380.71699999995</v>
      </c>
      <c r="D40" s="164">
        <v>674625.522</v>
      </c>
      <c r="E40" s="164">
        <v>18556.862000000001</v>
      </c>
      <c r="F40" s="164">
        <v>21154.616999999998</v>
      </c>
      <c r="G40" s="164">
        <f t="shared" si="0"/>
        <v>1510717.7180000001</v>
      </c>
      <c r="H40" s="134"/>
      <c r="I40" s="168">
        <f t="shared" si="2"/>
        <v>2.5508461473153332E-2</v>
      </c>
      <c r="J40" s="168">
        <f t="shared" si="3"/>
        <v>5.4700195379493444E-2</v>
      </c>
      <c r="K40" s="168">
        <f t="shared" si="4"/>
        <v>5.5766377617454399E-3</v>
      </c>
      <c r="L40" s="168">
        <f t="shared" si="5"/>
        <v>1.375939122155212E-2</v>
      </c>
      <c r="M40" s="168">
        <f t="shared" si="6"/>
        <v>3.7915709969216671E-2</v>
      </c>
    </row>
    <row r="41" spans="1:13">
      <c r="A41" s="139" t="s">
        <v>15</v>
      </c>
      <c r="B41" s="163">
        <v>41153</v>
      </c>
      <c r="C41" s="164">
        <v>762814.12600000005</v>
      </c>
      <c r="D41" s="164">
        <v>513298.40500000003</v>
      </c>
      <c r="E41" s="164">
        <v>17123.84</v>
      </c>
      <c r="F41" s="164">
        <v>18324.184000000001</v>
      </c>
      <c r="G41" s="164">
        <f t="shared" si="0"/>
        <v>1311560.5549999999</v>
      </c>
      <c r="H41" s="134"/>
      <c r="I41" s="168">
        <f t="shared" si="2"/>
        <v>1.0031603346885021E-3</v>
      </c>
      <c r="J41" s="168">
        <f t="shared" si="3"/>
        <v>-7.4816068338763864E-2</v>
      </c>
      <c r="K41" s="168">
        <f t="shared" si="4"/>
        <v>2.6076635530146941E-2</v>
      </c>
      <c r="L41" s="168">
        <f t="shared" si="5"/>
        <v>-2.1703402071806877E-2</v>
      </c>
      <c r="M41" s="168">
        <f t="shared" si="6"/>
        <v>-3.0108757347359627E-2</v>
      </c>
    </row>
    <row r="42" spans="1:13">
      <c r="A42" s="139" t="s">
        <v>17</v>
      </c>
      <c r="B42" s="163">
        <v>41183</v>
      </c>
      <c r="C42" s="164">
        <v>764785.58000000007</v>
      </c>
      <c r="D42" s="164">
        <v>450004.18300000002</v>
      </c>
      <c r="E42" s="164">
        <v>17689.319</v>
      </c>
      <c r="F42" s="164">
        <v>17510.093000000001</v>
      </c>
      <c r="G42" s="164">
        <f t="shared" si="0"/>
        <v>1249989.175</v>
      </c>
      <c r="H42" s="134"/>
      <c r="I42" s="168">
        <f t="shared" si="2"/>
        <v>-2.0391251813656863E-2</v>
      </c>
      <c r="J42" s="168">
        <f t="shared" si="3"/>
        <v>2.1243770387902039E-3</v>
      </c>
      <c r="K42" s="168">
        <f t="shared" si="4"/>
        <v>-1.9312161386204618E-3</v>
      </c>
      <c r="L42" s="168">
        <f t="shared" si="5"/>
        <v>-1.736460719877897E-2</v>
      </c>
      <c r="M42" s="168">
        <f t="shared" si="6"/>
        <v>-1.2099327381211999E-2</v>
      </c>
    </row>
    <row r="43" spans="1:13">
      <c r="A43" s="139" t="s">
        <v>19</v>
      </c>
      <c r="B43" s="163">
        <v>41214</v>
      </c>
      <c r="C43" s="164">
        <v>720190.53800000006</v>
      </c>
      <c r="D43" s="164">
        <v>370426.86200000002</v>
      </c>
      <c r="E43" s="164">
        <v>17357.690000000002</v>
      </c>
      <c r="F43" s="164">
        <v>16314.323</v>
      </c>
      <c r="G43" s="164">
        <f t="shared" si="0"/>
        <v>1124289.4130000002</v>
      </c>
      <c r="H43" s="134"/>
      <c r="I43" s="168">
        <f t="shared" si="2"/>
        <v>-2.2834093386497667E-2</v>
      </c>
      <c r="J43" s="168">
        <f t="shared" si="3"/>
        <v>-9.8177976575286596E-4</v>
      </c>
      <c r="K43" s="168">
        <f t="shared" si="4"/>
        <v>3.5807300835368094E-2</v>
      </c>
      <c r="L43" s="168">
        <f t="shared" si="5"/>
        <v>-3.6299835600047348E-2</v>
      </c>
      <c r="M43" s="168">
        <f t="shared" si="6"/>
        <v>-1.5074659502439913E-2</v>
      </c>
    </row>
    <row r="44" spans="1:13">
      <c r="A44" s="139" t="s">
        <v>21</v>
      </c>
      <c r="B44" s="163">
        <v>41244</v>
      </c>
      <c r="C44" s="164">
        <v>728329.85</v>
      </c>
      <c r="D44" s="164">
        <v>422629.46899999998</v>
      </c>
      <c r="E44" s="164">
        <v>17742.492999999999</v>
      </c>
      <c r="F44" s="164">
        <v>17467.874</v>
      </c>
      <c r="G44" s="164">
        <f t="shared" si="0"/>
        <v>1186169.686</v>
      </c>
      <c r="H44" s="134"/>
      <c r="I44" s="168">
        <f t="shared" si="2"/>
        <v>-3.8360686458218218E-2</v>
      </c>
      <c r="J44" s="168">
        <f t="shared" si="3"/>
        <v>1.4584630983657254E-2</v>
      </c>
      <c r="K44" s="168">
        <f t="shared" si="4"/>
        <v>-3.9272537905657989E-3</v>
      </c>
      <c r="L44" s="168">
        <f t="shared" si="5"/>
        <v>-4.9352915309729961E-2</v>
      </c>
      <c r="M44" s="168">
        <f t="shared" si="6"/>
        <v>-1.9795696271206253E-2</v>
      </c>
    </row>
    <row r="45" spans="1:13">
      <c r="A45" s="139" t="s">
        <v>2</v>
      </c>
      <c r="B45" s="163">
        <v>41275</v>
      </c>
      <c r="C45" s="164">
        <v>731547.76699999999</v>
      </c>
      <c r="D45" s="164">
        <v>446397.538</v>
      </c>
      <c r="E45" s="164">
        <v>17905.939999999999</v>
      </c>
      <c r="F45" s="164">
        <v>17901.314999999999</v>
      </c>
      <c r="G45" s="164">
        <f t="shared" si="0"/>
        <v>1213752.5599999998</v>
      </c>
      <c r="H45" s="134"/>
      <c r="I45" s="168">
        <f t="shared" si="2"/>
        <v>-3.5264103927314938E-2</v>
      </c>
      <c r="J45" s="168">
        <f t="shared" si="3"/>
        <v>-2.8746089011551734E-2</v>
      </c>
      <c r="K45" s="168">
        <f t="shared" si="4"/>
        <v>-3.3146563938459939E-2</v>
      </c>
      <c r="L45" s="168">
        <f t="shared" si="5"/>
        <v>-5.7447215392873008E-2</v>
      </c>
      <c r="M45" s="168">
        <f t="shared" si="6"/>
        <v>-3.3182195594975816E-2</v>
      </c>
    </row>
    <row r="46" spans="1:13">
      <c r="A46" s="139" t="s">
        <v>4</v>
      </c>
      <c r="B46" s="163">
        <v>41306</v>
      </c>
      <c r="C46" s="164">
        <v>661192.56799999997</v>
      </c>
      <c r="D46" s="164">
        <v>423859.51899999997</v>
      </c>
      <c r="E46" s="164">
        <v>15557.020999999999</v>
      </c>
      <c r="F46" s="164">
        <v>16183.971</v>
      </c>
      <c r="G46" s="164">
        <f t="shared" si="0"/>
        <v>1116793.0789999997</v>
      </c>
      <c r="H46" s="134"/>
      <c r="I46" s="168">
        <f t="shared" si="2"/>
        <v>-6.779042476178132E-2</v>
      </c>
      <c r="J46" s="168">
        <f t="shared" si="3"/>
        <v>-0.16066470955142198</v>
      </c>
      <c r="K46" s="168">
        <f t="shared" si="4"/>
        <v>-0.13741373733166518</v>
      </c>
      <c r="L46" s="168">
        <f t="shared" si="5"/>
        <v>-0.12263178192915325</v>
      </c>
      <c r="M46" s="168">
        <f t="shared" si="6"/>
        <v>-0.10710144451253989</v>
      </c>
    </row>
    <row r="47" spans="1:13">
      <c r="A47" s="139" t="s">
        <v>6</v>
      </c>
      <c r="B47" s="163">
        <v>41334</v>
      </c>
      <c r="C47" s="164">
        <v>713335.7840000001</v>
      </c>
      <c r="D47" s="164">
        <v>425376.97899999999</v>
      </c>
      <c r="E47" s="164">
        <v>15413.319000000001</v>
      </c>
      <c r="F47" s="164">
        <v>16424.071</v>
      </c>
      <c r="G47" s="164">
        <f t="shared" si="0"/>
        <v>1170550.1529999999</v>
      </c>
      <c r="H47" s="134"/>
      <c r="I47" s="168">
        <f t="shared" si="2"/>
        <v>-4.0269064863507897E-2</v>
      </c>
      <c r="J47" s="168">
        <f t="shared" si="3"/>
        <v>-2.3412025176928086E-2</v>
      </c>
      <c r="K47" s="168">
        <f t="shared" si="4"/>
        <v>-0.12569894988480534</v>
      </c>
      <c r="L47" s="168">
        <f t="shared" si="5"/>
        <v>-6.709857664986929E-2</v>
      </c>
      <c r="M47" s="168">
        <f t="shared" si="6"/>
        <v>-3.5850817850360817E-2</v>
      </c>
    </row>
    <row r="48" spans="1:13">
      <c r="A48" s="139" t="s">
        <v>8</v>
      </c>
      <c r="B48" s="163">
        <v>41365</v>
      </c>
      <c r="C48" s="164">
        <v>697674.48</v>
      </c>
      <c r="D48" s="164">
        <v>397341.58600000001</v>
      </c>
      <c r="E48" s="164">
        <v>14572.24</v>
      </c>
      <c r="F48" s="164">
        <v>15881.964</v>
      </c>
      <c r="G48" s="164">
        <f t="shared" si="0"/>
        <v>1125470.27</v>
      </c>
      <c r="H48" s="134"/>
      <c r="I48" s="168">
        <f t="shared" si="2"/>
        <v>1.0490674548401913E-2</v>
      </c>
      <c r="J48" s="168">
        <f t="shared" si="3"/>
        <v>-8.7401086926327531E-3</v>
      </c>
      <c r="K48" s="168">
        <f t="shared" si="4"/>
        <v>-0.12606497082963031</v>
      </c>
      <c r="L48" s="168">
        <f t="shared" si="5"/>
        <v>-1.2414491609639366E-2</v>
      </c>
      <c r="M48" s="168">
        <f t="shared" si="6"/>
        <v>1.2792995406956109E-3</v>
      </c>
    </row>
    <row r="49" spans="1:13">
      <c r="A49" s="139" t="s">
        <v>6</v>
      </c>
      <c r="B49" s="163">
        <v>41395</v>
      </c>
      <c r="C49" s="164">
        <v>705570.51</v>
      </c>
      <c r="D49" s="164">
        <v>441813.67700000003</v>
      </c>
      <c r="E49" s="164">
        <v>15700.99</v>
      </c>
      <c r="F49" s="164">
        <v>16674.153999999999</v>
      </c>
      <c r="G49" s="164">
        <f t="shared" si="0"/>
        <v>1179759.331</v>
      </c>
      <c r="H49" s="134"/>
      <c r="I49" s="168">
        <f t="shared" si="2"/>
        <v>-2.3950321974979483E-2</v>
      </c>
      <c r="J49" s="168">
        <f t="shared" si="3"/>
        <v>-8.120259966819976E-3</v>
      </c>
      <c r="K49" s="168">
        <f t="shared" si="4"/>
        <v>-0.10281625932712268</v>
      </c>
      <c r="L49" s="168">
        <f t="shared" si="5"/>
        <v>-2.405043190666567E-2</v>
      </c>
      <c r="M49" s="168">
        <f t="shared" si="6"/>
        <v>-1.9237288748448433E-2</v>
      </c>
    </row>
    <row r="50" spans="1:13">
      <c r="A50" s="139" t="s">
        <v>11</v>
      </c>
      <c r="B50" s="163">
        <v>41426</v>
      </c>
      <c r="C50" s="164">
        <v>685606.64899999998</v>
      </c>
      <c r="D50" s="164">
        <v>480233.98499999999</v>
      </c>
      <c r="E50" s="164">
        <v>15762.797</v>
      </c>
      <c r="F50" s="164">
        <v>16563.982</v>
      </c>
      <c r="G50" s="164">
        <f t="shared" si="0"/>
        <v>1198167.4130000002</v>
      </c>
      <c r="H50" s="134"/>
      <c r="I50" s="168">
        <f t="shared" si="2"/>
        <v>-5.6283588755402292E-2</v>
      </c>
      <c r="J50" s="168">
        <f t="shared" si="3"/>
        <v>-0.10004968060086905</v>
      </c>
      <c r="K50" s="168">
        <f t="shared" si="4"/>
        <v>-9.8660518975347555E-2</v>
      </c>
      <c r="L50" s="168">
        <f t="shared" si="5"/>
        <v>-9.4734616879785571E-2</v>
      </c>
      <c r="M50" s="168">
        <f t="shared" si="6"/>
        <v>-7.5420204143866298E-2</v>
      </c>
    </row>
    <row r="51" spans="1:13">
      <c r="A51" s="139" t="s">
        <v>11</v>
      </c>
      <c r="B51" s="163">
        <v>41456</v>
      </c>
      <c r="C51" s="164">
        <v>749903.027</v>
      </c>
      <c r="D51" s="164">
        <v>621099.28599999996</v>
      </c>
      <c r="E51" s="164">
        <v>17866.71</v>
      </c>
      <c r="F51" s="164">
        <v>18864.821</v>
      </c>
      <c r="G51" s="164">
        <f t="shared" si="0"/>
        <v>1407733.844</v>
      </c>
      <c r="H51" s="134"/>
      <c r="I51" s="168">
        <f t="shared" si="2"/>
        <v>-2.5341694697229467E-2</v>
      </c>
      <c r="J51" s="168">
        <f t="shared" si="3"/>
        <v>1.5618319437216144E-2</v>
      </c>
      <c r="K51" s="168">
        <f t="shared" si="4"/>
        <v>6.3213348204322894E-3</v>
      </c>
      <c r="L51" s="168">
        <f t="shared" si="5"/>
        <v>-6.038941736916914E-2</v>
      </c>
      <c r="M51" s="168">
        <f t="shared" si="6"/>
        <v>-7.7861197767682411E-3</v>
      </c>
    </row>
    <row r="52" spans="1:13">
      <c r="A52" s="139" t="s">
        <v>8</v>
      </c>
      <c r="B52" s="163">
        <v>41487</v>
      </c>
      <c r="C52" s="164">
        <v>770561.65300000005</v>
      </c>
      <c r="D52" s="164">
        <v>632061.125</v>
      </c>
      <c r="E52" s="164">
        <v>18953.246999999999</v>
      </c>
      <c r="F52" s="164">
        <v>20347.631000000001</v>
      </c>
      <c r="G52" s="164">
        <f t="shared" si="0"/>
        <v>1441923.656</v>
      </c>
      <c r="H52" s="134"/>
      <c r="I52" s="168">
        <f t="shared" si="2"/>
        <v>-3.2420503722467631E-2</v>
      </c>
      <c r="J52" s="168">
        <f t="shared" si="3"/>
        <v>-6.3093369005390199E-2</v>
      </c>
      <c r="K52" s="168">
        <f t="shared" si="4"/>
        <v>2.1360561931214272E-2</v>
      </c>
      <c r="L52" s="168">
        <f t="shared" si="5"/>
        <v>-3.814703901280736E-2</v>
      </c>
      <c r="M52" s="168">
        <f t="shared" si="6"/>
        <v>-4.5537337108268572E-2</v>
      </c>
    </row>
    <row r="53" spans="1:13">
      <c r="A53" s="139" t="s">
        <v>15</v>
      </c>
      <c r="B53" s="163">
        <v>41518</v>
      </c>
      <c r="C53" s="164">
        <v>723400.34199999995</v>
      </c>
      <c r="D53" s="164">
        <v>512909.087</v>
      </c>
      <c r="E53" s="164">
        <v>17325.048999999999</v>
      </c>
      <c r="F53" s="164">
        <v>18281.716</v>
      </c>
      <c r="G53" s="164">
        <f t="shared" si="0"/>
        <v>1271916.1940000001</v>
      </c>
      <c r="H53" s="134"/>
      <c r="I53" s="168">
        <f t="shared" si="2"/>
        <v>-5.1668922554798269E-2</v>
      </c>
      <c r="J53" s="168">
        <f t="shared" si="3"/>
        <v>-7.5846329582895944E-4</v>
      </c>
      <c r="K53" s="168">
        <f t="shared" si="4"/>
        <v>1.1750226584691159E-2</v>
      </c>
      <c r="L53" s="168">
        <f t="shared" si="5"/>
        <v>-2.3175929689420727E-3</v>
      </c>
      <c r="M53" s="168">
        <f t="shared" si="6"/>
        <v>-3.0226862838216295E-2</v>
      </c>
    </row>
    <row r="54" spans="1:13">
      <c r="A54" s="139" t="s">
        <v>17</v>
      </c>
      <c r="B54" s="163">
        <v>41548</v>
      </c>
      <c r="C54" s="164">
        <v>749228.50699999998</v>
      </c>
      <c r="D54" s="164">
        <v>461900.10700000002</v>
      </c>
      <c r="E54" s="164">
        <v>16943.32</v>
      </c>
      <c r="F54" s="164">
        <v>17786.451000000001</v>
      </c>
      <c r="G54" s="164">
        <f t="shared" si="0"/>
        <v>1245858.3850000002</v>
      </c>
      <c r="H54" s="134"/>
      <c r="I54" s="168">
        <f t="shared" si="2"/>
        <v>-2.0341744675677731E-2</v>
      </c>
      <c r="J54" s="168">
        <f t="shared" si="3"/>
        <v>2.6435140937345558E-2</v>
      </c>
      <c r="K54" s="168">
        <f t="shared" si="4"/>
        <v>-4.217228486862612E-2</v>
      </c>
      <c r="L54" s="168">
        <f t="shared" si="5"/>
        <v>1.5782783106863096E-2</v>
      </c>
      <c r="M54" s="168">
        <f t="shared" si="6"/>
        <v>-3.3046606183607663E-3</v>
      </c>
    </row>
    <row r="55" spans="1:13">
      <c r="A55" s="139" t="s">
        <v>19</v>
      </c>
      <c r="B55" s="163">
        <v>41579</v>
      </c>
      <c r="C55" s="164">
        <v>711946.71900000004</v>
      </c>
      <c r="D55" s="164">
        <v>393659.44199999998</v>
      </c>
      <c r="E55" s="164">
        <v>17486.055</v>
      </c>
      <c r="F55" s="164">
        <v>16824.163</v>
      </c>
      <c r="G55" s="164">
        <f t="shared" si="0"/>
        <v>1139916.379</v>
      </c>
      <c r="H55" s="134"/>
      <c r="I55" s="168">
        <f t="shared" si="2"/>
        <v>-1.1446719395805216E-2</v>
      </c>
      <c r="J55" s="168">
        <f t="shared" si="3"/>
        <v>6.2718399725557594E-2</v>
      </c>
      <c r="K55" s="168">
        <f t="shared" si="4"/>
        <v>7.3952812845485827E-3</v>
      </c>
      <c r="L55" s="168">
        <f t="shared" si="5"/>
        <v>3.125106693057389E-2</v>
      </c>
      <c r="M55" s="168">
        <f t="shared" si="6"/>
        <v>1.3899415772582469E-2</v>
      </c>
    </row>
    <row r="56" spans="1:13">
      <c r="A56" s="139" t="s">
        <v>21</v>
      </c>
      <c r="B56" s="163">
        <v>41609</v>
      </c>
      <c r="C56" s="164">
        <v>723719.14899999998</v>
      </c>
      <c r="D56" s="164">
        <v>436888.46399999998</v>
      </c>
      <c r="E56" s="164">
        <v>18473.376</v>
      </c>
      <c r="F56" s="164">
        <v>17934.409</v>
      </c>
      <c r="G56" s="164">
        <f t="shared" si="0"/>
        <v>1197015.3979999998</v>
      </c>
      <c r="H56" s="134"/>
      <c r="I56" s="168">
        <f t="shared" si="2"/>
        <v>-6.3305121985595125E-3</v>
      </c>
      <c r="J56" s="168">
        <f t="shared" si="3"/>
        <v>3.3738761837263098E-2</v>
      </c>
      <c r="K56" s="168">
        <f t="shared" si="4"/>
        <v>4.1193929173312993E-2</v>
      </c>
      <c r="L56" s="168">
        <f t="shared" si="5"/>
        <v>2.6708172957968346E-2</v>
      </c>
      <c r="M56" s="168">
        <f t="shared" si="6"/>
        <v>9.1434742668003999E-3</v>
      </c>
    </row>
    <row r="57" spans="1:13">
      <c r="A57" s="139" t="s">
        <v>2</v>
      </c>
      <c r="B57" s="163">
        <v>41640</v>
      </c>
      <c r="C57" s="164">
        <v>723540.223</v>
      </c>
      <c r="D57" s="164">
        <v>426007.84700000001</v>
      </c>
      <c r="E57" s="164">
        <v>18805.79</v>
      </c>
      <c r="F57" s="164">
        <v>18003.384999999998</v>
      </c>
      <c r="G57" s="164">
        <f t="shared" si="0"/>
        <v>1186357.2450000001</v>
      </c>
      <c r="H57" s="134"/>
      <c r="I57" s="168">
        <f t="shared" si="2"/>
        <v>-1.0946030267904527E-2</v>
      </c>
      <c r="J57" s="168">
        <f t="shared" si="3"/>
        <v>-4.5676083007429091E-2</v>
      </c>
      <c r="K57" s="168">
        <f t="shared" si="4"/>
        <v>5.0254273162984031E-2</v>
      </c>
      <c r="L57" s="168">
        <f t="shared" si="5"/>
        <v>5.7018157604622477E-3</v>
      </c>
      <c r="M57" s="168">
        <f t="shared" si="6"/>
        <v>-2.2570757749833081E-2</v>
      </c>
    </row>
    <row r="58" spans="1:13">
      <c r="A58" s="139" t="s">
        <v>4</v>
      </c>
      <c r="B58" s="163">
        <v>41671</v>
      </c>
      <c r="C58" s="164">
        <v>658529.37600000005</v>
      </c>
      <c r="D58" s="164">
        <v>384938.37699999998</v>
      </c>
      <c r="E58" s="164">
        <v>17215.982</v>
      </c>
      <c r="F58" s="164">
        <v>16105.213</v>
      </c>
      <c r="G58" s="164">
        <f t="shared" si="0"/>
        <v>1076788.9480000001</v>
      </c>
      <c r="H58" s="134"/>
      <c r="I58" s="168">
        <f t="shared" si="2"/>
        <v>-4.0278613657979134E-3</v>
      </c>
      <c r="J58" s="168">
        <f t="shared" si="3"/>
        <v>-9.182557016019266E-2</v>
      </c>
      <c r="K58" s="168">
        <f t="shared" si="4"/>
        <v>0.10663744684795384</v>
      </c>
      <c r="L58" s="168">
        <f t="shared" si="5"/>
        <v>-4.8664199904955296E-3</v>
      </c>
      <c r="M58" s="168">
        <f t="shared" si="6"/>
        <v>-3.5820539858484879E-2</v>
      </c>
    </row>
    <row r="59" spans="1:13">
      <c r="A59" s="139" t="s">
        <v>6</v>
      </c>
      <c r="B59" s="163">
        <v>41699</v>
      </c>
      <c r="C59" s="164">
        <v>708320.02300000004</v>
      </c>
      <c r="D59" s="164">
        <v>414637.70899999997</v>
      </c>
      <c r="E59" s="164">
        <v>17735.596000000001</v>
      </c>
      <c r="F59" s="164">
        <v>17021.309000000001</v>
      </c>
      <c r="G59" s="164">
        <f t="shared" si="0"/>
        <v>1157714.6369999999</v>
      </c>
      <c r="H59" s="134"/>
      <c r="I59" s="168">
        <f t="shared" si="2"/>
        <v>-7.031416497675691E-3</v>
      </c>
      <c r="J59" s="168">
        <f t="shared" si="3"/>
        <v>-2.5246476725765632E-2</v>
      </c>
      <c r="K59" s="168">
        <f t="shared" si="4"/>
        <v>0.15066690049041354</v>
      </c>
      <c r="L59" s="168">
        <f t="shared" si="5"/>
        <v>3.6363578798459972E-2</v>
      </c>
      <c r="M59" s="168">
        <f t="shared" si="6"/>
        <v>-1.0965370400494168E-2</v>
      </c>
    </row>
    <row r="60" spans="1:13">
      <c r="A60" s="139" t="s">
        <v>8</v>
      </c>
      <c r="B60" s="163">
        <v>41730</v>
      </c>
      <c r="C60" s="164">
        <v>677097.96299999999</v>
      </c>
      <c r="D60" s="164">
        <v>389252.64500000002</v>
      </c>
      <c r="E60" s="164">
        <v>14795.035</v>
      </c>
      <c r="F60" s="164">
        <v>15727.156000000001</v>
      </c>
      <c r="G60" s="164">
        <f t="shared" si="0"/>
        <v>1096872.7989999999</v>
      </c>
      <c r="H60" s="134"/>
      <c r="I60" s="168">
        <f t="shared" si="2"/>
        <v>-2.94930051046155E-2</v>
      </c>
      <c r="J60" s="168">
        <f t="shared" si="3"/>
        <v>-2.0357650155450879E-2</v>
      </c>
      <c r="K60" s="168">
        <f t="shared" si="4"/>
        <v>1.5289001553638881E-2</v>
      </c>
      <c r="L60" s="168">
        <f t="shared" si="5"/>
        <v>-9.7474090735880647E-3</v>
      </c>
      <c r="M60" s="168">
        <f t="shared" si="6"/>
        <v>-2.5409352661088236E-2</v>
      </c>
    </row>
    <row r="61" spans="1:13">
      <c r="A61" s="139" t="s">
        <v>6</v>
      </c>
      <c r="B61" s="163">
        <v>41760</v>
      </c>
      <c r="C61" s="164">
        <v>698239.76599999995</v>
      </c>
      <c r="D61" s="164">
        <v>437273.74099999998</v>
      </c>
      <c r="E61" s="164">
        <v>17087.834999999999</v>
      </c>
      <c r="F61" s="164">
        <v>16575.368999999999</v>
      </c>
      <c r="G61" s="164">
        <f t="shared" si="0"/>
        <v>1169176.7109999999</v>
      </c>
      <c r="H61" s="134"/>
      <c r="I61" s="168">
        <f t="shared" si="2"/>
        <v>-1.0389810651241782E-2</v>
      </c>
      <c r="J61" s="168">
        <f t="shared" si="3"/>
        <v>-1.0275680080406469E-2</v>
      </c>
      <c r="K61" s="168">
        <f t="shared" si="4"/>
        <v>8.8328506673782892E-2</v>
      </c>
      <c r="L61" s="168">
        <f t="shared" si="5"/>
        <v>-5.9244385052459325E-3</v>
      </c>
      <c r="M61" s="168">
        <f t="shared" si="6"/>
        <v>-8.9701515571231072E-3</v>
      </c>
    </row>
    <row r="62" spans="1:13">
      <c r="A62" s="139" t="s">
        <v>11</v>
      </c>
      <c r="B62" s="163">
        <v>41791</v>
      </c>
      <c r="C62" s="164">
        <v>689250.424</v>
      </c>
      <c r="D62" s="164">
        <v>508286.587</v>
      </c>
      <c r="E62" s="164">
        <v>17314.453999999998</v>
      </c>
      <c r="F62" s="164">
        <v>17193.77</v>
      </c>
      <c r="G62" s="164">
        <f t="shared" si="0"/>
        <v>1232045.2349999999</v>
      </c>
      <c r="H62" s="134"/>
      <c r="I62" s="168">
        <f t="shared" si="2"/>
        <v>5.3146727869612942E-3</v>
      </c>
      <c r="J62" s="168">
        <f t="shared" si="3"/>
        <v>5.841444561654674E-2</v>
      </c>
      <c r="K62" s="168">
        <f t="shared" si="4"/>
        <v>9.8437923168077202E-2</v>
      </c>
      <c r="L62" s="168">
        <f t="shared" si="5"/>
        <v>3.8021533710915767E-2</v>
      </c>
      <c r="M62" s="168">
        <f t="shared" si="6"/>
        <v>2.8274698203630599E-2</v>
      </c>
    </row>
    <row r="63" spans="1:13">
      <c r="A63" s="139" t="s">
        <v>11</v>
      </c>
      <c r="B63" s="163">
        <v>41821</v>
      </c>
      <c r="C63" s="164">
        <v>732854.78300000005</v>
      </c>
      <c r="D63" s="164">
        <v>600173.576</v>
      </c>
      <c r="E63" s="164">
        <v>18277.513999999999</v>
      </c>
      <c r="F63" s="164">
        <v>18831.48</v>
      </c>
      <c r="G63" s="164">
        <f t="shared" si="0"/>
        <v>1370137.3530000001</v>
      </c>
      <c r="H63" s="134"/>
      <c r="I63" s="168">
        <f t="shared" si="2"/>
        <v>-2.2733931436710875E-2</v>
      </c>
      <c r="J63" s="168">
        <f t="shared" si="3"/>
        <v>-3.3691408880479612E-2</v>
      </c>
      <c r="K63" s="168">
        <f t="shared" si="4"/>
        <v>2.2992705428139804E-2</v>
      </c>
      <c r="L63" s="168">
        <f t="shared" si="5"/>
        <v>-1.7673637083542859E-3</v>
      </c>
      <c r="M63" s="168">
        <f t="shared" si="6"/>
        <v>-2.6707101743871919E-2</v>
      </c>
    </row>
    <row r="64" spans="1:13">
      <c r="A64" s="139" t="s">
        <v>8</v>
      </c>
      <c r="B64" s="163">
        <v>41852</v>
      </c>
      <c r="C64" s="164">
        <v>748325.05</v>
      </c>
      <c r="D64" s="164">
        <v>628267.17599999998</v>
      </c>
      <c r="E64" s="164">
        <v>18626.178</v>
      </c>
      <c r="F64" s="164">
        <v>19811.751</v>
      </c>
      <c r="G64" s="164">
        <f t="shared" si="0"/>
        <v>1415030.155</v>
      </c>
      <c r="H64" s="134"/>
      <c r="I64" s="168">
        <f t="shared" si="2"/>
        <v>-2.8857655858459896E-2</v>
      </c>
      <c r="J64" s="168">
        <f t="shared" si="3"/>
        <v>-6.0025033180137743E-3</v>
      </c>
      <c r="K64" s="168">
        <f t="shared" si="4"/>
        <v>-1.7256620989532845E-2</v>
      </c>
      <c r="L64" s="168">
        <f t="shared" si="5"/>
        <v>-2.6336235407453668E-2</v>
      </c>
      <c r="M64" s="168">
        <f t="shared" si="6"/>
        <v>-1.8651126838853949E-2</v>
      </c>
    </row>
    <row r="65" spans="1:13">
      <c r="A65" s="139" t="s">
        <v>15</v>
      </c>
      <c r="B65" s="163">
        <v>41883</v>
      </c>
      <c r="C65" s="164">
        <v>749043.79399999999</v>
      </c>
      <c r="D65" s="164">
        <v>570628.11199999996</v>
      </c>
      <c r="E65" s="164">
        <v>18513.353999999999</v>
      </c>
      <c r="F65" s="164">
        <v>18718.125</v>
      </c>
      <c r="G65" s="164">
        <f t="shared" si="0"/>
        <v>1356903.385</v>
      </c>
      <c r="H65" s="134"/>
      <c r="I65" s="168">
        <f t="shared" si="2"/>
        <v>3.5448493055868724E-2</v>
      </c>
      <c r="J65" s="168">
        <f t="shared" si="3"/>
        <v>0.11253266214798008</v>
      </c>
      <c r="K65" s="168">
        <f t="shared" si="4"/>
        <v>6.8588839200397045E-2</v>
      </c>
      <c r="L65" s="168">
        <f t="shared" si="5"/>
        <v>2.3871336804488053E-2</v>
      </c>
      <c r="M65" s="168">
        <f t="shared" si="6"/>
        <v>6.6818231736422096E-2</v>
      </c>
    </row>
    <row r="66" spans="1:13">
      <c r="A66" s="139" t="s">
        <v>17</v>
      </c>
      <c r="B66" s="163">
        <v>41913</v>
      </c>
      <c r="C66" s="164">
        <v>763158.39399999997</v>
      </c>
      <c r="D66" s="164">
        <v>454723.85399999999</v>
      </c>
      <c r="E66" s="164">
        <v>18195.578000000001</v>
      </c>
      <c r="F66" s="164">
        <v>17689.238000000001</v>
      </c>
      <c r="G66" s="164">
        <f t="shared" si="0"/>
        <v>1253767.0639999998</v>
      </c>
      <c r="H66" s="134"/>
      <c r="I66" s="168">
        <f t="shared" si="2"/>
        <v>1.8592307780408657E-2</v>
      </c>
      <c r="J66" s="168">
        <f t="shared" si="3"/>
        <v>-1.5536374404866771E-2</v>
      </c>
      <c r="K66" s="168">
        <f t="shared" si="4"/>
        <v>7.3908655446512261E-2</v>
      </c>
      <c r="L66" s="168">
        <f t="shared" si="5"/>
        <v>-5.4655647717467559E-3</v>
      </c>
      <c r="M66" s="168">
        <f t="shared" si="6"/>
        <v>6.3479758977578182E-3</v>
      </c>
    </row>
    <row r="67" spans="1:13">
      <c r="A67" s="139" t="s">
        <v>19</v>
      </c>
      <c r="B67" s="163">
        <v>41944</v>
      </c>
      <c r="C67" s="164">
        <v>708768.56900000002</v>
      </c>
      <c r="D67" s="164">
        <v>354679.76500000001</v>
      </c>
      <c r="E67" s="164">
        <v>17368.629999999997</v>
      </c>
      <c r="F67" s="164">
        <v>16498.987000000001</v>
      </c>
      <c r="G67" s="164">
        <f t="shared" si="0"/>
        <v>1097315.9509999999</v>
      </c>
      <c r="H67" s="134"/>
      <c r="I67" s="168">
        <f t="shared" si="2"/>
        <v>-4.4640278762209107E-3</v>
      </c>
      <c r="J67" s="168">
        <f t="shared" si="3"/>
        <v>-9.9018778266723118E-2</v>
      </c>
      <c r="K67" s="168">
        <f t="shared" si="4"/>
        <v>-6.7153511755512207E-3</v>
      </c>
      <c r="L67" s="168">
        <f t="shared" si="5"/>
        <v>-1.9327915451128219E-2</v>
      </c>
      <c r="M67" s="168">
        <f t="shared" si="6"/>
        <v>-3.7371537759086859E-2</v>
      </c>
    </row>
    <row r="68" spans="1:13">
      <c r="A68" s="139" t="s">
        <v>21</v>
      </c>
      <c r="B68" s="163">
        <v>41974</v>
      </c>
      <c r="C68" s="164">
        <v>722848.005</v>
      </c>
      <c r="D68" s="164">
        <v>416555.82</v>
      </c>
      <c r="E68" s="164">
        <v>18317.776000000002</v>
      </c>
      <c r="F68" s="164">
        <v>17695.03</v>
      </c>
      <c r="G68" s="164">
        <f t="shared" si="0"/>
        <v>1175416.6310000001</v>
      </c>
      <c r="H68" s="134"/>
      <c r="I68" s="168">
        <f t="shared" si="2"/>
        <v>-1.2037045049916317E-3</v>
      </c>
      <c r="J68" s="168">
        <f t="shared" si="3"/>
        <v>-4.6539667845292398E-2</v>
      </c>
      <c r="K68" s="168">
        <f t="shared" si="4"/>
        <v>-8.4229325489828533E-3</v>
      </c>
      <c r="L68" s="168">
        <f t="shared" si="5"/>
        <v>-1.3347470775312509E-2</v>
      </c>
      <c r="M68" s="168">
        <f t="shared" si="6"/>
        <v>-1.8043850593808086E-2</v>
      </c>
    </row>
    <row r="69" spans="1:13">
      <c r="A69" s="139" t="s">
        <v>2</v>
      </c>
      <c r="B69" s="163">
        <v>42005</v>
      </c>
      <c r="C69" s="164">
        <v>730846.25100000005</v>
      </c>
      <c r="D69" s="164">
        <v>451053.424</v>
      </c>
      <c r="E69" s="164">
        <v>19053.391</v>
      </c>
      <c r="F69" s="164">
        <v>18471.713</v>
      </c>
      <c r="G69" s="164">
        <f t="shared" si="0"/>
        <v>1219424.7790000001</v>
      </c>
      <c r="H69" s="134"/>
      <c r="I69" s="168">
        <f t="shared" si="2"/>
        <v>1.0097611394301209E-2</v>
      </c>
      <c r="J69" s="168">
        <f t="shared" si="3"/>
        <v>5.8791351324568364E-2</v>
      </c>
      <c r="K69" s="168">
        <f t="shared" si="4"/>
        <v>1.3166211044577159E-2</v>
      </c>
      <c r="L69" s="168">
        <f t="shared" si="5"/>
        <v>2.6013330270946433E-2</v>
      </c>
      <c r="M69" s="168">
        <f t="shared" si="6"/>
        <v>2.7873167327435056E-2</v>
      </c>
    </row>
    <row r="70" spans="1:13">
      <c r="A70" s="139" t="s">
        <v>4</v>
      </c>
      <c r="B70" s="163">
        <v>42036</v>
      </c>
      <c r="C70" s="164">
        <v>661766.38600000006</v>
      </c>
      <c r="D70" s="164">
        <v>432642.01799999998</v>
      </c>
      <c r="E70" s="164">
        <v>16236.588</v>
      </c>
      <c r="F70" s="164">
        <v>16890.182000000001</v>
      </c>
      <c r="G70" s="164">
        <f t="shared" si="0"/>
        <v>1127535.1740000001</v>
      </c>
      <c r="H70" s="134"/>
      <c r="I70" s="168">
        <f t="shared" si="2"/>
        <v>4.9155134424860858E-3</v>
      </c>
      <c r="J70" s="168">
        <f t="shared" si="3"/>
        <v>0.12392539650573742</v>
      </c>
      <c r="K70" s="168">
        <f t="shared" si="4"/>
        <v>-5.6888651486740605E-2</v>
      </c>
      <c r="L70" s="168">
        <f t="shared" si="5"/>
        <v>4.8740057023772376E-2</v>
      </c>
      <c r="M70" s="168">
        <f t="shared" si="6"/>
        <v>4.712736520397498E-2</v>
      </c>
    </row>
    <row r="71" spans="1:13">
      <c r="A71" s="139" t="s">
        <v>6</v>
      </c>
      <c r="B71" s="163">
        <v>42064</v>
      </c>
      <c r="C71" s="164">
        <v>715006.56200000003</v>
      </c>
      <c r="D71" s="164">
        <v>438442.80599999998</v>
      </c>
      <c r="E71" s="164">
        <v>16277.65</v>
      </c>
      <c r="F71" s="164">
        <v>16709.5</v>
      </c>
      <c r="G71" s="164">
        <f t="shared" si="0"/>
        <v>1186436.5179999999</v>
      </c>
      <c r="H71" s="134"/>
      <c r="I71" s="168">
        <f t="shared" si="2"/>
        <v>9.4399971522476367E-3</v>
      </c>
      <c r="J71" s="168">
        <f t="shared" si="3"/>
        <v>5.7411799465639124E-2</v>
      </c>
      <c r="K71" s="168">
        <f t="shared" si="4"/>
        <v>-8.2204511198834318E-2</v>
      </c>
      <c r="L71" s="168">
        <f t="shared" si="5"/>
        <v>-1.8318743875691434E-2</v>
      </c>
      <c r="M71" s="168">
        <f t="shared" si="6"/>
        <v>2.4809119693284254E-2</v>
      </c>
    </row>
    <row r="72" spans="1:13">
      <c r="A72" s="139" t="s">
        <v>8</v>
      </c>
      <c r="B72" s="163">
        <v>42095</v>
      </c>
      <c r="C72" s="164">
        <v>675105.61100000003</v>
      </c>
      <c r="D72" s="164">
        <v>396873.94900000002</v>
      </c>
      <c r="E72" s="164">
        <v>15464.55</v>
      </c>
      <c r="F72" s="164">
        <v>15812.97</v>
      </c>
      <c r="G72" s="164">
        <f t="shared" si="0"/>
        <v>1103257.08</v>
      </c>
      <c r="H72" s="134"/>
      <c r="I72" s="168">
        <f t="shared" si="2"/>
        <v>-2.9424870681525883E-3</v>
      </c>
      <c r="J72" s="168">
        <f t="shared" si="3"/>
        <v>1.957932488808134E-2</v>
      </c>
      <c r="K72" s="168">
        <f t="shared" si="4"/>
        <v>4.5252681051447308E-2</v>
      </c>
      <c r="L72" s="168">
        <f t="shared" si="5"/>
        <v>5.45642200026486E-3</v>
      </c>
      <c r="M72" s="168">
        <f t="shared" si="6"/>
        <v>5.8204388018561204E-3</v>
      </c>
    </row>
    <row r="73" spans="1:13">
      <c r="A73" s="139" t="s">
        <v>6</v>
      </c>
      <c r="B73" s="163">
        <v>42125</v>
      </c>
      <c r="C73" s="164">
        <v>704036.79</v>
      </c>
      <c r="D73" s="164">
        <v>450062.73</v>
      </c>
      <c r="E73" s="164">
        <v>17006.84</v>
      </c>
      <c r="F73" s="164">
        <v>16735.740000000002</v>
      </c>
      <c r="G73" s="164">
        <f t="shared" si="0"/>
        <v>1187842.1000000001</v>
      </c>
      <c r="H73" s="134"/>
      <c r="I73" s="168">
        <f t="shared" si="2"/>
        <v>8.3023400875739117E-3</v>
      </c>
      <c r="J73" s="168">
        <f t="shared" si="3"/>
        <v>2.9247100387855163E-2</v>
      </c>
      <c r="K73" s="168">
        <f t="shared" si="4"/>
        <v>-4.739921704534189E-3</v>
      </c>
      <c r="L73" s="168">
        <f t="shared" si="5"/>
        <v>9.6752597182001576E-3</v>
      </c>
      <c r="M73" s="168">
        <f t="shared" si="6"/>
        <v>1.596455764504201E-2</v>
      </c>
    </row>
    <row r="74" spans="1:13">
      <c r="A74" s="139" t="s">
        <v>11</v>
      </c>
      <c r="B74" s="163">
        <v>42156</v>
      </c>
      <c r="C74" s="164">
        <v>685801.11399999994</v>
      </c>
      <c r="D74" s="164">
        <v>523031.54300000001</v>
      </c>
      <c r="E74" s="164">
        <v>16895</v>
      </c>
      <c r="F74" s="164">
        <v>17202.23</v>
      </c>
      <c r="G74" s="164">
        <f t="shared" ref="G74:G91" si="7">SUM(C74:F74)</f>
        <v>1242929.8869999999</v>
      </c>
      <c r="H74" s="134"/>
      <c r="I74" s="168">
        <f t="shared" si="2"/>
        <v>-5.0044365297337023E-3</v>
      </c>
      <c r="J74" s="168">
        <f t="shared" si="3"/>
        <v>2.9009138500048604E-2</v>
      </c>
      <c r="K74" s="168">
        <f t="shared" si="4"/>
        <v>-2.422565562852852E-2</v>
      </c>
      <c r="L74" s="168">
        <f t="shared" si="5"/>
        <v>4.9203868610536716E-4</v>
      </c>
      <c r="M74" s="168">
        <f t="shared" si="6"/>
        <v>8.8346204269034168E-3</v>
      </c>
    </row>
    <row r="75" spans="1:13">
      <c r="A75" s="139" t="s">
        <v>11</v>
      </c>
      <c r="B75" s="163">
        <v>42186</v>
      </c>
      <c r="C75" s="164">
        <v>767801.71100000001</v>
      </c>
      <c r="D75" s="164">
        <v>695676.82299999997</v>
      </c>
      <c r="E75" s="164">
        <v>19155</v>
      </c>
      <c r="F75" s="164">
        <v>21687</v>
      </c>
      <c r="G75" s="164">
        <f t="shared" si="7"/>
        <v>1504320.534</v>
      </c>
      <c r="H75" s="134"/>
      <c r="I75" s="168">
        <f t="shared" si="2"/>
        <v>4.7686020219369851E-2</v>
      </c>
      <c r="J75" s="168">
        <f t="shared" si="3"/>
        <v>0.15912604422957788</v>
      </c>
      <c r="K75" s="168">
        <f t="shared" si="4"/>
        <v>4.8009045431452124E-2</v>
      </c>
      <c r="L75" s="168">
        <f t="shared" si="5"/>
        <v>0.15163545297554948</v>
      </c>
      <c r="M75" s="168">
        <f t="shared" si="6"/>
        <v>9.7934109092199684E-2</v>
      </c>
    </row>
    <row r="76" spans="1:13">
      <c r="A76" s="139" t="s">
        <v>8</v>
      </c>
      <c r="B76" s="163">
        <v>42217</v>
      </c>
      <c r="C76" s="164">
        <v>767658.78099999996</v>
      </c>
      <c r="D76" s="164">
        <v>656656.39500000002</v>
      </c>
      <c r="E76" s="164">
        <v>18611.22</v>
      </c>
      <c r="F76" s="164">
        <v>21180.359</v>
      </c>
      <c r="G76" s="164">
        <f t="shared" si="7"/>
        <v>1464106.7549999999</v>
      </c>
      <c r="H76" s="134"/>
      <c r="I76" s="168">
        <f t="shared" si="2"/>
        <v>2.5836006692546043E-2</v>
      </c>
      <c r="J76" s="168">
        <f t="shared" si="3"/>
        <v>4.5186538600896275E-2</v>
      </c>
      <c r="K76" s="168">
        <f t="shared" si="4"/>
        <v>-8.0306330155321959E-4</v>
      </c>
      <c r="L76" s="168">
        <f t="shared" si="5"/>
        <v>6.9080617861591254E-2</v>
      </c>
      <c r="M76" s="168">
        <f t="shared" si="6"/>
        <v>3.46823704262329E-2</v>
      </c>
    </row>
    <row r="77" spans="1:13">
      <c r="A77" s="139" t="s">
        <v>15</v>
      </c>
      <c r="B77" s="163">
        <v>42248</v>
      </c>
      <c r="C77" s="164">
        <v>749210.31900000002</v>
      </c>
      <c r="D77" s="164">
        <v>524571.946</v>
      </c>
      <c r="E77" s="164">
        <v>16586.63</v>
      </c>
      <c r="F77" s="164">
        <v>17765.901999999998</v>
      </c>
      <c r="G77" s="164">
        <f t="shared" si="7"/>
        <v>1308134.797</v>
      </c>
      <c r="H77" s="134"/>
      <c r="I77" s="168">
        <f t="shared" si="2"/>
        <v>2.2231677417794415E-4</v>
      </c>
      <c r="J77" s="168">
        <f t="shared" si="3"/>
        <v>-8.0711351283723642E-2</v>
      </c>
      <c r="K77" s="168">
        <f t="shared" si="4"/>
        <v>-0.10407212004912769</v>
      </c>
      <c r="L77" s="168">
        <f t="shared" si="5"/>
        <v>-5.0871708571237906E-2</v>
      </c>
      <c r="M77" s="168">
        <f t="shared" si="6"/>
        <v>-3.5941090971631673E-2</v>
      </c>
    </row>
    <row r="78" spans="1:13">
      <c r="A78" s="139" t="s">
        <v>17</v>
      </c>
      <c r="B78" s="163">
        <v>42278</v>
      </c>
      <c r="C78" s="164">
        <v>759770.38100000005</v>
      </c>
      <c r="D78" s="164">
        <v>448491.071</v>
      </c>
      <c r="E78" s="164">
        <v>16965.087</v>
      </c>
      <c r="F78" s="164">
        <v>17395.39</v>
      </c>
      <c r="G78" s="164">
        <f t="shared" si="7"/>
        <v>1242621.929</v>
      </c>
      <c r="H78" s="134"/>
      <c r="I78" s="168">
        <f t="shared" si="2"/>
        <v>-4.4394624060177801E-3</v>
      </c>
      <c r="J78" s="168">
        <f t="shared" si="3"/>
        <v>-1.3706742993957799E-2</v>
      </c>
      <c r="K78" s="168">
        <f t="shared" si="4"/>
        <v>-6.7625826450800397E-2</v>
      </c>
      <c r="L78" s="168">
        <f t="shared" si="5"/>
        <v>-1.6611682199086375E-2</v>
      </c>
      <c r="M78" s="168">
        <f t="shared" si="6"/>
        <v>-8.8893186940502966E-3</v>
      </c>
    </row>
    <row r="79" spans="1:13">
      <c r="A79" s="139" t="s">
        <v>19</v>
      </c>
      <c r="B79" s="163">
        <v>42309</v>
      </c>
      <c r="C79" s="164">
        <v>716783.48</v>
      </c>
      <c r="D79" s="164">
        <v>370736.61599999998</v>
      </c>
      <c r="E79" s="164">
        <v>16097.687</v>
      </c>
      <c r="F79" s="164">
        <v>16375.924000000001</v>
      </c>
      <c r="G79" s="164">
        <f t="shared" si="7"/>
        <v>1119993.7069999999</v>
      </c>
      <c r="H79" s="134"/>
      <c r="I79" s="168">
        <f t="shared" si="2"/>
        <v>1.1308220130737734E-2</v>
      </c>
      <c r="J79" s="168">
        <f t="shared" si="3"/>
        <v>4.5271404191891129E-2</v>
      </c>
      <c r="K79" s="168">
        <f t="shared" si="4"/>
        <v>-7.3174625747684074E-2</v>
      </c>
      <c r="L79" s="168">
        <f t="shared" si="5"/>
        <v>-7.4588215628026422E-3</v>
      </c>
      <c r="M79" s="168">
        <f t="shared" si="6"/>
        <v>2.0666569167552495E-2</v>
      </c>
    </row>
    <row r="80" spans="1:13">
      <c r="A80" s="139" t="s">
        <v>21</v>
      </c>
      <c r="B80" s="343">
        <v>42339</v>
      </c>
      <c r="C80" s="299">
        <v>735575.054</v>
      </c>
      <c r="D80" s="299">
        <v>408196.22700000001</v>
      </c>
      <c r="E80" s="299">
        <v>17089.956999999999</v>
      </c>
      <c r="F80" s="299">
        <v>17258.080999999998</v>
      </c>
      <c r="G80" s="299">
        <f t="shared" si="7"/>
        <v>1178119.3189999999</v>
      </c>
      <c r="H80" s="345"/>
      <c r="I80" s="344">
        <f t="shared" si="2"/>
        <v>1.7606812098762026E-2</v>
      </c>
      <c r="J80" s="344">
        <f t="shared" si="3"/>
        <v>-2.0068362026486652E-2</v>
      </c>
      <c r="K80" s="344">
        <f t="shared" si="4"/>
        <v>-6.7028824896646966E-2</v>
      </c>
      <c r="L80" s="344">
        <f t="shared" si="5"/>
        <v>-2.4693317841224416E-2</v>
      </c>
      <c r="M80" s="344">
        <f t="shared" si="6"/>
        <v>2.2993446993349043E-3</v>
      </c>
    </row>
    <row r="81" spans="1:13">
      <c r="A81" s="139"/>
      <c r="B81" s="163">
        <v>42370</v>
      </c>
      <c r="C81" s="299">
        <v>727389.20799999998</v>
      </c>
      <c r="D81" s="299">
        <v>411692.24900000001</v>
      </c>
      <c r="E81" s="299">
        <v>17311.150999999998</v>
      </c>
      <c r="F81" s="299">
        <v>17069.574000000001</v>
      </c>
      <c r="G81" s="299">
        <f t="shared" si="7"/>
        <v>1173462.182</v>
      </c>
      <c r="H81" s="134"/>
      <c r="I81" s="344">
        <f t="shared" ref="I81:I91" si="8">C81/C69-1</f>
        <v>-4.7301918772516549E-3</v>
      </c>
      <c r="J81" s="344">
        <f t="shared" ref="J81:J91" si="9">D81/D69-1</f>
        <v>-8.7264995465370809E-2</v>
      </c>
      <c r="K81" s="344">
        <f t="shared" ref="K81:K91" si="10">E81/E69-1</f>
        <v>-9.1439891198369927E-2</v>
      </c>
      <c r="L81" s="344">
        <f t="shared" ref="L81:L91" si="11">F81/F69-1</f>
        <v>-7.5907361704894316E-2</v>
      </c>
      <c r="M81" s="344">
        <f t="shared" ref="M81:M91" si="12">G81/G69-1</f>
        <v>-3.7692031350791577E-2</v>
      </c>
    </row>
    <row r="82" spans="1:13">
      <c r="A82" s="139"/>
      <c r="B82" s="163">
        <v>42401</v>
      </c>
      <c r="C82" s="299">
        <v>681199.82</v>
      </c>
      <c r="D82" s="299">
        <v>404226.46600000001</v>
      </c>
      <c r="E82" s="299">
        <v>16981.61</v>
      </c>
      <c r="F82" s="299">
        <v>16128.295</v>
      </c>
      <c r="G82" s="299">
        <f t="shared" si="7"/>
        <v>1118536.1909999999</v>
      </c>
      <c r="H82" s="134"/>
      <c r="I82" s="344">
        <f t="shared" si="8"/>
        <v>2.9366003488729531E-2</v>
      </c>
      <c r="J82" s="344">
        <f t="shared" si="9"/>
        <v>-6.5679131516994671E-2</v>
      </c>
      <c r="K82" s="344">
        <f t="shared" si="10"/>
        <v>4.588537936665027E-2</v>
      </c>
      <c r="L82" s="344">
        <f t="shared" si="11"/>
        <v>-4.5108276512354939E-2</v>
      </c>
      <c r="M82" s="344">
        <f t="shared" si="12"/>
        <v>-7.9811106628947526E-3</v>
      </c>
    </row>
    <row r="83" spans="1:13">
      <c r="A83" s="139"/>
      <c r="B83" s="163">
        <v>42430</v>
      </c>
      <c r="C83" s="299">
        <v>721385.39099999995</v>
      </c>
      <c r="D83" s="299">
        <v>449142.88199999998</v>
      </c>
      <c r="E83" s="299">
        <v>16402.367999999999</v>
      </c>
      <c r="F83" s="299">
        <v>15914.811</v>
      </c>
      <c r="G83" s="299">
        <f t="shared" si="7"/>
        <v>1202845.452</v>
      </c>
      <c r="H83" s="134"/>
      <c r="I83" s="344">
        <f t="shared" si="8"/>
        <v>8.921357283990794E-3</v>
      </c>
      <c r="J83" s="344">
        <f t="shared" si="9"/>
        <v>2.4404724752172147E-2</v>
      </c>
      <c r="K83" s="344">
        <f t="shared" si="10"/>
        <v>7.6619168000293669E-3</v>
      </c>
      <c r="L83" s="344">
        <f t="shared" si="11"/>
        <v>-4.7559113079385984E-2</v>
      </c>
      <c r="M83" s="344">
        <f t="shared" si="12"/>
        <v>1.383043572163567E-2</v>
      </c>
    </row>
    <row r="84" spans="1:13">
      <c r="A84" s="139"/>
      <c r="B84" s="163">
        <v>42461</v>
      </c>
      <c r="C84" s="299">
        <v>692246.81400000001</v>
      </c>
      <c r="D84" s="299">
        <v>413773.20799999998</v>
      </c>
      <c r="E84" s="299">
        <v>16859.948</v>
      </c>
      <c r="F84" s="299">
        <v>16212.992</v>
      </c>
      <c r="G84" s="299">
        <f t="shared" si="7"/>
        <v>1139092.9620000001</v>
      </c>
      <c r="H84" s="134"/>
      <c r="I84" s="344">
        <f t="shared" si="8"/>
        <v>2.5390402213676833E-2</v>
      </c>
      <c r="J84" s="344">
        <f t="shared" si="9"/>
        <v>4.2580922841070512E-2</v>
      </c>
      <c r="K84" s="344">
        <f t="shared" si="10"/>
        <v>9.0232046842617653E-2</v>
      </c>
      <c r="L84" s="344">
        <f t="shared" si="11"/>
        <v>2.5297082078825195E-2</v>
      </c>
      <c r="M84" s="344">
        <f t="shared" si="12"/>
        <v>3.2481896241264074E-2</v>
      </c>
    </row>
    <row r="85" spans="1:13">
      <c r="A85" s="139"/>
      <c r="B85" s="163">
        <v>42491</v>
      </c>
      <c r="C85" s="299">
        <v>702134.32499999995</v>
      </c>
      <c r="D85" s="299">
        <v>471913.277</v>
      </c>
      <c r="E85" s="299">
        <v>16947.504000000001</v>
      </c>
      <c r="F85" s="299">
        <v>16460.428</v>
      </c>
      <c r="G85" s="299">
        <f t="shared" si="7"/>
        <v>1207455.534</v>
      </c>
      <c r="H85" s="134"/>
      <c r="I85" s="344">
        <f t="shared" si="8"/>
        <v>-2.7022238425922218E-3</v>
      </c>
      <c r="J85" s="344">
        <f t="shared" si="9"/>
        <v>4.855000324065939E-2</v>
      </c>
      <c r="K85" s="344">
        <f t="shared" si="10"/>
        <v>-3.4889491522234195E-3</v>
      </c>
      <c r="L85" s="344">
        <f t="shared" si="11"/>
        <v>-1.6450542372192789E-2</v>
      </c>
      <c r="M85" s="344">
        <f t="shared" si="12"/>
        <v>1.6511819205599743E-2</v>
      </c>
    </row>
    <row r="86" spans="1:13">
      <c r="A86" s="139"/>
      <c r="B86" s="163">
        <v>42522</v>
      </c>
      <c r="C86" s="299">
        <v>709160.30099999998</v>
      </c>
      <c r="D86" s="299">
        <v>534119.72699999996</v>
      </c>
      <c r="E86" s="299">
        <v>16955.244999999999</v>
      </c>
      <c r="F86" s="299">
        <v>17318.733</v>
      </c>
      <c r="G86" s="299">
        <f t="shared" si="7"/>
        <v>1277554.0060000001</v>
      </c>
      <c r="H86" s="134"/>
      <c r="I86" s="344">
        <f t="shared" si="8"/>
        <v>3.4061168060453229E-2</v>
      </c>
      <c r="J86" s="344">
        <f t="shared" si="9"/>
        <v>2.1199838037301522E-2</v>
      </c>
      <c r="K86" s="344">
        <f t="shared" si="10"/>
        <v>3.5658478839892815E-3</v>
      </c>
      <c r="L86" s="344">
        <f t="shared" si="11"/>
        <v>6.7725521632950869E-3</v>
      </c>
      <c r="M86" s="344">
        <f t="shared" si="12"/>
        <v>2.785685609634081E-2</v>
      </c>
    </row>
    <row r="87" spans="1:13">
      <c r="A87" s="139"/>
      <c r="B87" s="343">
        <v>42552</v>
      </c>
      <c r="C87" s="299">
        <v>764740.61699999997</v>
      </c>
      <c r="D87" s="299">
        <v>643380.65</v>
      </c>
      <c r="E87" s="299">
        <v>18292.602999999999</v>
      </c>
      <c r="F87" s="299">
        <v>18783.884999999998</v>
      </c>
      <c r="G87" s="299">
        <f t="shared" si="7"/>
        <v>1445197.7549999999</v>
      </c>
      <c r="H87" s="134"/>
      <c r="I87" s="344">
        <f t="shared" si="8"/>
        <v>-3.9868288337273627E-3</v>
      </c>
      <c r="J87" s="344">
        <f t="shared" si="9"/>
        <v>-7.5173085074878188E-2</v>
      </c>
      <c r="K87" s="344">
        <f t="shared" si="10"/>
        <v>-4.502203080135736E-2</v>
      </c>
      <c r="L87" s="344">
        <f t="shared" si="11"/>
        <v>-0.13386429658320664</v>
      </c>
      <c r="M87" s="344">
        <f t="shared" si="12"/>
        <v>-3.9301982299471905E-2</v>
      </c>
    </row>
    <row r="88" spans="1:13">
      <c r="A88" s="139"/>
      <c r="B88" s="163">
        <v>42583</v>
      </c>
      <c r="C88" s="299">
        <v>793682.17200000002</v>
      </c>
      <c r="D88" s="299">
        <v>651445.41599999997</v>
      </c>
      <c r="E88" s="299">
        <v>19186.523000000001</v>
      </c>
      <c r="F88" s="299">
        <v>20486.901000000002</v>
      </c>
      <c r="G88" s="299">
        <f t="shared" si="7"/>
        <v>1484801.0120000001</v>
      </c>
      <c r="H88" s="134"/>
      <c r="I88" s="344">
        <f t="shared" si="8"/>
        <v>3.3899685177964489E-2</v>
      </c>
      <c r="J88" s="344">
        <f t="shared" si="9"/>
        <v>-7.9356251453244209E-3</v>
      </c>
      <c r="K88" s="344">
        <f t="shared" si="10"/>
        <v>3.091162212901688E-2</v>
      </c>
      <c r="L88" s="344">
        <f t="shared" si="11"/>
        <v>-3.2740615964063635E-2</v>
      </c>
      <c r="M88" s="344">
        <f t="shared" si="12"/>
        <v>1.4134390767154281E-2</v>
      </c>
    </row>
    <row r="89" spans="1:13">
      <c r="A89" s="139"/>
      <c r="B89" s="163">
        <v>42614</v>
      </c>
      <c r="C89" s="299">
        <v>750873.473</v>
      </c>
      <c r="D89" s="299">
        <v>569978.87</v>
      </c>
      <c r="E89" s="299">
        <v>18207.409</v>
      </c>
      <c r="F89" s="299">
        <v>18717.054</v>
      </c>
      <c r="G89" s="299">
        <f t="shared" si="7"/>
        <v>1357776.8059999999</v>
      </c>
      <c r="H89" s="134"/>
      <c r="I89" s="344">
        <f t="shared" si="8"/>
        <v>2.2198759918574673E-3</v>
      </c>
      <c r="J89" s="344">
        <f t="shared" si="9"/>
        <v>8.6559954923704607E-2</v>
      </c>
      <c r="K89" s="344">
        <f t="shared" si="10"/>
        <v>9.7715991735512153E-2</v>
      </c>
      <c r="L89" s="344">
        <f t="shared" si="11"/>
        <v>5.3538064096042115E-2</v>
      </c>
      <c r="M89" s="344">
        <f t="shared" si="12"/>
        <v>3.7948695435551461E-2</v>
      </c>
    </row>
    <row r="90" spans="1:13">
      <c r="A90" s="139"/>
      <c r="B90" s="163">
        <v>42644</v>
      </c>
      <c r="C90" s="299">
        <v>764332.99</v>
      </c>
      <c r="D90" s="299">
        <v>478229.58</v>
      </c>
      <c r="E90" s="299">
        <v>17865.216</v>
      </c>
      <c r="F90" s="299">
        <v>17610.343000000001</v>
      </c>
      <c r="G90" s="299">
        <f t="shared" si="7"/>
        <v>1278038.1290000002</v>
      </c>
      <c r="H90" s="134"/>
      <c r="I90" s="344">
        <f t="shared" si="8"/>
        <v>6.0052472616722863E-3</v>
      </c>
      <c r="J90" s="344">
        <f t="shared" si="9"/>
        <v>6.630791764413968E-2</v>
      </c>
      <c r="K90" s="344">
        <f t="shared" si="10"/>
        <v>5.305772967742528E-2</v>
      </c>
      <c r="L90" s="344">
        <f t="shared" si="11"/>
        <v>1.2356894556546427E-2</v>
      </c>
      <c r="M90" s="344">
        <f t="shared" si="12"/>
        <v>2.8501187025164798E-2</v>
      </c>
    </row>
    <row r="91" spans="1:13">
      <c r="A91" s="139"/>
      <c r="B91" s="163">
        <v>42675</v>
      </c>
      <c r="C91" s="299">
        <v>724124.45</v>
      </c>
      <c r="D91" s="299">
        <v>385262.1</v>
      </c>
      <c r="E91" s="299">
        <v>17454.717000000001</v>
      </c>
      <c r="F91" s="299">
        <v>16467.307000000001</v>
      </c>
      <c r="G91" s="299">
        <f t="shared" si="7"/>
        <v>1143308.5739999998</v>
      </c>
      <c r="H91" s="134"/>
      <c r="I91" s="344">
        <f t="shared" si="8"/>
        <v>1.0241544629348898E-2</v>
      </c>
      <c r="J91" s="344">
        <f t="shared" si="9"/>
        <v>3.9180063077449034E-2</v>
      </c>
      <c r="K91" s="344">
        <f t="shared" si="10"/>
        <v>8.4299688520468763E-2</v>
      </c>
      <c r="L91" s="344">
        <f t="shared" si="11"/>
        <v>5.5803263376161816E-3</v>
      </c>
      <c r="M91" s="344">
        <f t="shared" si="12"/>
        <v>2.0816962501022163E-2</v>
      </c>
    </row>
    <row r="92" spans="1:13">
      <c r="A92" s="139"/>
      <c r="B92" s="165">
        <v>42705</v>
      </c>
      <c r="C92" s="166">
        <v>746257.30599999998</v>
      </c>
      <c r="D92" s="166">
        <v>419013.94900000002</v>
      </c>
      <c r="E92" s="166">
        <v>18263.852999999999</v>
      </c>
      <c r="F92" s="166">
        <v>17178.523000000001</v>
      </c>
      <c r="G92" s="166">
        <f t="shared" ref="G92" si="13">SUM(C92:F92)</f>
        <v>1200713.6309999998</v>
      </c>
      <c r="H92" s="134"/>
      <c r="I92" s="169">
        <f t="shared" ref="I92" si="14">C92/C80-1</f>
        <v>1.4522314129483682E-2</v>
      </c>
      <c r="J92" s="169">
        <f t="shared" ref="J92" si="15">D92/D80-1</f>
        <v>2.6501278758757296E-2</v>
      </c>
      <c r="K92" s="169">
        <f t="shared" ref="K92" si="16">E92/E80-1</f>
        <v>6.8689230756987962E-2</v>
      </c>
      <c r="L92" s="169">
        <f t="shared" ref="L92" si="17">F92/F80-1</f>
        <v>-4.6098984006389676E-3</v>
      </c>
      <c r="M92" s="169">
        <f t="shared" ref="M92" si="18">G92/G80-1</f>
        <v>1.9178288341098026E-2</v>
      </c>
    </row>
    <row r="93" spans="1:13">
      <c r="B93" s="160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</row>
    <row r="94" spans="1:13">
      <c r="B94" s="180"/>
      <c r="C94" s="181"/>
      <c r="D94" s="181"/>
      <c r="E94" s="181"/>
      <c r="F94" s="181"/>
      <c r="G94" s="181"/>
      <c r="H94" s="134"/>
      <c r="I94" s="181"/>
      <c r="J94" s="181"/>
      <c r="K94" s="181"/>
      <c r="L94" s="181"/>
      <c r="M94" s="181"/>
    </row>
    <row r="95" spans="1:13">
      <c r="B95" s="174"/>
      <c r="C95" s="175" t="s">
        <v>146</v>
      </c>
      <c r="D95" s="175"/>
      <c r="E95" s="175"/>
      <c r="F95" s="175"/>
      <c r="G95" s="175"/>
      <c r="H95" s="134"/>
      <c r="I95" s="175" t="s">
        <v>146</v>
      </c>
      <c r="J95" s="175"/>
      <c r="K95" s="175"/>
      <c r="L95" s="175"/>
      <c r="M95" s="175"/>
    </row>
    <row r="96" spans="1:13">
      <c r="B96" s="176"/>
      <c r="C96" s="177" t="s">
        <v>222</v>
      </c>
      <c r="D96" s="177"/>
      <c r="E96" s="177"/>
      <c r="F96" s="177"/>
      <c r="G96" s="177"/>
      <c r="H96" s="134"/>
      <c r="I96" s="177" t="s">
        <v>188</v>
      </c>
      <c r="J96" s="177"/>
      <c r="K96" s="177"/>
      <c r="L96" s="177"/>
      <c r="M96" s="177"/>
    </row>
    <row r="97" spans="2:13">
      <c r="B97" s="178"/>
      <c r="C97" s="179" t="s">
        <v>221</v>
      </c>
      <c r="D97" s="179" t="s">
        <v>223</v>
      </c>
      <c r="E97" s="179" t="s">
        <v>200</v>
      </c>
      <c r="F97" s="179" t="s">
        <v>205</v>
      </c>
      <c r="G97" s="179" t="s">
        <v>224</v>
      </c>
      <c r="H97" s="134"/>
      <c r="I97" s="179" t="s">
        <v>221</v>
      </c>
      <c r="J97" s="179" t="s">
        <v>223</v>
      </c>
      <c r="K97" s="179" t="s">
        <v>200</v>
      </c>
      <c r="L97" s="179" t="s">
        <v>205</v>
      </c>
      <c r="M97" s="179" t="s">
        <v>224</v>
      </c>
    </row>
    <row r="98" spans="2:13">
      <c r="B98" s="170">
        <v>2010</v>
      </c>
      <c r="C98" s="164">
        <f>SUM(C9:C20)</f>
        <v>8894756.2689999975</v>
      </c>
      <c r="D98" s="164">
        <f>SUM(D9:D20)</f>
        <v>5840292.0320000006</v>
      </c>
      <c r="E98" s="164">
        <f>SUM(E9:E20)</f>
        <v>217535.111</v>
      </c>
      <c r="F98" s="164">
        <f>SUM(F9:F20)</f>
        <v>213311.427</v>
      </c>
      <c r="G98" s="164">
        <f>SUM(G9:G20)</f>
        <v>15165894.839000002</v>
      </c>
      <c r="H98" s="134"/>
      <c r="I98" s="167"/>
      <c r="J98" s="167"/>
      <c r="K98" s="167"/>
      <c r="L98" s="167"/>
      <c r="M98" s="167"/>
    </row>
    <row r="99" spans="2:13">
      <c r="B99" s="170">
        <v>2011</v>
      </c>
      <c r="C99" s="164">
        <f>SUM(C21:C32)</f>
        <v>8870233.4379999992</v>
      </c>
      <c r="D99" s="164">
        <f>SUM(D21:D32)</f>
        <v>5743305.0789999999</v>
      </c>
      <c r="E99" s="164">
        <f>SUM(E21:E32)</f>
        <v>202972.89599999995</v>
      </c>
      <c r="F99" s="164">
        <f>SUM(F21:F32)</f>
        <v>214907.89399999997</v>
      </c>
      <c r="G99" s="164">
        <f>SUM(G21:G32)</f>
        <v>15031419.307</v>
      </c>
      <c r="H99" s="134"/>
      <c r="I99" s="167"/>
      <c r="J99" s="167"/>
      <c r="K99" s="167"/>
      <c r="L99" s="167"/>
      <c r="M99" s="167"/>
    </row>
    <row r="100" spans="2:13">
      <c r="B100" s="170">
        <v>2012</v>
      </c>
      <c r="C100" s="164">
        <f>SUM(C33:C44)</f>
        <v>8892542.5789999999</v>
      </c>
      <c r="D100" s="164">
        <f>SUM(D33:D44)</f>
        <v>5822609.3099999996</v>
      </c>
      <c r="E100" s="164">
        <f>SUM(E33:E44)</f>
        <v>212071.89599999998</v>
      </c>
      <c r="F100" s="164">
        <f>SUM(F33:F44)</f>
        <v>217356.19200000001</v>
      </c>
      <c r="G100" s="164">
        <f>SUM(G33:G44)</f>
        <v>15144579.977000002</v>
      </c>
      <c r="H100" s="134"/>
      <c r="I100" s="167"/>
      <c r="J100" s="167"/>
      <c r="K100" s="167"/>
      <c r="L100" s="167"/>
      <c r="M100" s="167"/>
    </row>
    <row r="101" spans="2:13">
      <c r="B101" s="170">
        <v>2013</v>
      </c>
      <c r="C101" s="164">
        <f>SUM(C45:C56)</f>
        <v>8623687.1550000012</v>
      </c>
      <c r="D101" s="164">
        <f>SUM(D45:D56)</f>
        <v>5673540.794999999</v>
      </c>
      <c r="E101" s="164">
        <f>SUM(E45:E56)</f>
        <v>201960.06399999998</v>
      </c>
      <c r="F101" s="164">
        <f>SUM(F45:F56)</f>
        <v>209668.64799999999</v>
      </c>
      <c r="G101" s="164">
        <f>SUM(G45:G56)</f>
        <v>14708856.662</v>
      </c>
      <c r="H101" s="134"/>
      <c r="I101" s="167"/>
      <c r="J101" s="167"/>
      <c r="K101" s="167"/>
      <c r="L101" s="167"/>
      <c r="M101" s="167"/>
    </row>
    <row r="102" spans="2:13">
      <c r="B102" s="170">
        <v>2014</v>
      </c>
      <c r="C102" s="164">
        <f>SUM(C57:C68)</f>
        <v>8579976.370000001</v>
      </c>
      <c r="D102" s="164">
        <f>SUM(D57:D68)</f>
        <v>5585425.2089999998</v>
      </c>
      <c r="E102" s="164">
        <f>SUM(E57:E68)</f>
        <v>212253.72200000004</v>
      </c>
      <c r="F102" s="164">
        <f>SUM(F57:F68)</f>
        <v>209870.81299999999</v>
      </c>
      <c r="G102" s="164">
        <f>SUM(G57:G68)</f>
        <v>14587526.113999996</v>
      </c>
      <c r="H102" s="134"/>
      <c r="I102" s="167"/>
      <c r="J102" s="167"/>
      <c r="K102" s="167"/>
      <c r="L102" s="167"/>
      <c r="M102" s="167"/>
    </row>
    <row r="103" spans="2:13">
      <c r="B103" s="170">
        <v>2015</v>
      </c>
      <c r="C103" s="164">
        <f>SUM(C69:C80)</f>
        <v>8669362.4399999995</v>
      </c>
      <c r="D103" s="164">
        <f>SUM(D69:D80)</f>
        <v>5796435.5480000004</v>
      </c>
      <c r="E103" s="164">
        <f>SUM(E69:E80)</f>
        <v>205439.6</v>
      </c>
      <c r="F103" s="164">
        <f>SUM(F69:F80)</f>
        <v>213484.99100000004</v>
      </c>
      <c r="G103" s="164">
        <f>SUM(G69:G80)</f>
        <v>14884722.579</v>
      </c>
      <c r="H103" s="134"/>
      <c r="I103" s="167"/>
      <c r="J103" s="167"/>
      <c r="K103" s="167"/>
      <c r="L103" s="167"/>
      <c r="M103" s="167"/>
    </row>
    <row r="104" spans="2:13">
      <c r="B104" s="170">
        <v>2016</v>
      </c>
      <c r="C104" s="164">
        <f>SUM(C81:C92)</f>
        <v>8777526.8670000006</v>
      </c>
      <c r="D104" s="164">
        <f t="shared" ref="D104:F104" si="19">SUM(D81:D92)</f>
        <v>5832178.3739999998</v>
      </c>
      <c r="E104" s="164">
        <f t="shared" si="19"/>
        <v>210728.147</v>
      </c>
      <c r="F104" s="164">
        <f t="shared" si="19"/>
        <v>208348.84600000002</v>
      </c>
      <c r="G104" s="164">
        <f>SUM(G81:G92)</f>
        <v>15028782.233999997</v>
      </c>
      <c r="H104" s="134"/>
      <c r="I104" s="167"/>
      <c r="J104" s="167"/>
      <c r="K104" s="167"/>
      <c r="L104" s="167"/>
      <c r="M104" s="167"/>
    </row>
    <row r="105" spans="2:13">
      <c r="B105" s="170"/>
      <c r="C105" s="167"/>
      <c r="D105" s="167"/>
      <c r="E105" s="167"/>
      <c r="F105" s="167"/>
      <c r="G105" s="167"/>
      <c r="H105" s="134"/>
      <c r="I105" s="167"/>
      <c r="J105" s="167"/>
      <c r="K105" s="167"/>
      <c r="L105" s="167"/>
      <c r="M105" s="167"/>
    </row>
    <row r="106" spans="2:13">
      <c r="B106" s="170">
        <v>2010</v>
      </c>
      <c r="C106" s="164">
        <f t="shared" ref="C106:G108" si="20">C98/1000</f>
        <v>8894.7562689999977</v>
      </c>
      <c r="D106" s="164">
        <f t="shared" si="20"/>
        <v>5840.2920320000003</v>
      </c>
      <c r="E106" s="164">
        <f t="shared" si="20"/>
        <v>217.535111</v>
      </c>
      <c r="F106" s="164">
        <f t="shared" si="20"/>
        <v>213.31142700000001</v>
      </c>
      <c r="G106" s="164">
        <f t="shared" si="20"/>
        <v>15165.894839000002</v>
      </c>
      <c r="H106" s="134"/>
      <c r="I106" s="167"/>
      <c r="J106" s="167"/>
      <c r="K106" s="167"/>
      <c r="L106" s="167"/>
      <c r="M106" s="167"/>
    </row>
    <row r="107" spans="2:13">
      <c r="B107" s="170">
        <v>2011</v>
      </c>
      <c r="C107" s="164">
        <f t="shared" si="20"/>
        <v>8870.2334379999993</v>
      </c>
      <c r="D107" s="164">
        <f t="shared" si="20"/>
        <v>5743.3050789999998</v>
      </c>
      <c r="E107" s="164">
        <f t="shared" si="20"/>
        <v>202.97289599999996</v>
      </c>
      <c r="F107" s="164">
        <f t="shared" si="20"/>
        <v>214.90789399999997</v>
      </c>
      <c r="G107" s="164">
        <f t="shared" si="20"/>
        <v>15031.419307</v>
      </c>
      <c r="H107" s="134"/>
      <c r="I107" s="171">
        <f>((C107/C106)-1)*100</f>
        <v>-0.2756998647109099</v>
      </c>
      <c r="J107" s="171">
        <f t="shared" ref="J107:M107" si="21">((D107/D106)-1)*100</f>
        <v>-1.6606524548531398</v>
      </c>
      <c r="K107" s="171">
        <f t="shared" si="21"/>
        <v>-6.6941906219451841</v>
      </c>
      <c r="L107" s="171">
        <f t="shared" si="21"/>
        <v>0.74842075853722712</v>
      </c>
      <c r="M107" s="171">
        <f t="shared" si="21"/>
        <v>-0.88669698311628631</v>
      </c>
    </row>
    <row r="108" spans="2:13">
      <c r="B108" s="170">
        <v>2012</v>
      </c>
      <c r="C108" s="164">
        <f t="shared" si="20"/>
        <v>8892.542578999999</v>
      </c>
      <c r="D108" s="164">
        <f t="shared" si="20"/>
        <v>5822.6093099999998</v>
      </c>
      <c r="E108" s="164">
        <f t="shared" si="20"/>
        <v>212.07189599999998</v>
      </c>
      <c r="F108" s="164">
        <f t="shared" si="20"/>
        <v>217.35619200000002</v>
      </c>
      <c r="G108" s="164">
        <f t="shared" si="20"/>
        <v>15144.579977000001</v>
      </c>
      <c r="H108" s="134"/>
      <c r="I108" s="171">
        <f t="shared" ref="I108:I111" si="22">((C108/C107)-1)*100</f>
        <v>0.25150568083616154</v>
      </c>
      <c r="J108" s="171">
        <f t="shared" ref="J108:J111" si="23">((D108/D107)-1)*100</f>
        <v>1.380811743572008</v>
      </c>
      <c r="K108" s="171">
        <f t="shared" ref="K108:K111" si="24">((E108/E107)-1)*100</f>
        <v>4.4828645495603503</v>
      </c>
      <c r="L108" s="171">
        <f t="shared" ref="L108:L111" si="25">((F108/F107)-1)*100</f>
        <v>1.1392313025039735</v>
      </c>
      <c r="M108" s="171">
        <f t="shared" ref="M108:M111" si="26">((G108/G107)-1)*100</f>
        <v>0.75282757861263594</v>
      </c>
    </row>
    <row r="109" spans="2:13">
      <c r="B109" s="170">
        <v>2013</v>
      </c>
      <c r="C109" s="164">
        <f t="shared" ref="C109:G109" si="27">C101/1000</f>
        <v>8623.6871550000014</v>
      </c>
      <c r="D109" s="164">
        <f t="shared" si="27"/>
        <v>5673.540794999999</v>
      </c>
      <c r="E109" s="164">
        <f t="shared" si="27"/>
        <v>201.96006399999999</v>
      </c>
      <c r="F109" s="164">
        <f t="shared" si="27"/>
        <v>209.66864799999999</v>
      </c>
      <c r="G109" s="164">
        <f t="shared" si="27"/>
        <v>14708.856662</v>
      </c>
      <c r="H109" s="134"/>
      <c r="I109" s="171">
        <f t="shared" si="22"/>
        <v>-3.0233807891446918</v>
      </c>
      <c r="J109" s="171">
        <f t="shared" si="23"/>
        <v>-2.5601668781723763</v>
      </c>
      <c r="K109" s="171">
        <f t="shared" si="24"/>
        <v>-4.7681150547171036</v>
      </c>
      <c r="L109" s="171">
        <f t="shared" si="25"/>
        <v>-3.5368414993210862</v>
      </c>
      <c r="M109" s="171">
        <f t="shared" si="26"/>
        <v>-2.8770907853617023</v>
      </c>
    </row>
    <row r="110" spans="2:13">
      <c r="B110" s="170">
        <v>2014</v>
      </c>
      <c r="C110" s="164">
        <f t="shared" ref="C110:G110" si="28">C102/1000</f>
        <v>8579.9763700000003</v>
      </c>
      <c r="D110" s="164">
        <f t="shared" si="28"/>
        <v>5585.425209</v>
      </c>
      <c r="E110" s="164">
        <f t="shared" si="28"/>
        <v>212.25372200000004</v>
      </c>
      <c r="F110" s="164">
        <f t="shared" si="28"/>
        <v>209.870813</v>
      </c>
      <c r="G110" s="164">
        <f t="shared" si="28"/>
        <v>14587.526113999997</v>
      </c>
      <c r="H110" s="134"/>
      <c r="I110" s="171">
        <f t="shared" si="22"/>
        <v>-0.50686886263792141</v>
      </c>
      <c r="J110" s="171">
        <f t="shared" si="23"/>
        <v>-1.5530968963447633</v>
      </c>
      <c r="K110" s="171">
        <f t="shared" si="24"/>
        <v>5.0968779649426477</v>
      </c>
      <c r="L110" s="171">
        <f t="shared" si="25"/>
        <v>9.642118739661143E-2</v>
      </c>
      <c r="M110" s="171">
        <f t="shared" si="26"/>
        <v>-0.82488089175182244</v>
      </c>
    </row>
    <row r="111" spans="2:13">
      <c r="B111" s="161">
        <v>2015</v>
      </c>
      <c r="C111" s="299">
        <f t="shared" ref="C111:G112" si="29">C103/1000</f>
        <v>8669.362439999999</v>
      </c>
      <c r="D111" s="299">
        <f t="shared" si="29"/>
        <v>5796.4355480000004</v>
      </c>
      <c r="E111" s="299">
        <f t="shared" si="29"/>
        <v>205.43960000000001</v>
      </c>
      <c r="F111" s="299">
        <f t="shared" si="29"/>
        <v>213.48499100000004</v>
      </c>
      <c r="G111" s="299">
        <f t="shared" si="29"/>
        <v>14884.722578999999</v>
      </c>
      <c r="H111" s="345"/>
      <c r="I111" s="277">
        <f t="shared" si="22"/>
        <v>1.0417985568414556</v>
      </c>
      <c r="J111" s="277">
        <f t="shared" si="23"/>
        <v>3.7778742191371784</v>
      </c>
      <c r="K111" s="277">
        <f t="shared" si="24"/>
        <v>-3.2103663180992559</v>
      </c>
      <c r="L111" s="277">
        <f t="shared" si="25"/>
        <v>1.7220965356435913</v>
      </c>
      <c r="M111" s="277">
        <f t="shared" si="26"/>
        <v>2.0373328738364727</v>
      </c>
    </row>
    <row r="112" spans="2:13">
      <c r="B112" s="162">
        <v>2016</v>
      </c>
      <c r="C112" s="166">
        <f t="shared" si="29"/>
        <v>8777.5268670000005</v>
      </c>
      <c r="D112" s="166">
        <f t="shared" si="29"/>
        <v>5832.1783740000001</v>
      </c>
      <c r="E112" s="166">
        <f t="shared" si="29"/>
        <v>210.72814700000001</v>
      </c>
      <c r="F112" s="166">
        <f t="shared" si="29"/>
        <v>208.34884600000001</v>
      </c>
      <c r="G112" s="166">
        <f t="shared" si="29"/>
        <v>15028.782233999997</v>
      </c>
      <c r="H112" s="134"/>
      <c r="I112" s="172">
        <f t="shared" ref="I112" si="30">((C112/C111)-1)*100</f>
        <v>1.2476629942351547</v>
      </c>
      <c r="J112" s="172">
        <f t="shared" ref="J112" si="31">((D112/D111)-1)*100</f>
        <v>0.61663458006244731</v>
      </c>
      <c r="K112" s="172">
        <f t="shared" ref="K112" si="32">((E112/E111)-1)*100</f>
        <v>2.5742588089151308</v>
      </c>
      <c r="L112" s="172">
        <f t="shared" ref="L112" si="33">((F112/F111)-1)*100</f>
        <v>-2.4058576558199429</v>
      </c>
      <c r="M112" s="172">
        <f t="shared" ref="M112" si="34">((G112/G111)-1)*100</f>
        <v>0.96783567335840814</v>
      </c>
    </row>
    <row r="113" spans="2:7">
      <c r="B113" s="173"/>
      <c r="C113" s="81"/>
      <c r="D113" s="81"/>
      <c r="E113" s="81"/>
      <c r="F113" s="81"/>
      <c r="G113" s="81"/>
    </row>
  </sheetData>
  <hyperlinks>
    <hyperlink ref="B4" location="Indice!A1" display="Indice!A1"/>
  </hyperlink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X55"/>
  <sheetViews>
    <sheetView workbookViewId="0">
      <selection activeCell="D2" sqref="D2"/>
    </sheetView>
  </sheetViews>
  <sheetFormatPr baseColWidth="10" defaultColWidth="11.42578125" defaultRowHeight="15"/>
  <cols>
    <col min="1" max="1" width="21.5703125" style="307" bestFit="1" customWidth="1"/>
    <col min="2" max="5" width="11.42578125" style="307"/>
    <col min="6" max="6" width="16.5703125" style="307" customWidth="1"/>
    <col min="7" max="8" width="10.140625" style="307" bestFit="1" customWidth="1"/>
    <col min="9" max="10" width="11.42578125" style="307"/>
    <col min="11" max="11" width="32.28515625" style="307" customWidth="1"/>
    <col min="12" max="12" width="11.42578125" style="307"/>
    <col min="13" max="13" width="14.42578125" style="307" bestFit="1" customWidth="1"/>
    <col min="14" max="19" width="11.42578125" style="307"/>
    <col min="20" max="20" width="15" style="307" bestFit="1" customWidth="1"/>
    <col min="21" max="16384" width="11.42578125" style="307"/>
  </cols>
  <sheetData>
    <row r="1" spans="1:22">
      <c r="A1" s="312" t="s">
        <v>251</v>
      </c>
      <c r="B1" s="312" t="s">
        <v>252</v>
      </c>
      <c r="C1" s="307">
        <v>1000</v>
      </c>
      <c r="E1" s="313"/>
      <c r="J1" s="307" t="s">
        <v>253</v>
      </c>
      <c r="L1" s="307">
        <v>100</v>
      </c>
      <c r="Q1" s="313"/>
      <c r="R1" s="313"/>
      <c r="V1" s="313"/>
    </row>
    <row r="2" spans="1:22">
      <c r="A2" s="307" t="s">
        <v>192</v>
      </c>
      <c r="B2" s="314">
        <v>3.6</v>
      </c>
      <c r="D2" s="307" t="str">
        <f t="shared" ref="D2:D20" si="0">CONCATENATE(A2," ",TEXT(B2,"0,0")," %")</f>
        <v>Andalucía 3,6 %</v>
      </c>
      <c r="E2" s="315"/>
      <c r="J2" s="307" t="s">
        <v>254</v>
      </c>
      <c r="K2" s="316">
        <v>39.516626663834089</v>
      </c>
      <c r="N2" s="307" t="str">
        <f t="shared" ref="N2:N20" si="1">CONCATENATE(A2," ",TEXT(K2,"0,0")," %")</f>
        <v>Andalucía 39,5 %</v>
      </c>
      <c r="P2" s="307" t="s">
        <v>192</v>
      </c>
      <c r="Q2" s="317">
        <v>12512.137088003599</v>
      </c>
      <c r="R2" s="307">
        <v>19150.831501000001</v>
      </c>
      <c r="S2" s="317">
        <v>31662.968589003576</v>
      </c>
      <c r="T2" s="307">
        <f t="shared" ref="T2:T20" si="2">Q2/S2</f>
        <v>0.39516626663834087</v>
      </c>
      <c r="V2" s="318"/>
    </row>
    <row r="3" spans="1:22">
      <c r="A3" s="307" t="s">
        <v>193</v>
      </c>
      <c r="B3" s="314">
        <v>1.6</v>
      </c>
      <c r="D3" s="307" t="str">
        <f t="shared" si="0"/>
        <v>Aragón 1,6 %</v>
      </c>
      <c r="E3" s="319"/>
      <c r="J3" s="307" t="s">
        <v>255</v>
      </c>
      <c r="K3" s="316">
        <v>55.595463902926113</v>
      </c>
      <c r="N3" s="307" t="str">
        <f t="shared" si="1"/>
        <v>Aragón 55,6 %</v>
      </c>
      <c r="P3" s="307" t="s">
        <v>193</v>
      </c>
      <c r="Q3" s="317">
        <v>9021.0864516342372</v>
      </c>
      <c r="R3" s="307">
        <v>7205.2129949999999</v>
      </c>
      <c r="S3" s="317">
        <v>16226.299446634237</v>
      </c>
      <c r="T3" s="307">
        <f t="shared" si="2"/>
        <v>0.55595463902926112</v>
      </c>
      <c r="V3" s="318"/>
    </row>
    <row r="4" spans="1:22">
      <c r="A4" s="307" t="s">
        <v>194</v>
      </c>
      <c r="B4" s="314">
        <v>1.1000000000000001</v>
      </c>
      <c r="D4" s="307" t="str">
        <f t="shared" si="0"/>
        <v>Asturias 1,1 %</v>
      </c>
      <c r="E4" s="319"/>
      <c r="J4" s="307" t="s">
        <v>256</v>
      </c>
      <c r="K4" s="316">
        <v>27.901522190897332</v>
      </c>
      <c r="N4" s="307" t="str">
        <f t="shared" si="1"/>
        <v>Asturias 27,9 %</v>
      </c>
      <c r="P4" s="307" t="s">
        <v>194</v>
      </c>
      <c r="Q4" s="317">
        <v>3679.0621871415788</v>
      </c>
      <c r="R4" s="307">
        <v>9506.8212280000007</v>
      </c>
      <c r="S4" s="317">
        <v>13185.883415141579</v>
      </c>
      <c r="T4" s="307">
        <f t="shared" si="2"/>
        <v>0.27901522190897332</v>
      </c>
      <c r="V4" s="318"/>
    </row>
    <row r="5" spans="1:22">
      <c r="A5" s="307" t="s">
        <v>195</v>
      </c>
      <c r="B5" s="314">
        <v>3.8</v>
      </c>
      <c r="D5" s="307" t="str">
        <f t="shared" si="0"/>
        <v>Islas Baleares 3,8 %</v>
      </c>
      <c r="E5" s="319"/>
      <c r="J5" s="307" t="s">
        <v>257</v>
      </c>
      <c r="K5" s="316">
        <v>3.0448471141939422</v>
      </c>
      <c r="N5" s="307" t="str">
        <f t="shared" si="1"/>
        <v>Islas Baleares 3,0 %</v>
      </c>
      <c r="P5" s="307" t="s">
        <v>223</v>
      </c>
      <c r="Q5" s="317">
        <v>130.536777</v>
      </c>
      <c r="R5" s="307">
        <v>4156.6005439999999</v>
      </c>
      <c r="S5" s="317">
        <v>4287.1373210000002</v>
      </c>
      <c r="T5" s="307">
        <f t="shared" si="2"/>
        <v>3.0448471141939423E-2</v>
      </c>
      <c r="V5" s="318"/>
    </row>
    <row r="6" spans="1:22">
      <c r="A6" s="307" t="s">
        <v>196</v>
      </c>
      <c r="B6" s="314">
        <v>3.5</v>
      </c>
      <c r="D6" s="307" t="str">
        <f t="shared" si="0"/>
        <v>Comunidad Valenciana 3,5 %</v>
      </c>
      <c r="E6" s="319"/>
      <c r="J6" s="307" t="s">
        <v>258</v>
      </c>
      <c r="K6" s="316">
        <v>20.903437987903857</v>
      </c>
      <c r="N6" s="307" t="str">
        <f t="shared" si="1"/>
        <v>Comunidad Valenciana 20,9 %</v>
      </c>
      <c r="P6" s="307" t="s">
        <v>259</v>
      </c>
      <c r="Q6" s="317">
        <v>3944.93513812121</v>
      </c>
      <c r="R6" s="307">
        <v>14927.248186000001</v>
      </c>
      <c r="S6" s="317">
        <v>18872.183324121212</v>
      </c>
      <c r="T6" s="307">
        <f t="shared" si="2"/>
        <v>0.20903437987903856</v>
      </c>
      <c r="V6" s="318"/>
    </row>
    <row r="7" spans="1:22">
      <c r="A7" s="307" t="s">
        <v>197</v>
      </c>
      <c r="B7" s="314">
        <v>1</v>
      </c>
      <c r="D7" s="307" t="str">
        <f t="shared" si="0"/>
        <v>Islas Canarias 1,0 %</v>
      </c>
      <c r="E7" s="319"/>
      <c r="J7" s="307" t="s">
        <v>260</v>
      </c>
      <c r="K7" s="316">
        <v>7.9935235036250276</v>
      </c>
      <c r="N7" s="307" t="str">
        <f t="shared" si="1"/>
        <v>Islas Canarias 8,0 %</v>
      </c>
      <c r="P7" s="307" t="s">
        <v>221</v>
      </c>
      <c r="Q7" s="317">
        <v>685.86180699999989</v>
      </c>
      <c r="R7" s="307">
        <v>7894.357</v>
      </c>
      <c r="S7" s="317">
        <v>8580.2188069999993</v>
      </c>
      <c r="T7" s="307">
        <f t="shared" si="2"/>
        <v>7.9935235036250274E-2</v>
      </c>
      <c r="V7" s="318"/>
    </row>
    <row r="8" spans="1:22">
      <c r="A8" s="307" t="s">
        <v>198</v>
      </c>
      <c r="B8" s="314">
        <v>-2.6</v>
      </c>
      <c r="D8" s="307" t="str">
        <f t="shared" si="0"/>
        <v>Cantabria -2,6 %</v>
      </c>
      <c r="E8" s="319"/>
      <c r="J8" s="307" t="s">
        <v>261</v>
      </c>
      <c r="K8" s="316">
        <v>35.185894872664157</v>
      </c>
      <c r="N8" s="307" t="str">
        <f t="shared" si="1"/>
        <v>Cantabria 35,2 %</v>
      </c>
      <c r="P8" s="307" t="s">
        <v>198</v>
      </c>
      <c r="Q8" s="317">
        <v>451.62973256401153</v>
      </c>
      <c r="R8" s="307">
        <v>831.92361800000003</v>
      </c>
      <c r="S8" s="317">
        <v>1283.5533505640115</v>
      </c>
      <c r="T8" s="307">
        <f t="shared" si="2"/>
        <v>0.35185894872664158</v>
      </c>
      <c r="V8" s="318"/>
    </row>
    <row r="9" spans="1:22">
      <c r="A9" s="307" t="s">
        <v>262</v>
      </c>
      <c r="B9" s="314">
        <v>-0.7</v>
      </c>
      <c r="D9" s="307" t="str">
        <f t="shared" si="0"/>
        <v>Castilla La-Mancha -0,7 %</v>
      </c>
      <c r="E9" s="319"/>
      <c r="J9" s="307" t="s">
        <v>263</v>
      </c>
      <c r="K9" s="316">
        <v>53.36055676353719</v>
      </c>
      <c r="N9" s="307" t="str">
        <f t="shared" si="1"/>
        <v>Castilla La-Mancha 53,4 %</v>
      </c>
      <c r="P9" s="307" t="s">
        <v>264</v>
      </c>
      <c r="Q9" s="317">
        <v>11984.554688584501</v>
      </c>
      <c r="R9" s="307">
        <v>10475.021102000001</v>
      </c>
      <c r="S9" s="317">
        <v>22459.575790584502</v>
      </c>
      <c r="T9" s="307">
        <f t="shared" si="2"/>
        <v>0.53360556763537192</v>
      </c>
      <c r="V9" s="318"/>
    </row>
    <row r="10" spans="1:22">
      <c r="A10" s="307" t="s">
        <v>265</v>
      </c>
      <c r="B10" s="314">
        <v>1.4</v>
      </c>
      <c r="D10" s="307" t="str">
        <f t="shared" si="0"/>
        <v>Castilla León 1,4 %</v>
      </c>
      <c r="E10" s="319"/>
      <c r="J10" s="307" t="s">
        <v>266</v>
      </c>
      <c r="K10" s="316">
        <v>70.767073149431496</v>
      </c>
      <c r="N10" s="307" t="str">
        <f t="shared" si="1"/>
        <v>Castilla León 70,8 %</v>
      </c>
      <c r="P10" s="307" t="s">
        <v>233</v>
      </c>
      <c r="Q10" s="317">
        <v>23454.558463677244</v>
      </c>
      <c r="R10" s="307">
        <v>9688.7628860000004</v>
      </c>
      <c r="S10" s="317">
        <v>33143.321349677244</v>
      </c>
      <c r="T10" s="307">
        <f t="shared" si="2"/>
        <v>0.70767073149431503</v>
      </c>
      <c r="V10" s="318"/>
    </row>
    <row r="11" spans="1:22">
      <c r="A11" s="307" t="s">
        <v>199</v>
      </c>
      <c r="B11" s="314">
        <v>2.1</v>
      </c>
      <c r="D11" s="307" t="str">
        <f t="shared" si="0"/>
        <v>Cataluña 2,1 %</v>
      </c>
      <c r="E11" s="319"/>
      <c r="J11" s="307" t="s">
        <v>267</v>
      </c>
      <c r="K11" s="316">
        <v>21.178329867737578</v>
      </c>
      <c r="N11" s="307" t="str">
        <f t="shared" si="1"/>
        <v>Cataluña 21,2 %</v>
      </c>
      <c r="P11" s="307" t="s">
        <v>199</v>
      </c>
      <c r="Q11" s="317">
        <v>8762.9182819962207</v>
      </c>
      <c r="R11" s="307">
        <v>32613.896305000002</v>
      </c>
      <c r="S11" s="317">
        <v>41376.814586996225</v>
      </c>
      <c r="T11" s="307">
        <f t="shared" si="2"/>
        <v>0.21178329867737578</v>
      </c>
      <c r="V11" s="318"/>
    </row>
    <row r="12" spans="1:22">
      <c r="A12" s="307" t="s">
        <v>200</v>
      </c>
      <c r="B12" s="314">
        <v>-3.2</v>
      </c>
      <c r="D12" s="307" t="str">
        <f t="shared" si="0"/>
        <v>Ceuta -3,2 %</v>
      </c>
      <c r="E12" s="319"/>
      <c r="J12" s="307" t="s">
        <v>268</v>
      </c>
      <c r="K12" s="316">
        <v>0</v>
      </c>
      <c r="N12" s="307" t="str">
        <f t="shared" si="1"/>
        <v>Ceuta 0,0 %</v>
      </c>
      <c r="P12" s="307" t="s">
        <v>200</v>
      </c>
      <c r="Q12" s="317">
        <v>0</v>
      </c>
      <c r="R12" s="307">
        <v>212.25299999999999</v>
      </c>
      <c r="S12" s="317">
        <v>212.25299999999999</v>
      </c>
      <c r="T12" s="307">
        <f t="shared" si="2"/>
        <v>0</v>
      </c>
      <c r="V12" s="318"/>
    </row>
    <row r="13" spans="1:22">
      <c r="A13" s="307" t="s">
        <v>201</v>
      </c>
      <c r="B13" s="314">
        <v>3.7</v>
      </c>
      <c r="D13" s="307" t="str">
        <f t="shared" si="0"/>
        <v>Extremadura 3,7 %</v>
      </c>
      <c r="E13" s="319"/>
      <c r="J13" s="307" t="s">
        <v>269</v>
      </c>
      <c r="K13" s="316">
        <v>29.140127838603242</v>
      </c>
      <c r="N13" s="307" t="str">
        <f t="shared" si="1"/>
        <v>Extremadura 29,1 %</v>
      </c>
      <c r="P13" s="307" t="s">
        <v>201</v>
      </c>
      <c r="Q13" s="317">
        <v>6257.3036586996022</v>
      </c>
      <c r="R13" s="307">
        <v>15215.847362999999</v>
      </c>
      <c r="S13" s="317">
        <v>21473.151021699603</v>
      </c>
      <c r="T13" s="307">
        <f t="shared" si="2"/>
        <v>0.29140127838603241</v>
      </c>
      <c r="V13" s="318"/>
    </row>
    <row r="14" spans="1:22">
      <c r="A14" s="307" t="s">
        <v>202</v>
      </c>
      <c r="B14" s="314">
        <v>-0.7</v>
      </c>
      <c r="D14" s="307" t="str">
        <f t="shared" si="0"/>
        <v>Galicia -0,7 %</v>
      </c>
      <c r="E14" s="319"/>
      <c r="J14" s="307" t="s">
        <v>270</v>
      </c>
      <c r="K14" s="316">
        <v>60.710836066744719</v>
      </c>
      <c r="N14" s="307" t="str">
        <f t="shared" si="1"/>
        <v>Galicia 60,7 %</v>
      </c>
      <c r="P14" s="307" t="s">
        <v>202</v>
      </c>
      <c r="Q14" s="317">
        <v>18884.982135007725</v>
      </c>
      <c r="R14" s="307">
        <v>12221.461719999999</v>
      </c>
      <c r="S14" s="317">
        <v>31106.443855007725</v>
      </c>
      <c r="T14" s="307">
        <f t="shared" si="2"/>
        <v>0.60710836066744722</v>
      </c>
      <c r="V14" s="318"/>
    </row>
    <row r="15" spans="1:22">
      <c r="A15" s="307" t="s">
        <v>203</v>
      </c>
      <c r="B15" s="314">
        <v>1.4</v>
      </c>
      <c r="D15" s="307" t="str">
        <f t="shared" si="0"/>
        <v>La Rioja 1,4 %</v>
      </c>
      <c r="E15" s="319"/>
      <c r="J15" s="307" t="s">
        <v>271</v>
      </c>
      <c r="K15" s="316">
        <v>85.002784931293903</v>
      </c>
      <c r="N15" s="307" t="str">
        <f t="shared" si="1"/>
        <v>La Rioja 85,0 %</v>
      </c>
      <c r="P15" s="307" t="s">
        <v>203</v>
      </c>
      <c r="Q15" s="317">
        <v>1243.5469223941684</v>
      </c>
      <c r="R15" s="307">
        <v>219.40152499999999</v>
      </c>
      <c r="S15" s="317">
        <v>1462.9484473941684</v>
      </c>
      <c r="T15" s="307">
        <f t="shared" si="2"/>
        <v>0.85002784931293907</v>
      </c>
      <c r="V15" s="318"/>
    </row>
    <row r="16" spans="1:22">
      <c r="A16" s="307" t="s">
        <v>204</v>
      </c>
      <c r="B16" s="314">
        <v>1.4</v>
      </c>
      <c r="D16" s="307" t="str">
        <f t="shared" si="0"/>
        <v>Madrid 1,4 %</v>
      </c>
      <c r="E16" s="319"/>
      <c r="J16" s="307" t="s">
        <v>272</v>
      </c>
      <c r="K16" s="316">
        <v>43.538268196838295</v>
      </c>
      <c r="N16" s="307" t="str">
        <f t="shared" si="1"/>
        <v>Madrid 43,5 %</v>
      </c>
      <c r="P16" s="307" t="s">
        <v>204</v>
      </c>
      <c r="Q16" s="317">
        <v>567.88840100601954</v>
      </c>
      <c r="R16" s="307">
        <v>736.45470799999998</v>
      </c>
      <c r="S16" s="317">
        <v>1304.3431090060194</v>
      </c>
      <c r="T16" s="307">
        <f t="shared" si="2"/>
        <v>0.43538268196838292</v>
      </c>
      <c r="V16" s="318"/>
    </row>
    <row r="17" spans="1:24">
      <c r="A17" s="307" t="s">
        <v>205</v>
      </c>
      <c r="B17" s="314">
        <v>1.7</v>
      </c>
      <c r="D17" s="307" t="str">
        <f t="shared" si="0"/>
        <v>Melilla 1,7 %</v>
      </c>
      <c r="E17" s="319"/>
      <c r="J17" s="307" t="s">
        <v>273</v>
      </c>
      <c r="K17" s="316">
        <v>3.9946508569224881E-2</v>
      </c>
      <c r="N17" s="307" t="str">
        <f t="shared" si="1"/>
        <v>Melilla 0,0 %</v>
      </c>
      <c r="P17" s="307" t="s">
        <v>205</v>
      </c>
      <c r="Q17" s="317">
        <v>8.3833000000000005E-2</v>
      </c>
      <c r="R17" s="307">
        <v>209.779314</v>
      </c>
      <c r="S17" s="317">
        <v>209.863147</v>
      </c>
      <c r="T17" s="307">
        <f t="shared" si="2"/>
        <v>3.9946508569224881E-4</v>
      </c>
      <c r="V17" s="318"/>
    </row>
    <row r="18" spans="1:24">
      <c r="A18" s="307" t="s">
        <v>206</v>
      </c>
      <c r="B18" s="314">
        <v>5.2</v>
      </c>
      <c r="D18" s="307" t="str">
        <f t="shared" si="0"/>
        <v>Murcia 5,2 %</v>
      </c>
      <c r="E18" s="319"/>
      <c r="J18" s="307" t="s">
        <v>274</v>
      </c>
      <c r="K18" s="316">
        <v>28.57307908312437</v>
      </c>
      <c r="N18" s="307" t="str">
        <f t="shared" si="1"/>
        <v>Murcia 28,6 %</v>
      </c>
      <c r="P18" s="307" t="s">
        <v>206</v>
      </c>
      <c r="Q18" s="317">
        <v>1532.3341052741418</v>
      </c>
      <c r="R18" s="307">
        <v>3830.5254619999996</v>
      </c>
      <c r="S18" s="317">
        <v>5362.8595672741412</v>
      </c>
      <c r="T18" s="307">
        <f t="shared" si="2"/>
        <v>0.2857307908312437</v>
      </c>
      <c r="V18" s="318"/>
    </row>
    <row r="19" spans="1:24">
      <c r="A19" s="307" t="s">
        <v>207</v>
      </c>
      <c r="B19" s="314">
        <v>1.2</v>
      </c>
      <c r="D19" s="307" t="str">
        <f t="shared" si="0"/>
        <v>Navarra 1,2 %</v>
      </c>
      <c r="E19" s="319"/>
      <c r="J19" s="307" t="s">
        <v>275</v>
      </c>
      <c r="K19" s="316">
        <v>77.370951108810061</v>
      </c>
      <c r="N19" s="307" t="str">
        <f t="shared" si="1"/>
        <v>Navarra 77,4 %</v>
      </c>
      <c r="P19" s="307" t="s">
        <v>207</v>
      </c>
      <c r="Q19" s="317">
        <v>3691.8332881775964</v>
      </c>
      <c r="R19" s="307">
        <v>1079.767985</v>
      </c>
      <c r="S19" s="317">
        <v>4771.6012731775963</v>
      </c>
      <c r="T19" s="307">
        <f t="shared" si="2"/>
        <v>0.7737095110881006</v>
      </c>
      <c r="V19" s="318"/>
    </row>
    <row r="20" spans="1:24">
      <c r="A20" s="307" t="s">
        <v>208</v>
      </c>
      <c r="B20" s="314">
        <v>0.6</v>
      </c>
      <c r="D20" s="307" t="str">
        <f t="shared" si="0"/>
        <v>País Vasco 0,6 %</v>
      </c>
      <c r="E20" s="319"/>
      <c r="J20" s="307" t="s">
        <v>276</v>
      </c>
      <c r="K20" s="316">
        <v>15.28845316006881</v>
      </c>
      <c r="N20" s="307" t="str">
        <f t="shared" si="1"/>
        <v>País Vasco 15,3 %</v>
      </c>
      <c r="P20" s="307" t="s">
        <v>208</v>
      </c>
      <c r="Q20" s="317">
        <v>944.42903662817207</v>
      </c>
      <c r="R20" s="307">
        <v>5232.9718210000001</v>
      </c>
      <c r="S20" s="317">
        <v>6177.4008576281722</v>
      </c>
      <c r="T20" s="307">
        <f t="shared" si="2"/>
        <v>0.1528845316006881</v>
      </c>
      <c r="V20" s="318"/>
    </row>
    <row r="21" spans="1:24">
      <c r="B21" s="320"/>
      <c r="P21" s="317">
        <v>0</v>
      </c>
      <c r="Q21" s="307">
        <v>0</v>
      </c>
      <c r="R21" s="317">
        <v>263158.82025891001</v>
      </c>
      <c r="T21" s="314"/>
      <c r="U21" s="314"/>
      <c r="V21" s="314"/>
      <c r="W21" s="314"/>
    </row>
    <row r="22" spans="1:24">
      <c r="N22" s="314"/>
      <c r="O22" s="314"/>
      <c r="P22" s="314"/>
      <c r="Q22" s="314"/>
      <c r="R22" s="314"/>
      <c r="S22" s="314"/>
      <c r="T22" s="314"/>
      <c r="U22" s="314"/>
      <c r="V22" s="314"/>
      <c r="W22" s="314"/>
    </row>
    <row r="23" spans="1:24">
      <c r="B23" s="320"/>
      <c r="N23" s="314"/>
      <c r="O23" s="314"/>
      <c r="P23" s="314"/>
      <c r="Q23" s="314"/>
      <c r="R23" s="314"/>
      <c r="S23" s="314"/>
      <c r="T23" s="314"/>
      <c r="U23" s="314"/>
      <c r="V23" s="314"/>
      <c r="W23" s="314"/>
    </row>
    <row r="24" spans="1:24">
      <c r="A24" s="317">
        <v>-3</v>
      </c>
      <c r="B24" s="308"/>
      <c r="C24" s="307" t="str">
        <f xml:space="preserve"> "&lt;  " &amp; ROUND(A24,0) &amp; " %"</f>
        <v>&lt;  -3 %</v>
      </c>
      <c r="E24" s="321"/>
      <c r="K24" s="317">
        <v>20</v>
      </c>
      <c r="L24" s="308"/>
      <c r="M24" s="307" t="str">
        <f xml:space="preserve"> "&lt;  " &amp; ROUND(K24,0) &amp; " %"</f>
        <v>&lt;  20 %</v>
      </c>
      <c r="N24" s="314"/>
      <c r="O24" s="314">
        <f>PERCENTILE(K2:K20,0.25)</f>
        <v>18.095945573986334</v>
      </c>
      <c r="P24" s="314"/>
      <c r="Q24" s="314"/>
      <c r="R24" s="314"/>
      <c r="S24" s="314"/>
      <c r="T24" s="314"/>
      <c r="U24" s="314"/>
      <c r="V24" s="314"/>
      <c r="W24" s="314"/>
      <c r="X24" s="322"/>
    </row>
    <row r="25" spans="1:24">
      <c r="A25" s="317">
        <v>0</v>
      </c>
      <c r="B25" s="309"/>
      <c r="C25" s="307" t="str">
        <f>"de " &amp; TEXT(A24,"0,0")&amp; " a " &amp; TEXT(A25,"0,0") &amp; " %"</f>
        <v>de -3,0 a 0,0 %</v>
      </c>
      <c r="E25" s="321"/>
      <c r="K25" s="317">
        <v>30</v>
      </c>
      <c r="L25" s="309"/>
      <c r="M25" s="307" t="str">
        <f>TEXT(K24,"0")&amp;" a "&amp;TEXT(K25,"0")&amp;" %"</f>
        <v>20 a 30 %</v>
      </c>
      <c r="N25" s="314"/>
      <c r="O25" s="314">
        <f>PERCENTILE(K3:K21,0.5)</f>
        <v>28.856603460863806</v>
      </c>
      <c r="P25" s="314"/>
      <c r="Q25" s="314"/>
      <c r="R25" s="314"/>
      <c r="S25" s="314"/>
      <c r="T25" s="314"/>
      <c r="U25" s="314"/>
      <c r="V25" s="314"/>
      <c r="W25" s="314"/>
      <c r="X25" s="322"/>
    </row>
    <row r="26" spans="1:24">
      <c r="A26" s="317">
        <v>2</v>
      </c>
      <c r="B26" s="310"/>
      <c r="C26" s="307" t="str">
        <f>"de " &amp; TEXT(A25,"0,0")&amp; " a " &amp; TEXT(A26,"0,0") &amp; " %"</f>
        <v>de 0,0 a 2,0 %</v>
      </c>
      <c r="E26" s="321"/>
      <c r="K26" s="317">
        <v>60</v>
      </c>
      <c r="L26" s="310"/>
      <c r="M26" s="307" t="str">
        <f>TEXT(K25,"0")&amp;" a "&amp;TEXT(K26,"0")&amp;" %"</f>
        <v>30 a 60 %</v>
      </c>
      <c r="N26" s="314"/>
      <c r="O26" s="314">
        <f>PERCENTILE(K4:K22,0.75)</f>
        <v>53.36055676353719</v>
      </c>
      <c r="P26" s="314"/>
      <c r="Q26" s="314"/>
      <c r="R26" s="314"/>
      <c r="S26" s="314"/>
      <c r="T26" s="314"/>
      <c r="U26" s="314"/>
      <c r="V26" s="314"/>
      <c r="W26" s="314"/>
      <c r="X26" s="322"/>
    </row>
    <row r="27" spans="1:24">
      <c r="A27" s="317"/>
      <c r="B27" s="311"/>
      <c r="C27" s="307" t="str">
        <f>" &gt; " &amp; TEXT(A26,"0,0") &amp; " %"</f>
        <v xml:space="preserve"> &gt; 2,0 %</v>
      </c>
      <c r="E27" s="321"/>
      <c r="K27" s="317"/>
      <c r="L27" s="311"/>
      <c r="M27" s="307" t="str">
        <f>" &gt; " &amp; TEXT(K26,"0") &amp; " %"</f>
        <v xml:space="preserve"> &gt; 60 %</v>
      </c>
      <c r="N27" s="314"/>
      <c r="O27" s="314"/>
      <c r="P27" s="314"/>
      <c r="Q27" s="314"/>
      <c r="R27" s="314"/>
      <c r="S27" s="314"/>
      <c r="T27" s="314"/>
      <c r="U27" s="314"/>
      <c r="V27" s="314"/>
      <c r="W27" s="314"/>
    </row>
    <row r="28" spans="1:24">
      <c r="E28" s="321"/>
      <c r="N28" s="314"/>
      <c r="O28" s="314"/>
      <c r="P28" s="314"/>
      <c r="Q28" s="314"/>
      <c r="R28" s="314"/>
      <c r="S28" s="314"/>
      <c r="T28" s="314"/>
      <c r="U28" s="314"/>
      <c r="V28" s="314"/>
      <c r="W28" s="314"/>
    </row>
    <row r="29" spans="1:24">
      <c r="A29" s="312"/>
      <c r="B29" s="312"/>
      <c r="N29" s="314"/>
      <c r="O29" s="314"/>
      <c r="P29" s="314"/>
      <c r="Q29" s="314"/>
      <c r="R29" s="314"/>
      <c r="S29" s="314"/>
      <c r="T29" s="314"/>
      <c r="U29" s="314"/>
      <c r="V29" s="314"/>
      <c r="W29" s="314"/>
    </row>
    <row r="30" spans="1:24">
      <c r="A30" s="307" t="s">
        <v>277</v>
      </c>
      <c r="B30" s="314">
        <f>MAX(B2:B20)</f>
        <v>5.2</v>
      </c>
      <c r="G30" s="313"/>
      <c r="H30" s="313"/>
      <c r="N30" s="314"/>
      <c r="O30" s="314"/>
      <c r="P30" s="314"/>
      <c r="Q30" s="314"/>
      <c r="R30" s="314"/>
      <c r="S30" s="314"/>
      <c r="T30" s="314"/>
      <c r="U30" s="314"/>
      <c r="V30" s="314"/>
      <c r="W30" s="314"/>
    </row>
    <row r="31" spans="1:24">
      <c r="A31" s="307" t="s">
        <v>278</v>
      </c>
      <c r="B31" s="323">
        <f>MIN(B2:B20)</f>
        <v>-3.2</v>
      </c>
      <c r="C31" s="324"/>
      <c r="G31" s="325"/>
      <c r="H31" s="325"/>
    </row>
    <row r="32" spans="1:24">
      <c r="B32" s="307">
        <f>(B30-B31)/4</f>
        <v>2.1</v>
      </c>
      <c r="C32" s="323"/>
      <c r="G32" s="325"/>
      <c r="H32" s="325"/>
      <c r="J32" s="326"/>
      <c r="L32" s="327"/>
    </row>
    <row r="33" spans="2:17">
      <c r="C33" s="323"/>
      <c r="G33" s="325"/>
      <c r="H33" s="325"/>
      <c r="J33" s="326"/>
      <c r="L33" s="327"/>
    </row>
    <row r="34" spans="2:17">
      <c r="B34" s="317">
        <f>+B30-B32</f>
        <v>3.1</v>
      </c>
      <c r="C34" s="323">
        <f>+B34-B32</f>
        <v>1</v>
      </c>
      <c r="D34" s="317">
        <f>+C34-B32</f>
        <v>-1.1000000000000001</v>
      </c>
      <c r="G34" s="325"/>
      <c r="H34" s="325"/>
      <c r="J34" s="326"/>
      <c r="L34" s="327"/>
    </row>
    <row r="35" spans="2:17">
      <c r="C35" s="323"/>
      <c r="G35" s="325"/>
      <c r="H35" s="325"/>
      <c r="J35" s="326"/>
      <c r="L35" s="327"/>
    </row>
    <row r="36" spans="2:17">
      <c r="C36" s="323"/>
      <c r="G36" s="325"/>
      <c r="H36" s="325"/>
      <c r="J36" s="326"/>
      <c r="L36" s="327"/>
    </row>
    <row r="37" spans="2:17">
      <c r="C37" s="323"/>
      <c r="G37" s="325"/>
      <c r="H37" s="325"/>
      <c r="J37" s="326"/>
      <c r="L37" s="327"/>
    </row>
    <row r="38" spans="2:17">
      <c r="C38" s="323"/>
      <c r="G38" s="325"/>
      <c r="H38" s="325"/>
      <c r="J38" s="326"/>
      <c r="L38" s="327"/>
    </row>
    <row r="39" spans="2:17">
      <c r="C39" s="323"/>
      <c r="G39" s="325"/>
      <c r="H39" s="325"/>
      <c r="J39" s="326"/>
      <c r="L39" s="327"/>
    </row>
    <row r="40" spans="2:17">
      <c r="C40" s="323"/>
      <c r="G40" s="325"/>
      <c r="H40" s="325"/>
      <c r="J40" s="326"/>
      <c r="L40" s="327"/>
    </row>
    <row r="41" spans="2:17">
      <c r="C41" s="323"/>
      <c r="G41" s="325"/>
      <c r="H41" s="325"/>
      <c r="J41" s="326"/>
      <c r="L41" s="327"/>
      <c r="Q41" s="326"/>
    </row>
    <row r="42" spans="2:17">
      <c r="C42" s="323"/>
      <c r="G42" s="325"/>
      <c r="H42" s="325"/>
      <c r="J42" s="326"/>
      <c r="L42" s="327"/>
    </row>
    <row r="43" spans="2:17">
      <c r="C43" s="323"/>
      <c r="G43" s="325"/>
      <c r="H43" s="325"/>
      <c r="J43" s="326"/>
      <c r="K43" s="328"/>
      <c r="L43" s="327"/>
    </row>
    <row r="44" spans="2:17">
      <c r="C44" s="323"/>
      <c r="G44" s="325"/>
      <c r="H44" s="325"/>
      <c r="J44" s="326"/>
      <c r="K44" s="328"/>
      <c r="L44" s="327"/>
    </row>
    <row r="45" spans="2:17">
      <c r="C45" s="323"/>
      <c r="G45" s="325"/>
      <c r="H45" s="325"/>
      <c r="J45" s="326"/>
      <c r="K45" s="328"/>
      <c r="L45" s="327"/>
    </row>
    <row r="46" spans="2:17">
      <c r="C46" s="323"/>
      <c r="G46" s="325"/>
      <c r="H46" s="325"/>
      <c r="J46" s="326"/>
      <c r="K46" s="328"/>
      <c r="L46" s="327"/>
    </row>
    <row r="47" spans="2:17">
      <c r="C47" s="323"/>
      <c r="G47" s="325"/>
      <c r="H47" s="325"/>
      <c r="J47" s="326"/>
      <c r="K47" s="324"/>
      <c r="L47" s="324"/>
    </row>
    <row r="48" spans="2:17">
      <c r="C48" s="323"/>
      <c r="H48" s="325"/>
      <c r="J48" s="326"/>
      <c r="K48" s="324"/>
      <c r="L48" s="324"/>
    </row>
    <row r="49" spans="1:12">
      <c r="A49" s="328"/>
      <c r="C49" s="323"/>
      <c r="H49" s="325"/>
      <c r="J49" s="326"/>
      <c r="K49" s="328"/>
      <c r="L49" s="327"/>
    </row>
    <row r="50" spans="1:12">
      <c r="A50" s="328"/>
      <c r="C50" s="323"/>
      <c r="H50" s="325"/>
      <c r="J50" s="326"/>
      <c r="K50" s="328"/>
      <c r="L50" s="327"/>
    </row>
    <row r="51" spans="1:12">
      <c r="A51" s="328"/>
      <c r="B51" s="327"/>
      <c r="C51" s="327"/>
      <c r="J51" s="326"/>
      <c r="K51" s="328"/>
      <c r="L51" s="327"/>
    </row>
    <row r="52" spans="1:12">
      <c r="A52" s="324"/>
      <c r="B52" s="329"/>
      <c r="C52" s="324"/>
      <c r="J52" s="326"/>
      <c r="K52" s="326"/>
      <c r="L52" s="326"/>
    </row>
    <row r="53" spans="1:12">
      <c r="A53" s="324"/>
      <c r="B53" s="329"/>
      <c r="C53" s="324"/>
      <c r="J53" s="326"/>
    </row>
    <row r="54" spans="1:12">
      <c r="B54" s="320"/>
    </row>
    <row r="55" spans="1:12">
      <c r="B55" s="32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L19"/>
  <sheetViews>
    <sheetView showGridLines="0" showRowColHeaders="0" topLeftCell="A2" workbookViewId="0"/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6.42578125" customWidth="1"/>
  </cols>
  <sheetData>
    <row r="1" spans="3:12" ht="0.6" customHeight="1"/>
    <row r="2" spans="3:12" ht="21" customHeight="1">
      <c r="L2" s="46" t="s">
        <v>32</v>
      </c>
    </row>
    <row r="3" spans="3:12" ht="15" customHeight="1">
      <c r="L3" s="80" t="s">
        <v>287</v>
      </c>
    </row>
    <row r="4" spans="3:12" ht="19.899999999999999" customHeight="1">
      <c r="C4" s="4" t="str">
        <f>Indice!C4</f>
        <v>Demanda de energía eléctrica</v>
      </c>
    </row>
    <row r="5" spans="3:12" ht="12.6" customHeight="1"/>
    <row r="7" spans="3:12">
      <c r="C7" s="350" t="s">
        <v>148</v>
      </c>
      <c r="E7" s="98"/>
      <c r="F7" s="96" t="s">
        <v>232</v>
      </c>
      <c r="G7" s="97"/>
      <c r="H7" s="97"/>
      <c r="I7" s="97"/>
    </row>
    <row r="8" spans="3:12">
      <c r="C8" s="350"/>
      <c r="E8" s="99"/>
      <c r="F8" s="100" t="s">
        <v>31</v>
      </c>
      <c r="G8" s="100" t="s">
        <v>26</v>
      </c>
      <c r="H8" s="100" t="s">
        <v>25</v>
      </c>
      <c r="I8" s="101" t="s">
        <v>147</v>
      </c>
    </row>
    <row r="9" spans="3:12">
      <c r="C9" s="350"/>
      <c r="E9" s="102">
        <v>2007</v>
      </c>
      <c r="F9" s="103">
        <f>+'Data 1'!D52</f>
        <v>2.9236776407363774</v>
      </c>
      <c r="G9" s="103">
        <f>+'Data 1'!E52</f>
        <v>-4.2000000000000003E-2</v>
      </c>
      <c r="H9" s="103">
        <f>+'Data 1'!F52</f>
        <v>-1.2949999999999999</v>
      </c>
      <c r="I9" s="103">
        <f>+'Data 1'!G52</f>
        <v>4.2609999999999992</v>
      </c>
    </row>
    <row r="10" spans="3:12">
      <c r="E10" s="102">
        <v>2008</v>
      </c>
      <c r="F10" s="103">
        <f>+'Data 1'!D53</f>
        <v>1.055392094373131</v>
      </c>
      <c r="G10" s="103">
        <f>+'Data 1'!E53</f>
        <v>0.4</v>
      </c>
      <c r="H10" s="103">
        <f>+'Data 1'!F53</f>
        <v>-5.8000000000000003E-2</v>
      </c>
      <c r="I10" s="103">
        <f>+'Data 1'!G53</f>
        <v>0.71299999999999986</v>
      </c>
    </row>
    <row r="11" spans="3:12">
      <c r="E11" s="102">
        <v>2009</v>
      </c>
      <c r="F11" s="103">
        <f>+'Data 1'!D54</f>
        <v>-4.7305579427717737</v>
      </c>
      <c r="G11" s="103">
        <f>+'Data 1'!E54</f>
        <v>-0.48399999999999999</v>
      </c>
      <c r="H11" s="103">
        <f>+'Data 1'!F54</f>
        <v>0.441</v>
      </c>
      <c r="I11" s="103">
        <f>+'Data 1'!G54</f>
        <v>-4.6879999999999997</v>
      </c>
    </row>
    <row r="12" spans="3:12">
      <c r="E12" s="102">
        <v>2010</v>
      </c>
      <c r="F12" s="103">
        <f>+'Data 1'!D55</f>
        <v>3.113747511510212</v>
      </c>
      <c r="G12" s="103">
        <f>+'Data 1'!E55</f>
        <v>5.4714882115680652E-2</v>
      </c>
      <c r="H12" s="103">
        <f>+'Data 1'!F55</f>
        <v>0.39683130554921675</v>
      </c>
      <c r="I12" s="103">
        <f>+'Data 1'!G55</f>
        <v>2.6849936290860077</v>
      </c>
    </row>
    <row r="13" spans="3:12">
      <c r="E13" s="102">
        <v>2011</v>
      </c>
      <c r="F13" s="103">
        <f>+'Data 1'!D56</f>
        <v>-1.8921438939156321</v>
      </c>
      <c r="G13" s="103">
        <f>+'Data 1'!E56</f>
        <v>0.12569471050719594</v>
      </c>
      <c r="H13" s="103">
        <f>+'Data 1'!F56</f>
        <v>-1.0279343645701822</v>
      </c>
      <c r="I13" s="103">
        <f>+'Data 1'!G56</f>
        <v>-0.98768303124073809</v>
      </c>
    </row>
    <row r="14" spans="3:12">
      <c r="E14" s="102">
        <v>2012</v>
      </c>
      <c r="F14" s="103">
        <f>+'Data 1'!D57</f>
        <v>-1.4018855162962751</v>
      </c>
      <c r="G14" s="103">
        <f>+'Data 1'!E57</f>
        <v>-0.27277967170862283</v>
      </c>
      <c r="H14" s="103">
        <f>+'Data 1'!F57</f>
        <v>0.68966900349782811</v>
      </c>
      <c r="I14" s="103">
        <f>+'Data 1'!G57</f>
        <v>-1.8144798368772919</v>
      </c>
    </row>
    <row r="15" spans="3:12">
      <c r="E15" s="102">
        <v>2013</v>
      </c>
      <c r="F15" s="103">
        <f>+'Data 1'!D58</f>
        <v>-2.2402750402234606</v>
      </c>
      <c r="G15" s="103">
        <f>+'Data 1'!E58</f>
        <v>0.19505514450648409</v>
      </c>
      <c r="H15" s="103">
        <f>+'Data 1'!F58</f>
        <v>-0.27208548834806168</v>
      </c>
      <c r="I15" s="103">
        <f>+'Data 1'!G58</f>
        <v>-2.1611116850403067</v>
      </c>
    </row>
    <row r="16" spans="3:12">
      <c r="E16" s="102">
        <v>2014</v>
      </c>
      <c r="F16" s="103">
        <f>+'Data 1'!D59</f>
        <v>-1.1464872953274474</v>
      </c>
      <c r="G16" s="103">
        <f>+'Data 1'!E59</f>
        <v>-1.468303779090796E-2</v>
      </c>
      <c r="H16" s="103">
        <f>+'Data 1'!F59</f>
        <v>-0.9848184080399891</v>
      </c>
      <c r="I16" s="103">
        <f>+'Data 1'!G59</f>
        <v>-0.14704259048947677</v>
      </c>
    </row>
    <row r="17" spans="5:9">
      <c r="E17" s="102">
        <v>2015</v>
      </c>
      <c r="F17" s="103">
        <f>+'Data 1'!D60</f>
        <v>1.9932680166065753</v>
      </c>
      <c r="G17" s="103">
        <f>+'Data 1'!E60</f>
        <v>-8.9307550465789198E-2</v>
      </c>
      <c r="H17" s="103">
        <f>+'Data 1'!F60</f>
        <v>0.35847354711551205</v>
      </c>
      <c r="I17" s="103">
        <f>+'Data 1'!G60</f>
        <v>1.7367886721775916</v>
      </c>
    </row>
    <row r="18" spans="5:9">
      <c r="E18" s="130">
        <v>2016</v>
      </c>
      <c r="F18" s="285">
        <f>+'Data 1'!D61</f>
        <v>0.63669560133439163</v>
      </c>
      <c r="G18" s="285">
        <f>+'Data 1'!E61</f>
        <v>0.60001516711851721</v>
      </c>
      <c r="H18" s="285">
        <f>+'Data 1'!F61</f>
        <v>8.9152959854232883E-2</v>
      </c>
      <c r="I18" s="285">
        <f>+'Data 1'!G61</f>
        <v>-5.2472525638358469E-2</v>
      </c>
    </row>
    <row r="19" spans="5:9">
      <c r="E19" s="278"/>
      <c r="F19" s="284"/>
      <c r="G19" s="284"/>
      <c r="H19" s="284"/>
      <c r="I19" s="284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C1:E21"/>
  <sheetViews>
    <sheetView showGridLines="0" showRowColHeaders="0" topLeftCell="A2" workbookViewId="0">
      <selection activeCell="E13" sqref="E1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46" t="s">
        <v>32</v>
      </c>
    </row>
    <row r="3" spans="3:5" ht="15" customHeight="1">
      <c r="E3" s="80" t="s">
        <v>287</v>
      </c>
    </row>
    <row r="4" spans="3:5" ht="19.899999999999999" customHeight="1">
      <c r="C4" s="4" t="str">
        <f>Indice!C4</f>
        <v>Demanda de energía eléctrica</v>
      </c>
    </row>
    <row r="5" spans="3:5" ht="12.6" customHeight="1"/>
    <row r="7" spans="3:5">
      <c r="C7" s="350" t="s">
        <v>149</v>
      </c>
      <c r="E7" s="94"/>
    </row>
    <row r="8" spans="3:5">
      <c r="C8" s="350"/>
      <c r="E8" s="94"/>
    </row>
    <row r="9" spans="3:5">
      <c r="C9" s="350"/>
      <c r="E9" s="94"/>
    </row>
    <row r="10" spans="3:5">
      <c r="E10" s="94"/>
    </row>
    <row r="11" spans="3:5">
      <c r="E11" s="94"/>
    </row>
    <row r="12" spans="3:5">
      <c r="E12" s="94"/>
    </row>
    <row r="13" spans="3:5">
      <c r="E13" s="94"/>
    </row>
    <row r="14" spans="3:5">
      <c r="E14" s="94"/>
    </row>
    <row r="15" spans="3:5">
      <c r="E15" s="94"/>
    </row>
    <row r="16" spans="3:5">
      <c r="E16" s="94"/>
    </row>
    <row r="17" spans="5:5">
      <c r="E17" s="94"/>
    </row>
    <row r="18" spans="5:5">
      <c r="E18" s="94"/>
    </row>
    <row r="19" spans="5:5">
      <c r="E19" s="94"/>
    </row>
    <row r="20" spans="5:5">
      <c r="E20" s="94"/>
    </row>
    <row r="21" spans="5:5">
      <c r="E21" s="94"/>
    </row>
  </sheetData>
  <mergeCells count="1"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autoPageBreaks="0"/>
  </sheetPr>
  <dimension ref="C1:H27"/>
  <sheetViews>
    <sheetView showGridLines="0" showRowColHeaders="0" topLeftCell="A2" workbookViewId="0"/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58.85546875" style="1" customWidth="1"/>
    <col min="7" max="8" width="11.42578125" style="1"/>
    <col min="9" max="9" width="13.42578125" style="1" customWidth="1"/>
    <col min="10" max="10" width="2.7109375" style="1" customWidth="1"/>
    <col min="11" max="11" width="8.85546875" style="1" customWidth="1"/>
    <col min="12" max="16384" width="11.42578125" style="1"/>
  </cols>
  <sheetData>
    <row r="1" spans="3:8" ht="0.6" customHeight="1"/>
    <row r="2" spans="3:8" ht="21" customHeight="1">
      <c r="E2" s="46" t="s">
        <v>32</v>
      </c>
      <c r="F2" s="46"/>
    </row>
    <row r="3" spans="3:8" ht="15" customHeight="1">
      <c r="E3" s="80" t="s">
        <v>287</v>
      </c>
      <c r="F3" s="8"/>
    </row>
    <row r="4" spans="3:8" s="2" customFormat="1" ht="19.899999999999999" customHeight="1">
      <c r="C4" s="4" t="str">
        <f>Indice!C4</f>
        <v>Demanda de energía eléctrica</v>
      </c>
      <c r="D4" s="4"/>
    </row>
    <row r="5" spans="3:8" s="2" customFormat="1" ht="12.6" customHeight="1">
      <c r="C5" s="3"/>
      <c r="D5" s="5"/>
    </row>
    <row r="6" spans="3:8" s="2" customFormat="1" ht="12.75" customHeight="1">
      <c r="C6" s="3"/>
      <c r="E6" s="7"/>
      <c r="F6" s="9"/>
      <c r="H6" s="78"/>
    </row>
    <row r="7" spans="3:8" s="2" customFormat="1" ht="12.75" customHeight="1">
      <c r="C7" s="350" t="s">
        <v>280</v>
      </c>
      <c r="E7" s="94"/>
      <c r="F7" s="9"/>
    </row>
    <row r="8" spans="3:8" s="2" customFormat="1" ht="12.75" customHeight="1">
      <c r="C8" s="350"/>
      <c r="E8" s="94"/>
      <c r="F8" s="9"/>
    </row>
    <row r="9" spans="3:8" s="2" customFormat="1" ht="12.75" customHeight="1">
      <c r="C9" s="350"/>
      <c r="E9" s="94"/>
      <c r="F9" s="9"/>
    </row>
    <row r="10" spans="3:8" s="2" customFormat="1" ht="12.75" customHeight="1">
      <c r="C10" s="350" t="s">
        <v>29</v>
      </c>
      <c r="E10" s="94"/>
      <c r="F10" s="7"/>
    </row>
    <row r="11" spans="3:8" s="2" customFormat="1" ht="12.75" customHeight="1">
      <c r="C11" s="350"/>
      <c r="E11" s="94"/>
      <c r="F11" s="7"/>
    </row>
    <row r="12" spans="3:8" s="2" customFormat="1" ht="12.75" customHeight="1">
      <c r="C12" s="350"/>
      <c r="D12" s="6"/>
      <c r="E12" s="94"/>
      <c r="F12" s="7"/>
    </row>
    <row r="13" spans="3:8" s="2" customFormat="1" ht="12.75" customHeight="1">
      <c r="C13" s="3"/>
      <c r="D13" s="6"/>
      <c r="E13" s="94"/>
      <c r="F13" s="7"/>
    </row>
    <row r="14" spans="3:8" s="2" customFormat="1" ht="12.75" customHeight="1">
      <c r="C14" s="3"/>
      <c r="D14" s="6"/>
      <c r="E14" s="94"/>
      <c r="F14" s="7"/>
    </row>
    <row r="15" spans="3:8" s="2" customFormat="1" ht="12.75" customHeight="1">
      <c r="C15" s="3"/>
      <c r="D15" s="6"/>
      <c r="E15" s="94"/>
      <c r="F15" s="7"/>
    </row>
    <row r="16" spans="3:8" s="2" customFormat="1" ht="12.75" customHeight="1">
      <c r="C16" s="3"/>
      <c r="D16" s="6"/>
      <c r="E16" s="94"/>
      <c r="F16" s="7"/>
    </row>
    <row r="17" spans="3:6" s="2" customFormat="1" ht="12.75" customHeight="1">
      <c r="C17" s="3"/>
      <c r="D17" s="6"/>
      <c r="E17" s="94"/>
      <c r="F17" s="7"/>
    </row>
    <row r="18" spans="3:6" s="2" customFormat="1" ht="12.75" customHeight="1">
      <c r="C18" s="3"/>
      <c r="D18" s="6"/>
      <c r="E18" s="94"/>
      <c r="F18" s="7"/>
    </row>
    <row r="19" spans="3:6" s="2" customFormat="1" ht="12.75" customHeight="1">
      <c r="C19" s="3"/>
      <c r="D19" s="6"/>
      <c r="E19" s="94"/>
      <c r="F19" s="7"/>
    </row>
    <row r="20" spans="3:6" s="2" customFormat="1" ht="12.75" customHeight="1">
      <c r="C20" s="3"/>
      <c r="D20" s="6"/>
      <c r="E20" s="94"/>
      <c r="F20" s="7"/>
    </row>
    <row r="21" spans="3:6">
      <c r="C21" s="350"/>
      <c r="E21" s="94"/>
    </row>
    <row r="22" spans="3:6" ht="14.1" customHeight="1">
      <c r="C22" s="350"/>
    </row>
    <row r="23" spans="3:6" ht="6" customHeight="1">
      <c r="C23" s="350"/>
    </row>
    <row r="24" spans="3:6">
      <c r="C24" s="350"/>
    </row>
    <row r="25" spans="3:6">
      <c r="C25" s="350"/>
    </row>
    <row r="27" spans="3:6" ht="9" customHeight="1"/>
  </sheetData>
  <customSheetViews>
    <customSheetView guid="{30452F01-DB6E-11D6-846D-0008C7298EBA}" showGridLines="0" showRowCol="0" outlineSymbols="0" showRuler="0"/>
    <customSheetView guid="{30452F00-DB6E-11D6-846D-0008C7298EBA}" showGridLines="0" showRowCol="0" outlineSymbols="0" showRuler="0"/>
    <customSheetView guid="{30452EFF-DB6E-11D6-846D-0008C7298EBA}" showGridLines="0" showRowCol="0" outlineSymbols="0" showRuler="0"/>
    <customSheetView guid="{30452EFE-DB6E-11D6-846D-0008C7298EBA}" showGridLines="0" showRowCol="0" outlineSymbols="0" showRuler="0"/>
    <customSheetView guid="{30452EFC-DB6E-11D6-846D-0008C7298EBA}" showGridLines="0" showRowCol="0" outlineSymbols="0" showRuler="0"/>
  </customSheetViews>
  <mergeCells count="4">
    <mergeCell ref="C21:C23"/>
    <mergeCell ref="C24:C25"/>
    <mergeCell ref="C7:C9"/>
    <mergeCell ref="C10:C12"/>
  </mergeCells>
  <phoneticPr fontId="2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B1:E28"/>
  <sheetViews>
    <sheetView workbookViewId="0"/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8.5703125" style="1" customWidth="1"/>
    <col min="4" max="4" width="1.28515625" style="1" customWidth="1"/>
    <col min="5" max="5" width="58.85546875" style="1" customWidth="1"/>
    <col min="6" max="7" width="11.42578125" style="1"/>
    <col min="8" max="8" width="13.42578125" style="1" customWidth="1"/>
    <col min="9" max="9" width="2.7109375" style="1" customWidth="1"/>
    <col min="10" max="10" width="8.85546875" style="1" customWidth="1"/>
    <col min="11" max="16384" width="11.42578125" style="1"/>
  </cols>
  <sheetData>
    <row r="1" spans="2:5" ht="0.75" customHeight="1"/>
    <row r="2" spans="2:5" ht="21" customHeight="1">
      <c r="E2" s="46" t="s">
        <v>32</v>
      </c>
    </row>
    <row r="3" spans="2:5" ht="15" customHeight="1">
      <c r="E3" s="8" t="s">
        <v>46</v>
      </c>
    </row>
    <row r="4" spans="2:5" s="2" customFormat="1" ht="20.25" customHeight="1">
      <c r="B4" s="3"/>
      <c r="C4" s="4" t="s">
        <v>34</v>
      </c>
    </row>
    <row r="5" spans="2:5" s="2" customFormat="1" ht="12.75" customHeight="1">
      <c r="B5" s="3"/>
      <c r="C5" s="5"/>
    </row>
    <row r="6" spans="2:5" s="2" customFormat="1" ht="13.5" customHeight="1">
      <c r="B6" s="3"/>
      <c r="C6" s="6"/>
      <c r="D6" s="7"/>
      <c r="E6" s="7"/>
    </row>
    <row r="7" spans="2:5" s="2" customFormat="1" ht="12.75" customHeight="1">
      <c r="B7" s="3"/>
      <c r="C7" s="9" t="s">
        <v>43</v>
      </c>
      <c r="D7" s="7"/>
      <c r="E7" s="14"/>
    </row>
    <row r="8" spans="2:5" s="2" customFormat="1" ht="12.75" customHeight="1">
      <c r="B8" s="3"/>
      <c r="C8" s="9" t="s">
        <v>44</v>
      </c>
      <c r="D8" s="7"/>
      <c r="E8" s="14"/>
    </row>
    <row r="9" spans="2:5" s="2" customFormat="1" ht="12.75" customHeight="1">
      <c r="B9" s="3"/>
      <c r="C9" s="9" t="s">
        <v>41</v>
      </c>
      <c r="D9" s="7"/>
      <c r="E9" s="14"/>
    </row>
    <row r="10" spans="2:5" s="2" customFormat="1" ht="12.75" customHeight="1">
      <c r="B10" s="3"/>
      <c r="C10" s="9" t="s">
        <v>42</v>
      </c>
      <c r="D10" s="7"/>
      <c r="E10" s="14"/>
    </row>
    <row r="11" spans="2:5" s="2" customFormat="1" ht="12.75" customHeight="1">
      <c r="B11" s="3"/>
      <c r="C11" s="32" t="s">
        <v>29</v>
      </c>
      <c r="D11" s="7"/>
      <c r="E11" s="12"/>
    </row>
    <row r="12" spans="2:5" s="2" customFormat="1" ht="12.75" customHeight="1">
      <c r="B12" s="3"/>
      <c r="D12" s="7"/>
      <c r="E12" s="12"/>
    </row>
    <row r="13" spans="2:5" s="2" customFormat="1" ht="12.75" customHeight="1">
      <c r="B13" s="3"/>
      <c r="C13" s="6"/>
      <c r="D13" s="7"/>
      <c r="E13" s="12"/>
    </row>
    <row r="14" spans="2:5" s="2" customFormat="1" ht="12.75" customHeight="1">
      <c r="B14" s="3"/>
      <c r="C14" s="6"/>
      <c r="D14" s="7"/>
      <c r="E14" s="12"/>
    </row>
    <row r="15" spans="2:5" s="2" customFormat="1" ht="12.75" customHeight="1">
      <c r="B15" s="3"/>
      <c r="C15" s="6"/>
      <c r="D15" s="7"/>
      <c r="E15" s="12"/>
    </row>
    <row r="16" spans="2:5" s="2" customFormat="1" ht="12.75" customHeight="1">
      <c r="B16" s="3"/>
      <c r="C16" s="6"/>
      <c r="D16" s="7"/>
      <c r="E16" s="12"/>
    </row>
    <row r="17" spans="2:5" s="2" customFormat="1" ht="12.75" customHeight="1">
      <c r="B17" s="3"/>
      <c r="C17" s="6"/>
      <c r="D17" s="7"/>
      <c r="E17" s="12"/>
    </row>
    <row r="18" spans="2:5" s="2" customFormat="1" ht="12.75" customHeight="1">
      <c r="B18" s="3"/>
      <c r="C18" s="6"/>
      <c r="D18" s="7"/>
      <c r="E18" s="12"/>
    </row>
    <row r="19" spans="2:5" s="2" customFormat="1" ht="12.75" customHeight="1">
      <c r="B19" s="3"/>
      <c r="C19" s="6"/>
      <c r="D19" s="7"/>
      <c r="E19" s="12"/>
    </row>
    <row r="20" spans="2:5" s="2" customFormat="1" ht="12.75" customHeight="1">
      <c r="B20" s="3"/>
      <c r="C20" s="6"/>
      <c r="D20" s="7"/>
      <c r="E20" s="12"/>
    </row>
    <row r="21" spans="2:5" s="2" customFormat="1" ht="12.75" customHeight="1">
      <c r="B21" s="3"/>
      <c r="C21" s="6"/>
      <c r="D21" s="7"/>
      <c r="E21" s="12"/>
    </row>
    <row r="23" spans="2:5" ht="14.1" customHeight="1"/>
    <row r="24" spans="2:5" ht="6" customHeight="1"/>
    <row r="28" spans="2:5" ht="9" customHeight="1"/>
  </sheetData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autoPageBreaks="0"/>
  </sheetPr>
  <dimension ref="C1:H32"/>
  <sheetViews>
    <sheetView showGridLines="0" showRowColHeaders="0" topLeftCell="A2" workbookViewId="0"/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58.85546875" style="1" customWidth="1"/>
    <col min="7" max="8" width="11.42578125" style="1"/>
    <col min="9" max="9" width="10.28515625" style="1" customWidth="1"/>
    <col min="10" max="10" width="2" style="1" customWidth="1"/>
    <col min="11" max="11" width="2.7109375" style="1" customWidth="1"/>
    <col min="12" max="16384" width="11.42578125" style="1"/>
  </cols>
  <sheetData>
    <row r="1" spans="3:8" ht="0.6" customHeight="1"/>
    <row r="2" spans="3:8" ht="21" customHeight="1">
      <c r="E2" s="46" t="s">
        <v>32</v>
      </c>
      <c r="F2" s="46"/>
    </row>
    <row r="3" spans="3:8" ht="15" customHeight="1">
      <c r="E3" s="80" t="s">
        <v>287</v>
      </c>
      <c r="F3" s="8"/>
    </row>
    <row r="4" spans="3:8" s="2" customFormat="1" ht="19.899999999999999" customHeight="1">
      <c r="C4" s="4" t="str">
        <f>Indice!C4</f>
        <v>Demanda de energía eléctrica</v>
      </c>
      <c r="D4" s="4"/>
    </row>
    <row r="5" spans="3:8" s="2" customFormat="1" ht="12.6" customHeight="1">
      <c r="C5" s="3"/>
      <c r="D5" s="5"/>
    </row>
    <row r="6" spans="3:8" s="2" customFormat="1" ht="13.5" customHeight="1">
      <c r="C6" s="3"/>
      <c r="D6" s="6"/>
      <c r="E6" s="7"/>
      <c r="F6" s="7"/>
    </row>
    <row r="7" spans="3:8" s="2" customFormat="1" ht="12.75" customHeight="1">
      <c r="C7" s="350" t="s">
        <v>281</v>
      </c>
      <c r="E7" s="94"/>
      <c r="F7" s="9"/>
      <c r="H7" s="78"/>
    </row>
    <row r="8" spans="3:8" s="2" customFormat="1" ht="12.75" customHeight="1">
      <c r="C8" s="350"/>
      <c r="E8" s="94"/>
      <c r="F8" s="9"/>
    </row>
    <row r="9" spans="3:8" s="2" customFormat="1" ht="12.75" customHeight="1">
      <c r="C9" s="350"/>
      <c r="E9" s="94"/>
      <c r="F9" s="9"/>
    </row>
    <row r="10" spans="3:8" s="2" customFormat="1" ht="12.75" customHeight="1">
      <c r="C10" s="350" t="s">
        <v>29</v>
      </c>
      <c r="E10" s="94"/>
      <c r="F10" s="9"/>
    </row>
    <row r="11" spans="3:8" s="2" customFormat="1" ht="12.75" customHeight="1">
      <c r="C11" s="350"/>
      <c r="E11" s="94"/>
      <c r="F11" s="7"/>
    </row>
    <row r="12" spans="3:8" s="2" customFormat="1" ht="12.75" customHeight="1">
      <c r="C12" s="350"/>
      <c r="D12" s="6"/>
      <c r="E12" s="94"/>
      <c r="F12" s="7"/>
    </row>
    <row r="13" spans="3:8" s="2" customFormat="1" ht="12.75" customHeight="1">
      <c r="C13" s="3"/>
      <c r="D13" s="6"/>
      <c r="E13" s="94"/>
      <c r="F13" s="7"/>
    </row>
    <row r="14" spans="3:8" s="2" customFormat="1" ht="12.75" customHeight="1">
      <c r="C14" s="3"/>
      <c r="D14" s="6"/>
      <c r="E14" s="94"/>
      <c r="F14" s="7"/>
    </row>
    <row r="15" spans="3:8" s="2" customFormat="1" ht="12.75" customHeight="1">
      <c r="C15" s="3"/>
      <c r="D15" s="6"/>
      <c r="E15" s="94"/>
      <c r="F15" s="7"/>
    </row>
    <row r="16" spans="3:8" s="2" customFormat="1" ht="12.75" customHeight="1">
      <c r="C16" s="3"/>
      <c r="D16" s="6"/>
      <c r="E16" s="94"/>
      <c r="F16" s="7"/>
    </row>
    <row r="17" spans="3:6" s="2" customFormat="1" ht="12.75" customHeight="1">
      <c r="C17" s="3"/>
      <c r="D17" s="6"/>
      <c r="E17" s="94"/>
      <c r="F17" s="7"/>
    </row>
    <row r="18" spans="3:6" s="2" customFormat="1" ht="12.75" customHeight="1">
      <c r="C18" s="3"/>
      <c r="D18" s="6"/>
      <c r="E18" s="94"/>
      <c r="F18" s="7"/>
    </row>
    <row r="19" spans="3:6" s="2" customFormat="1" ht="12.75" customHeight="1">
      <c r="C19" s="3"/>
      <c r="D19" s="6"/>
      <c r="E19" s="94"/>
      <c r="F19" s="7"/>
    </row>
    <row r="20" spans="3:6" s="2" customFormat="1" ht="12.75" customHeight="1">
      <c r="C20" s="3"/>
      <c r="D20" s="6"/>
      <c r="E20" s="94"/>
      <c r="F20" s="7"/>
    </row>
    <row r="21" spans="3:6" s="2" customFormat="1" ht="12.75" customHeight="1">
      <c r="C21" s="3"/>
      <c r="D21" s="6"/>
      <c r="E21" s="94"/>
      <c r="F21" s="7"/>
    </row>
    <row r="31" spans="3:6" ht="15" customHeight="1"/>
    <row r="32" spans="3:6" ht="9.75" customHeight="1"/>
  </sheetData>
  <customSheetViews>
    <customSheetView guid="{30452F01-DB6E-11D6-846D-0008C7298EBA}" showGridLines="0" showRowCol="0" outlineSymbols="0" showRuler="0"/>
    <customSheetView guid="{30452F00-DB6E-11D6-846D-0008C7298EBA}" showGridLines="0" showRowCol="0" outlineSymbols="0" showRuler="0"/>
    <customSheetView guid="{30452EFF-DB6E-11D6-846D-0008C7298EBA}" showGridLines="0" showRowCol="0" outlineSymbols="0" showRuler="0"/>
    <customSheetView guid="{30452EFE-DB6E-11D6-846D-0008C7298EBA}" showGridLines="0" showRowCol="0" outlineSymbols="0" showRuler="0"/>
    <customSheetView guid="{30452EFC-DB6E-11D6-846D-0008C7298EBA}" showGridLines="0" showRowCol="0" outlineSymbols="0" showRuler="0"/>
  </customSheetViews>
  <mergeCells count="2">
    <mergeCell ref="C7:C9"/>
    <mergeCell ref="C10:C12"/>
  </mergeCells>
  <phoneticPr fontId="2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8">
    <pageSetUpPr autoPageBreaks="0"/>
  </sheetPr>
  <dimension ref="B1:AH44"/>
  <sheetViews>
    <sheetView showGridLines="0" showRowColHeaders="0" topLeftCell="A2" workbookViewId="0"/>
  </sheetViews>
  <sheetFormatPr baseColWidth="10" defaultColWidth="8.7109375" defaultRowHeight="12.75"/>
  <cols>
    <col min="1" max="1" width="0.140625" style="34" customWidth="1"/>
    <col min="2" max="2" width="2.7109375" style="1" customWidth="1"/>
    <col min="3" max="3" width="23.7109375" style="1" customWidth="1"/>
    <col min="4" max="4" width="1.28515625" style="1" customWidth="1"/>
    <col min="5" max="5" width="5.5703125" style="1" customWidth="1"/>
    <col min="6" max="7" width="8.7109375" style="34" bestFit="1" customWidth="1"/>
    <col min="8" max="8" width="6.140625" style="34" bestFit="1" customWidth="1"/>
    <col min="9" max="9" width="0.5703125" style="34" customWidth="1"/>
    <col min="10" max="10" width="8.42578125" style="34" bestFit="1" customWidth="1"/>
    <col min="11" max="11" width="6.140625" style="34" bestFit="1" customWidth="1"/>
    <col min="12" max="12" width="0.5703125" style="34" customWidth="1"/>
    <col min="13" max="13" width="8.28515625" style="34" customWidth="1"/>
    <col min="14" max="14" width="6.140625" style="34" bestFit="1" customWidth="1"/>
    <col min="15" max="15" width="0.5703125" style="34" customWidth="1"/>
    <col min="16" max="16" width="8.42578125" style="34" bestFit="1" customWidth="1"/>
    <col min="17" max="17" width="6.140625" style="34" bestFit="1" customWidth="1"/>
    <col min="18" max="18" width="0.5703125" style="34" customWidth="1"/>
    <col min="19" max="19" width="8.28515625" style="34" customWidth="1"/>
    <col min="20" max="20" width="4.85546875" style="34" customWidth="1"/>
    <col min="21" max="29" width="8.7109375" style="33" customWidth="1"/>
    <col min="30" max="16384" width="8.7109375" style="34"/>
  </cols>
  <sheetData>
    <row r="1" spans="2:34" s="1" customFormat="1" ht="0.6" customHeight="1"/>
    <row r="2" spans="2:34" s="1" customFormat="1" ht="21" customHeight="1">
      <c r="F2" s="8"/>
      <c r="T2" s="46" t="s">
        <v>32</v>
      </c>
    </row>
    <row r="3" spans="2:34" s="1" customFormat="1" ht="15" customHeight="1">
      <c r="F3" s="8"/>
      <c r="T3" s="80" t="s">
        <v>287</v>
      </c>
    </row>
    <row r="4" spans="2:34" s="2" customFormat="1" ht="19.899999999999999" customHeight="1">
      <c r="C4" s="4" t="str">
        <f>Indice!C4</f>
        <v>Demanda de energía eléctrica</v>
      </c>
      <c r="D4" s="4"/>
    </row>
    <row r="5" spans="2:34" s="2" customFormat="1" ht="12.6" customHeight="1">
      <c r="C5" s="3"/>
      <c r="D5" s="5"/>
    </row>
    <row r="6" spans="2:34" s="2" customFormat="1" ht="13.5" customHeight="1">
      <c r="C6" s="3"/>
      <c r="D6" s="6"/>
      <c r="E6" s="7"/>
      <c r="F6" s="7"/>
    </row>
    <row r="7" spans="2:34" ht="12.75" customHeight="1">
      <c r="B7" s="2"/>
      <c r="C7" s="350" t="s">
        <v>30</v>
      </c>
      <c r="E7" s="7"/>
      <c r="F7" s="35"/>
      <c r="G7" s="36">
        <v>2012</v>
      </c>
      <c r="H7" s="36"/>
      <c r="I7" s="37"/>
      <c r="J7" s="36">
        <v>2013</v>
      </c>
      <c r="K7" s="36"/>
      <c r="L7" s="37"/>
      <c r="M7" s="36">
        <v>2014</v>
      </c>
      <c r="N7" s="36"/>
      <c r="O7" s="37"/>
      <c r="P7" s="36">
        <v>2015</v>
      </c>
      <c r="Q7" s="36"/>
      <c r="R7" s="37"/>
      <c r="S7" s="36">
        <v>2016</v>
      </c>
      <c r="T7" s="36"/>
      <c r="U7" s="23"/>
      <c r="V7" s="23"/>
    </row>
    <row r="8" spans="2:34" ht="12.75" customHeight="1">
      <c r="B8" s="2"/>
      <c r="C8" s="350"/>
      <c r="E8" s="305"/>
      <c r="F8" s="38"/>
      <c r="G8" s="39" t="s">
        <v>0</v>
      </c>
      <c r="H8" s="39" t="s">
        <v>1</v>
      </c>
      <c r="I8" s="39"/>
      <c r="J8" s="39" t="s">
        <v>0</v>
      </c>
      <c r="K8" s="39" t="s">
        <v>1</v>
      </c>
      <c r="L8" s="39"/>
      <c r="M8" s="39" t="s">
        <v>0</v>
      </c>
      <c r="N8" s="39" t="s">
        <v>1</v>
      </c>
      <c r="O8" s="39"/>
      <c r="P8" s="39" t="s">
        <v>0</v>
      </c>
      <c r="Q8" s="39" t="s">
        <v>1</v>
      </c>
      <c r="R8" s="39"/>
      <c r="S8" s="39" t="s">
        <v>0</v>
      </c>
      <c r="T8" s="39" t="s">
        <v>1</v>
      </c>
      <c r="U8" s="23"/>
      <c r="V8" s="23"/>
    </row>
    <row r="9" spans="2:34" ht="12.75" customHeight="1">
      <c r="B9" s="2"/>
      <c r="C9" s="350"/>
      <c r="E9" s="305" t="s">
        <v>2</v>
      </c>
      <c r="F9" s="105" t="s">
        <v>3</v>
      </c>
      <c r="G9" s="106">
        <f>+'Data 1'!D173</f>
        <v>23090.426943000002</v>
      </c>
      <c r="H9" s="107">
        <f>+G9/G$21*100</f>
        <v>9.1623507325364155</v>
      </c>
      <c r="I9" s="107"/>
      <c r="J9" s="106">
        <f>+'Data 1'!D185</f>
        <v>22553.187900000001</v>
      </c>
      <c r="K9" s="107">
        <f>+J9/J$21*100</f>
        <v>9.1542531150423603</v>
      </c>
      <c r="L9" s="107"/>
      <c r="M9" s="106">
        <f>+'Data 1'!D197</f>
        <v>22053.512252999997</v>
      </c>
      <c r="N9" s="107">
        <f>+M9/M$21*100</f>
        <v>9.0552540088187783</v>
      </c>
      <c r="O9" s="107">
        <v>22530.412876999999</v>
      </c>
      <c r="P9" s="106">
        <f>+'Data 1'!D209</f>
        <v>22694.104267999999</v>
      </c>
      <c r="Q9" s="107">
        <f>+P9/P$21*100</f>
        <v>9.1361750139986917</v>
      </c>
      <c r="R9" s="107"/>
      <c r="S9" s="106">
        <f>+'Data 1'!D221</f>
        <v>21469.708755999996</v>
      </c>
      <c r="T9" s="107">
        <f>+S9/S$21*100</f>
        <v>8.5885757281024411</v>
      </c>
      <c r="U9" s="68"/>
      <c r="V9" s="79"/>
      <c r="W9" s="50"/>
      <c r="X9" s="50"/>
      <c r="Y9" s="57"/>
      <c r="Z9" s="55"/>
      <c r="AA9" s="54"/>
      <c r="AB9" s="59"/>
      <c r="AC9" s="54"/>
      <c r="AD9" s="59"/>
      <c r="AE9" s="54"/>
      <c r="AF9" s="59"/>
      <c r="AG9" s="54"/>
      <c r="AH9" s="59"/>
    </row>
    <row r="10" spans="2:34" ht="12.75" customHeight="1">
      <c r="B10" s="2"/>
      <c r="C10" s="350"/>
      <c r="E10" s="305" t="s">
        <v>4</v>
      </c>
      <c r="F10" s="102" t="s">
        <v>5</v>
      </c>
      <c r="G10" s="106">
        <f>+'Data 1'!D174</f>
        <v>22947.785240000001</v>
      </c>
      <c r="H10" s="107">
        <f t="shared" ref="H10:H20" si="0">+G10/G$21*100</f>
        <v>9.1057500765503416</v>
      </c>
      <c r="I10" s="107"/>
      <c r="J10" s="106">
        <f>+'Data 1'!D186</f>
        <v>20549.267124999998</v>
      </c>
      <c r="K10" s="107">
        <f t="shared" ref="K10:K20" si="1">+J10/J$21*100</f>
        <v>8.3408693008259291</v>
      </c>
      <c r="L10" s="107"/>
      <c r="M10" s="106">
        <f>+'Data 1'!D198</f>
        <v>20371.954502999994</v>
      </c>
      <c r="N10" s="107">
        <f t="shared" ref="N10:N20" si="2">+M10/M$21*100</f>
        <v>8.3648001535750893</v>
      </c>
      <c r="O10" s="107">
        <v>21052.741961000003</v>
      </c>
      <c r="P10" s="106">
        <f>+'Data 1'!D210</f>
        <v>21013.002077000001</v>
      </c>
      <c r="Q10" s="107">
        <f t="shared" ref="Q10:Q20" si="3">+P10/P$21*100</f>
        <v>8.4593981889688745</v>
      </c>
      <c r="R10" s="107"/>
      <c r="S10" s="106">
        <f>+'Data 1'!D222</f>
        <v>20848.303017999999</v>
      </c>
      <c r="T10" s="107">
        <f t="shared" ref="T10:T20" si="4">+S10/S$21*100</f>
        <v>8.3399933975573735</v>
      </c>
      <c r="U10" s="68"/>
      <c r="V10" s="68"/>
      <c r="W10" s="50"/>
      <c r="X10" s="50"/>
      <c r="Y10" s="58"/>
      <c r="Z10" s="56"/>
      <c r="AA10" s="54"/>
      <c r="AB10" s="59"/>
      <c r="AC10" s="54"/>
      <c r="AD10" s="59"/>
      <c r="AE10" s="54"/>
      <c r="AF10" s="59"/>
      <c r="AG10" s="54"/>
      <c r="AH10" s="59"/>
    </row>
    <row r="11" spans="2:34" ht="12.75" customHeight="1">
      <c r="B11" s="2"/>
      <c r="C11" s="350"/>
      <c r="E11" s="305" t="s">
        <v>6</v>
      </c>
      <c r="F11" s="102" t="s">
        <v>7</v>
      </c>
      <c r="G11" s="106">
        <f>+'Data 1'!D175</f>
        <v>21327.506309</v>
      </c>
      <c r="H11" s="107">
        <f t="shared" si="0"/>
        <v>8.4628185323650289</v>
      </c>
      <c r="I11" s="107"/>
      <c r="J11" s="106">
        <f>+'Data 1'!D187</f>
        <v>21218.142804999999</v>
      </c>
      <c r="K11" s="107">
        <f t="shared" si="1"/>
        <v>8.6123633931185779</v>
      </c>
      <c r="L11" s="107"/>
      <c r="M11" s="106">
        <f>+'Data 1'!D199</f>
        <v>20919.84879</v>
      </c>
      <c r="N11" s="107">
        <f t="shared" si="2"/>
        <v>8.5897675819760142</v>
      </c>
      <c r="O11" s="107">
        <v>21103.814710000002</v>
      </c>
      <c r="P11" s="106">
        <f>+'Data 1'!D211</f>
        <v>21183.677259000004</v>
      </c>
      <c r="Q11" s="107">
        <f t="shared" si="3"/>
        <v>8.5281084722602429</v>
      </c>
      <c r="R11" s="107"/>
      <c r="S11" s="106">
        <f>+'Data 1'!D223</f>
        <v>21476.676208999994</v>
      </c>
      <c r="T11" s="107">
        <f t="shared" si="4"/>
        <v>8.5913629339468507</v>
      </c>
      <c r="U11" s="68"/>
      <c r="V11" s="68"/>
      <c r="W11" s="50"/>
      <c r="X11" s="50"/>
      <c r="Y11" s="58"/>
      <c r="Z11" s="56"/>
      <c r="AA11" s="54"/>
      <c r="AB11" s="59"/>
      <c r="AC11" s="54"/>
      <c r="AD11" s="59"/>
      <c r="AE11" s="54"/>
      <c r="AF11" s="59"/>
      <c r="AG11" s="54"/>
      <c r="AH11" s="59"/>
    </row>
    <row r="12" spans="2:34" ht="12.75" customHeight="1">
      <c r="B12" s="2"/>
      <c r="C12" s="3"/>
      <c r="E12" s="305" t="s">
        <v>8</v>
      </c>
      <c r="F12" s="102" t="s">
        <v>9</v>
      </c>
      <c r="G12" s="106">
        <f>+'Data 1'!D176</f>
        <v>19477.465007000003</v>
      </c>
      <c r="H12" s="107">
        <f t="shared" si="0"/>
        <v>7.7287165895795553</v>
      </c>
      <c r="I12" s="107"/>
      <c r="J12" s="106">
        <f>+'Data 1'!D188</f>
        <v>19498.434924000005</v>
      </c>
      <c r="K12" s="107">
        <f t="shared" si="1"/>
        <v>7.9143405106591516</v>
      </c>
      <c r="L12" s="107"/>
      <c r="M12" s="106">
        <f>+'Data 1'!D200</f>
        <v>18766.030208</v>
      </c>
      <c r="N12" s="107">
        <f t="shared" si="2"/>
        <v>7.705401675757571</v>
      </c>
      <c r="O12" s="107">
        <v>19100.026852999999</v>
      </c>
      <c r="P12" s="106">
        <f>+'Data 1'!D212</f>
        <v>18851.251554999999</v>
      </c>
      <c r="Q12" s="107">
        <f t="shared" si="3"/>
        <v>7.5891223291084859</v>
      </c>
      <c r="R12" s="107"/>
      <c r="S12" s="106">
        <f>+'Data 1'!D224</f>
        <v>19926.076261999995</v>
      </c>
      <c r="T12" s="107">
        <f t="shared" si="4"/>
        <v>7.9710729607501074</v>
      </c>
      <c r="U12" s="68"/>
      <c r="V12" s="68"/>
      <c r="W12" s="50"/>
      <c r="X12" s="50"/>
      <c r="Y12" s="58"/>
      <c r="Z12" s="56"/>
      <c r="AA12" s="54"/>
      <c r="AB12" s="59"/>
      <c r="AC12" s="54"/>
      <c r="AD12" s="59"/>
      <c r="AE12" s="54"/>
      <c r="AF12" s="59"/>
      <c r="AG12" s="54"/>
      <c r="AH12" s="59"/>
    </row>
    <row r="13" spans="2:34" ht="12.75" customHeight="1">
      <c r="B13" s="2"/>
      <c r="C13" s="3"/>
      <c r="D13" s="6"/>
      <c r="E13" s="305" t="s">
        <v>6</v>
      </c>
      <c r="F13" s="102" t="s">
        <v>10</v>
      </c>
      <c r="G13" s="106">
        <f>+'Data 1'!D177</f>
        <v>20190.931373000007</v>
      </c>
      <c r="H13" s="107">
        <f t="shared" si="0"/>
        <v>8.0118221855608365</v>
      </c>
      <c r="I13" s="107"/>
      <c r="J13" s="106">
        <f>+'Data 1'!D189</f>
        <v>19447.040545999997</v>
      </c>
      <c r="K13" s="107">
        <f t="shared" si="1"/>
        <v>7.8934797282727178</v>
      </c>
      <c r="L13" s="107"/>
      <c r="M13" s="106">
        <f>+'Data 1'!D201</f>
        <v>19478.485279000004</v>
      </c>
      <c r="N13" s="107">
        <f t="shared" si="2"/>
        <v>7.9979383730311966</v>
      </c>
      <c r="O13" s="107">
        <v>19255.983743999997</v>
      </c>
      <c r="P13" s="106">
        <f>+'Data 1'!D213</f>
        <v>19832.434907999999</v>
      </c>
      <c r="Q13" s="107">
        <f t="shared" si="3"/>
        <v>7.9841263675128644</v>
      </c>
      <c r="R13" s="107"/>
      <c r="S13" s="106">
        <f>+'Data 1'!D225</f>
        <v>19732.383679999999</v>
      </c>
      <c r="T13" s="107">
        <f t="shared" si="4"/>
        <v>7.8935896829197203</v>
      </c>
      <c r="U13" s="68"/>
      <c r="V13" s="68"/>
      <c r="W13" s="50"/>
      <c r="X13" s="50"/>
      <c r="Y13" s="58"/>
      <c r="Z13" s="56"/>
      <c r="AA13" s="54"/>
      <c r="AB13" s="59"/>
      <c r="AC13" s="54"/>
      <c r="AD13" s="59"/>
      <c r="AE13" s="54"/>
      <c r="AF13" s="59"/>
      <c r="AG13" s="54"/>
      <c r="AH13" s="59"/>
    </row>
    <row r="14" spans="2:34" ht="12.75" customHeight="1">
      <c r="B14" s="2"/>
      <c r="C14" s="3"/>
      <c r="D14" s="6"/>
      <c r="E14" s="305" t="s">
        <v>11</v>
      </c>
      <c r="F14" s="102" t="s">
        <v>12</v>
      </c>
      <c r="G14" s="106">
        <f>+'Data 1'!D178</f>
        <v>20752.162159</v>
      </c>
      <c r="H14" s="107">
        <f t="shared" si="0"/>
        <v>8.2345202463599207</v>
      </c>
      <c r="I14" s="107"/>
      <c r="J14" s="106">
        <f>+'Data 1'!D190</f>
        <v>19143.780576000001</v>
      </c>
      <c r="K14" s="107">
        <f t="shared" si="1"/>
        <v>7.7703876608741158</v>
      </c>
      <c r="L14" s="107"/>
      <c r="M14" s="106">
        <f>+'Data 1'!D202</f>
        <v>19600.189424999997</v>
      </c>
      <c r="N14" s="107">
        <f t="shared" si="2"/>
        <v>8.0479105472279109</v>
      </c>
      <c r="O14" s="107">
        <v>20562.727529</v>
      </c>
      <c r="P14" s="106">
        <f>+'Data 1'!D214</f>
        <v>20377.176842000001</v>
      </c>
      <c r="Q14" s="107">
        <f t="shared" si="3"/>
        <v>8.2034281556652093</v>
      </c>
      <c r="R14" s="107"/>
      <c r="S14" s="106">
        <f>+'Data 1'!D226</f>
        <v>20247.106799000005</v>
      </c>
      <c r="T14" s="107">
        <f t="shared" si="4"/>
        <v>8.0994955262070061</v>
      </c>
      <c r="U14" s="68"/>
      <c r="V14" s="68"/>
      <c r="W14" s="50"/>
      <c r="X14" s="50"/>
      <c r="Y14" s="58"/>
      <c r="Z14" s="56"/>
      <c r="AA14" s="54"/>
      <c r="AB14" s="59"/>
      <c r="AC14" s="54"/>
      <c r="AD14" s="59"/>
      <c r="AE14" s="54"/>
      <c r="AF14" s="59"/>
      <c r="AG14" s="54"/>
      <c r="AH14" s="59"/>
    </row>
    <row r="15" spans="2:34" ht="12.75" customHeight="1">
      <c r="B15" s="2"/>
      <c r="C15" s="3"/>
      <c r="D15" s="6"/>
      <c r="E15" s="305" t="s">
        <v>11</v>
      </c>
      <c r="F15" s="102" t="s">
        <v>13</v>
      </c>
      <c r="G15" s="106">
        <f>+'Data 1'!D179</f>
        <v>21670.967820000002</v>
      </c>
      <c r="H15" s="107">
        <f t="shared" si="0"/>
        <v>8.5991050910621567</v>
      </c>
      <c r="I15" s="107"/>
      <c r="J15" s="106">
        <f>+'Data 1'!D191</f>
        <v>21637.578680000002</v>
      </c>
      <c r="K15" s="107">
        <f t="shared" si="1"/>
        <v>8.7826108181080755</v>
      </c>
      <c r="L15" s="107"/>
      <c r="M15" s="106">
        <f>+'Data 1'!D203</f>
        <v>21122.58655</v>
      </c>
      <c r="N15" s="107">
        <f t="shared" si="2"/>
        <v>8.673012458933389</v>
      </c>
      <c r="O15" s="107">
        <v>21572.715988000004</v>
      </c>
      <c r="P15" s="106">
        <f>+'Data 1'!D215</f>
        <v>23469.964519000001</v>
      </c>
      <c r="Q15" s="107">
        <f t="shared" si="3"/>
        <v>9.4485202361688412</v>
      </c>
      <c r="R15" s="107"/>
      <c r="S15" s="106">
        <f>+'Data 1'!D227</f>
        <v>22233.497062000002</v>
      </c>
      <c r="T15" s="107">
        <f t="shared" si="4"/>
        <v>8.8941156765419809</v>
      </c>
      <c r="U15" s="68"/>
      <c r="V15" s="68"/>
      <c r="W15" s="50"/>
      <c r="X15" s="50"/>
      <c r="Y15" s="58"/>
      <c r="Z15" s="56"/>
      <c r="AA15" s="54"/>
      <c r="AB15" s="59"/>
      <c r="AC15" s="54"/>
      <c r="AD15" s="59"/>
      <c r="AE15" s="54"/>
      <c r="AF15" s="59"/>
      <c r="AG15" s="54"/>
      <c r="AH15" s="59"/>
    </row>
    <row r="16" spans="2:34" ht="12.75" customHeight="1">
      <c r="B16" s="2"/>
      <c r="C16" s="3"/>
      <c r="D16" s="6"/>
      <c r="E16" s="305" t="s">
        <v>8</v>
      </c>
      <c r="F16" s="102" t="s">
        <v>14</v>
      </c>
      <c r="G16" s="106">
        <f>+'Data 1'!D180</f>
        <v>21447.849914999999</v>
      </c>
      <c r="H16" s="107">
        <f t="shared" si="0"/>
        <v>8.5105712365186612</v>
      </c>
      <c r="I16" s="107"/>
      <c r="J16" s="106">
        <f>+'Data 1'!D192</f>
        <v>20607.948791000003</v>
      </c>
      <c r="K16" s="107">
        <f t="shared" si="1"/>
        <v>8.3646879656709299</v>
      </c>
      <c r="L16" s="107"/>
      <c r="M16" s="106">
        <f>+'Data 1'!D204</f>
        <v>20174.167919000003</v>
      </c>
      <c r="N16" s="107">
        <f t="shared" si="2"/>
        <v>8.2835882478654721</v>
      </c>
      <c r="O16" s="107">
        <v>19583.977256999999</v>
      </c>
      <c r="P16" s="106">
        <f>+'Data 1'!D216</f>
        <v>20880.247671999998</v>
      </c>
      <c r="Q16" s="107">
        <f t="shared" si="3"/>
        <v>8.4059540228702154</v>
      </c>
      <c r="R16" s="107"/>
      <c r="S16" s="106">
        <f>+'Data 1'!D228</f>
        <v>21447.837417999999</v>
      </c>
      <c r="T16" s="107">
        <f t="shared" si="4"/>
        <v>8.5798264877274235</v>
      </c>
      <c r="U16" s="68"/>
      <c r="V16" s="68"/>
      <c r="W16" s="50"/>
      <c r="X16" s="50"/>
      <c r="Y16" s="58"/>
      <c r="Z16" s="56"/>
      <c r="AA16" s="54"/>
      <c r="AB16" s="59"/>
      <c r="AC16" s="54"/>
      <c r="AD16" s="59"/>
      <c r="AE16" s="54"/>
      <c r="AF16" s="59"/>
      <c r="AG16" s="54"/>
      <c r="AH16" s="59"/>
    </row>
    <row r="17" spans="2:34" ht="12.75" customHeight="1">
      <c r="B17" s="2"/>
      <c r="C17" s="3"/>
      <c r="D17" s="6"/>
      <c r="E17" s="305" t="s">
        <v>15</v>
      </c>
      <c r="F17" s="102" t="s">
        <v>16</v>
      </c>
      <c r="G17" s="106">
        <f>+'Data 1'!D181</f>
        <v>19794.145318999999</v>
      </c>
      <c r="H17" s="107">
        <f t="shared" si="0"/>
        <v>7.8543762881115766</v>
      </c>
      <c r="I17" s="107"/>
      <c r="J17" s="106">
        <f>+'Data 1'!D193</f>
        <v>19706.244317000004</v>
      </c>
      <c r="K17" s="107">
        <f t="shared" si="1"/>
        <v>7.9986895522066348</v>
      </c>
      <c r="L17" s="107"/>
      <c r="M17" s="106">
        <f>+'Data 1'!D205</f>
        <v>20261.893050000002</v>
      </c>
      <c r="N17" s="107">
        <f t="shared" si="2"/>
        <v>8.3196085123498218</v>
      </c>
      <c r="O17" s="107">
        <v>19539.287537</v>
      </c>
      <c r="P17" s="106">
        <f>+'Data 1'!D217</f>
        <v>19591.352026000004</v>
      </c>
      <c r="Q17" s="107">
        <f t="shared" si="3"/>
        <v>7.8870714065934804</v>
      </c>
      <c r="R17" s="107"/>
      <c r="S17" s="106">
        <f>+'Data 1'!D229</f>
        <v>20824.128949999998</v>
      </c>
      <c r="T17" s="107">
        <f t="shared" si="4"/>
        <v>8.3303229909378018</v>
      </c>
      <c r="U17" s="68"/>
      <c r="V17" s="68"/>
      <c r="W17" s="50"/>
      <c r="X17" s="50"/>
      <c r="Y17" s="58"/>
      <c r="Z17" s="56"/>
      <c r="AA17" s="54"/>
      <c r="AB17" s="59"/>
      <c r="AC17" s="54"/>
      <c r="AD17" s="59"/>
      <c r="AE17" s="54"/>
      <c r="AF17" s="59"/>
      <c r="AG17" s="54"/>
      <c r="AH17" s="59"/>
    </row>
    <row r="18" spans="2:34" ht="12.75" customHeight="1">
      <c r="B18" s="2"/>
      <c r="C18" s="3"/>
      <c r="D18" s="6"/>
      <c r="E18" s="305" t="s">
        <v>17</v>
      </c>
      <c r="F18" s="102" t="s">
        <v>18</v>
      </c>
      <c r="G18" s="106">
        <f>+'Data 1'!D182</f>
        <v>19716.804320999996</v>
      </c>
      <c r="H18" s="107">
        <f t="shared" si="0"/>
        <v>7.8236871479137919</v>
      </c>
      <c r="I18" s="107"/>
      <c r="J18" s="106">
        <f>+'Data 1'!D194</f>
        <v>19780.493700999992</v>
      </c>
      <c r="K18" s="107">
        <f t="shared" si="1"/>
        <v>8.0288270945259566</v>
      </c>
      <c r="L18" s="107"/>
      <c r="M18" s="106">
        <f>+'Data 1'!D206</f>
        <v>19686.428999999993</v>
      </c>
      <c r="N18" s="107">
        <f t="shared" si="2"/>
        <v>8.0833208369032583</v>
      </c>
      <c r="O18" s="107">
        <v>19277.604965999999</v>
      </c>
      <c r="P18" s="106">
        <f>+'Data 1'!D218</f>
        <v>19727.777237000006</v>
      </c>
      <c r="Q18" s="107">
        <f t="shared" si="3"/>
        <v>7.9419933629438457</v>
      </c>
      <c r="R18" s="107"/>
      <c r="S18" s="106">
        <f>+'Data 1'!D230</f>
        <v>19823.789255</v>
      </c>
      <c r="T18" s="107">
        <f t="shared" si="4"/>
        <v>7.930154860015513</v>
      </c>
      <c r="U18" s="68"/>
      <c r="V18" s="68"/>
      <c r="W18" s="50"/>
      <c r="X18" s="50"/>
      <c r="Y18" s="58"/>
      <c r="Z18" s="56"/>
      <c r="AA18" s="54"/>
      <c r="AB18" s="59"/>
      <c r="AC18" s="54"/>
      <c r="AD18" s="59"/>
      <c r="AE18" s="54"/>
      <c r="AF18" s="59"/>
      <c r="AG18" s="54"/>
      <c r="AH18" s="59"/>
    </row>
    <row r="19" spans="2:34" ht="12.75" customHeight="1">
      <c r="E19" s="305" t="s">
        <v>19</v>
      </c>
      <c r="F19" s="102" t="s">
        <v>20</v>
      </c>
      <c r="G19" s="106">
        <f>+'Data 1'!D183</f>
        <v>20270.138454999997</v>
      </c>
      <c r="H19" s="107">
        <f t="shared" si="0"/>
        <v>8.0432517934921304</v>
      </c>
      <c r="I19" s="107"/>
      <c r="J19" s="106">
        <f>+'Data 1'!D195</f>
        <v>20480.664446000002</v>
      </c>
      <c r="K19" s="107">
        <f t="shared" si="1"/>
        <v>8.3130237345707041</v>
      </c>
      <c r="L19" s="107"/>
      <c r="M19" s="106">
        <f>+'Data 1'!D207</f>
        <v>19785.315299000002</v>
      </c>
      <c r="N19" s="107">
        <f t="shared" si="2"/>
        <v>8.1239239184063088</v>
      </c>
      <c r="O19" s="107">
        <v>20702.574327000002</v>
      </c>
      <c r="P19" s="106">
        <f>+'Data 1'!D219</f>
        <v>19879.89770999999</v>
      </c>
      <c r="Q19" s="107">
        <f t="shared" si="3"/>
        <v>8.0032339057794495</v>
      </c>
      <c r="R19" s="107"/>
      <c r="S19" s="106">
        <f>+'Data 1'!D231</f>
        <v>20626.056277</v>
      </c>
      <c r="T19" s="107">
        <f t="shared" si="4"/>
        <v>8.2510875354846505</v>
      </c>
      <c r="U19" s="68"/>
      <c r="V19" s="68"/>
      <c r="W19" s="50"/>
      <c r="X19" s="50"/>
      <c r="Y19" s="58"/>
      <c r="Z19" s="56"/>
      <c r="AA19" s="54"/>
      <c r="AB19" s="59"/>
      <c r="AC19" s="54"/>
      <c r="AD19" s="59"/>
      <c r="AE19" s="54"/>
      <c r="AF19" s="59"/>
      <c r="AG19" s="54"/>
      <c r="AH19" s="59"/>
    </row>
    <row r="20" spans="2:34" ht="12.75" customHeight="1">
      <c r="E20" s="305" t="s">
        <v>21</v>
      </c>
      <c r="F20" s="104" t="s">
        <v>22</v>
      </c>
      <c r="G20" s="108">
        <f>+'Data 1'!D184</f>
        <v>21328.039439000011</v>
      </c>
      <c r="H20" s="109">
        <f t="shared" si="0"/>
        <v>8.4630300799495828</v>
      </c>
      <c r="I20" s="109"/>
      <c r="J20" s="108">
        <f>+'Data 1'!D196</f>
        <v>21745.626768999999</v>
      </c>
      <c r="K20" s="109">
        <f t="shared" si="1"/>
        <v>8.826467126124852</v>
      </c>
      <c r="L20" s="109"/>
      <c r="M20" s="108">
        <f>+'Data 1'!D208</f>
        <v>21323.415776999998</v>
      </c>
      <c r="N20" s="109">
        <f t="shared" si="2"/>
        <v>8.7554736851551809</v>
      </c>
      <c r="O20" s="109">
        <v>22540.629502</v>
      </c>
      <c r="P20" s="108">
        <f>+'Data 1'!D220</f>
        <v>20897.423210999998</v>
      </c>
      <c r="Q20" s="109">
        <f t="shared" si="3"/>
        <v>8.4128685381298034</v>
      </c>
      <c r="R20" s="109"/>
      <c r="S20" s="108">
        <f>+'Data 1'!D232</f>
        <v>21324.286706999999</v>
      </c>
      <c r="T20" s="109">
        <f t="shared" si="4"/>
        <v>8.5304022198091243</v>
      </c>
      <c r="U20" s="68"/>
      <c r="V20" s="68"/>
      <c r="W20" s="50"/>
      <c r="X20" s="50"/>
      <c r="Y20" s="58"/>
      <c r="Z20" s="56"/>
      <c r="AA20" s="54"/>
      <c r="AB20" s="59"/>
      <c r="AC20" s="54"/>
      <c r="AD20" s="59"/>
      <c r="AE20" s="54"/>
      <c r="AF20" s="59"/>
      <c r="AG20" s="54"/>
      <c r="AH20" s="59"/>
    </row>
    <row r="21" spans="2:34" ht="16.5" customHeight="1">
      <c r="F21" s="110" t="s">
        <v>23</v>
      </c>
      <c r="G21" s="111">
        <f>SUM(G9:G20)</f>
        <v>252014.22230000002</v>
      </c>
      <c r="H21" s="112">
        <f>SUM(H9:H20)</f>
        <v>100</v>
      </c>
      <c r="I21" s="113"/>
      <c r="J21" s="111">
        <f>SUM(J9:J20)</f>
        <v>246368.41058</v>
      </c>
      <c r="K21" s="112">
        <f>SUM(K9:K20)</f>
        <v>100</v>
      </c>
      <c r="L21" s="113"/>
      <c r="M21" s="111">
        <f>SUM(M9:M20)</f>
        <v>243543.828053</v>
      </c>
      <c r="N21" s="112">
        <f>SUM(N9:N20)</f>
        <v>99.999999999999972</v>
      </c>
      <c r="O21" s="113"/>
      <c r="P21" s="111">
        <f>SUM(P9:P20)</f>
        <v>248398.30928399999</v>
      </c>
      <c r="Q21" s="112">
        <f>SUM(Q9:Q20)</f>
        <v>100</v>
      </c>
      <c r="R21" s="113"/>
      <c r="S21" s="111">
        <f>SUM(S9:S20)</f>
        <v>249979.850393</v>
      </c>
      <c r="T21" s="112">
        <f>SUM(T9:T20)</f>
        <v>99.999999999999986</v>
      </c>
      <c r="U21" s="68"/>
      <c r="V21" s="68"/>
      <c r="W21" s="50"/>
      <c r="X21" s="50"/>
      <c r="Y21" s="58"/>
      <c r="Z21" s="42"/>
      <c r="AA21" s="54"/>
      <c r="AB21" s="54"/>
      <c r="AC21" s="54"/>
      <c r="AD21" s="54"/>
      <c r="AE21" s="54"/>
      <c r="AF21" s="54"/>
      <c r="AG21" s="54"/>
      <c r="AH21" s="54"/>
    </row>
    <row r="22" spans="2:34" ht="12.75" customHeight="1">
      <c r="G22" s="48"/>
      <c r="J22" s="66"/>
      <c r="M22" s="66"/>
      <c r="P22" s="66"/>
      <c r="S22" s="66"/>
      <c r="U22" s="68"/>
      <c r="V22" s="68"/>
    </row>
    <row r="23" spans="2:34" ht="12.75" customHeight="1">
      <c r="G23" s="21"/>
      <c r="H23" s="21"/>
      <c r="I23" s="21"/>
      <c r="J23" s="73"/>
      <c r="K23" s="21"/>
      <c r="L23" s="21"/>
      <c r="M23" s="73"/>
      <c r="N23" s="21"/>
      <c r="O23" s="21"/>
      <c r="P23" s="73"/>
      <c r="Q23" s="44"/>
      <c r="R23" s="43"/>
      <c r="S23" s="73"/>
      <c r="T23" s="44"/>
    </row>
    <row r="24" spans="2:34" ht="12.75" customHeight="1">
      <c r="G24" s="74"/>
      <c r="H24" s="44"/>
      <c r="I24" s="43"/>
      <c r="J24" s="74"/>
      <c r="K24" s="44"/>
      <c r="L24" s="43"/>
      <c r="M24" s="74"/>
      <c r="N24" s="44"/>
      <c r="O24" s="43"/>
      <c r="P24" s="74"/>
      <c r="Q24" s="44"/>
      <c r="R24" s="43"/>
      <c r="S24" s="74"/>
      <c r="T24" s="44"/>
    </row>
    <row r="25" spans="2:34" ht="12.75" customHeight="1">
      <c r="G25" s="44"/>
      <c r="H25" s="44"/>
      <c r="I25" s="43"/>
      <c r="J25" s="44"/>
      <c r="K25" s="44"/>
      <c r="L25" s="43"/>
      <c r="M25" s="44"/>
      <c r="N25" s="44"/>
      <c r="O25" s="43"/>
      <c r="P25" s="44"/>
      <c r="Q25" s="44"/>
      <c r="R25" s="43"/>
      <c r="S25" s="44"/>
      <c r="T25" s="44"/>
    </row>
    <row r="26" spans="2:34" ht="12.75" customHeight="1">
      <c r="G26" s="44"/>
      <c r="H26" s="44"/>
      <c r="I26" s="43"/>
      <c r="J26" s="44"/>
      <c r="K26" s="44"/>
      <c r="L26" s="43"/>
      <c r="M26" s="44"/>
      <c r="N26" s="44"/>
      <c r="O26" s="43"/>
      <c r="P26" s="44"/>
      <c r="Q26" s="44"/>
      <c r="R26" s="43"/>
      <c r="S26" s="44"/>
      <c r="T26" s="44"/>
    </row>
    <row r="27" spans="2:34" ht="12" customHeight="1">
      <c r="F27" s="20"/>
      <c r="G27" s="44"/>
      <c r="H27" s="44"/>
      <c r="I27" s="43"/>
      <c r="J27" s="44"/>
      <c r="K27" s="44"/>
      <c r="L27" s="43"/>
      <c r="M27" s="44"/>
      <c r="N27" s="44"/>
      <c r="O27" s="43"/>
      <c r="P27" s="44"/>
      <c r="Q27" s="44"/>
      <c r="R27" s="43"/>
      <c r="S27" s="44"/>
      <c r="T27" s="44"/>
    </row>
    <row r="28" spans="2:34">
      <c r="G28" s="44"/>
      <c r="H28" s="44"/>
      <c r="I28" s="43"/>
      <c r="J28" s="44"/>
      <c r="K28" s="44"/>
      <c r="L28" s="43"/>
      <c r="M28" s="44"/>
      <c r="N28" s="44"/>
      <c r="O28" s="43"/>
      <c r="P28" s="44"/>
      <c r="Q28" s="44"/>
      <c r="R28" s="43"/>
      <c r="S28" s="44"/>
      <c r="T28" s="44"/>
    </row>
    <row r="29" spans="2:34">
      <c r="G29" s="44"/>
      <c r="H29" s="44"/>
      <c r="I29" s="43"/>
      <c r="J29" s="44"/>
      <c r="K29" s="44"/>
      <c r="L29" s="43"/>
      <c r="M29" s="44"/>
      <c r="N29" s="44"/>
      <c r="O29" s="43"/>
      <c r="P29" s="44"/>
      <c r="Q29" s="44"/>
      <c r="R29" s="43"/>
      <c r="S29" s="44"/>
      <c r="T29" s="44"/>
    </row>
    <row r="30" spans="2:34">
      <c r="G30" s="44"/>
      <c r="H30" s="44"/>
      <c r="I30" s="43"/>
      <c r="J30" s="44"/>
      <c r="K30" s="44"/>
      <c r="L30" s="43"/>
      <c r="M30" s="44"/>
      <c r="N30" s="44"/>
      <c r="O30" s="43"/>
      <c r="P30" s="44"/>
      <c r="Q30" s="44"/>
      <c r="R30" s="43"/>
      <c r="S30" s="44"/>
      <c r="T30" s="44"/>
    </row>
    <row r="31" spans="2:34">
      <c r="G31" s="44"/>
      <c r="H31" s="44"/>
      <c r="I31" s="43"/>
      <c r="J31" s="44"/>
      <c r="K31" s="44"/>
      <c r="L31" s="43"/>
      <c r="M31" s="44"/>
      <c r="N31" s="44"/>
      <c r="O31" s="43"/>
      <c r="P31" s="44"/>
      <c r="Q31" s="44"/>
      <c r="R31" s="43"/>
      <c r="S31" s="44"/>
      <c r="T31" s="44"/>
    </row>
    <row r="32" spans="2:34">
      <c r="G32" s="44"/>
      <c r="H32" s="44"/>
      <c r="I32" s="43"/>
      <c r="J32" s="44"/>
      <c r="K32" s="44"/>
      <c r="L32" s="43"/>
      <c r="M32" s="44"/>
      <c r="N32" s="44"/>
      <c r="O32" s="43"/>
      <c r="P32" s="44"/>
      <c r="Q32" s="44"/>
      <c r="R32" s="43"/>
      <c r="S32" s="44"/>
      <c r="T32" s="44"/>
    </row>
    <row r="33" spans="7:20">
      <c r="G33" s="44"/>
      <c r="H33" s="44"/>
      <c r="I33" s="43"/>
      <c r="J33" s="44"/>
      <c r="K33" s="44"/>
      <c r="L33" s="43"/>
      <c r="M33" s="44"/>
      <c r="N33" s="44"/>
      <c r="O33" s="43"/>
      <c r="P33" s="44"/>
      <c r="Q33" s="44"/>
      <c r="R33" s="43"/>
      <c r="S33" s="44"/>
      <c r="T33" s="44"/>
    </row>
    <row r="34" spans="7:20">
      <c r="G34" s="44"/>
      <c r="H34" s="44"/>
      <c r="I34" s="43"/>
      <c r="J34" s="44"/>
      <c r="K34" s="44"/>
      <c r="L34" s="43"/>
      <c r="M34" s="44"/>
      <c r="N34" s="44"/>
      <c r="O34" s="43"/>
      <c r="P34" s="44"/>
      <c r="Q34" s="44"/>
      <c r="R34" s="43"/>
      <c r="S34" s="44"/>
      <c r="T34" s="44"/>
    </row>
    <row r="35" spans="7:20">
      <c r="G35" s="44"/>
      <c r="H35" s="44"/>
      <c r="I35" s="43"/>
      <c r="J35" s="44"/>
      <c r="K35" s="44"/>
      <c r="L35" s="43"/>
      <c r="M35" s="44"/>
      <c r="N35" s="44"/>
      <c r="O35" s="43"/>
      <c r="P35" s="44"/>
      <c r="Q35" s="44"/>
      <c r="R35" s="43"/>
      <c r="S35" s="44"/>
      <c r="T35" s="44"/>
    </row>
    <row r="36" spans="7:20">
      <c r="G36" s="44"/>
      <c r="H36" s="44"/>
      <c r="I36" s="43"/>
      <c r="J36" s="44"/>
      <c r="K36" s="44"/>
      <c r="L36" s="43"/>
      <c r="M36" s="44"/>
      <c r="N36" s="44"/>
      <c r="O36" s="43"/>
      <c r="P36" s="44"/>
      <c r="Q36" s="44"/>
      <c r="R36" s="43"/>
      <c r="S36" s="44"/>
      <c r="T36" s="44"/>
    </row>
    <row r="37" spans="7:20">
      <c r="G37" s="44"/>
      <c r="H37" s="44"/>
      <c r="I37" s="43"/>
      <c r="J37" s="44"/>
      <c r="K37" s="44"/>
      <c r="L37" s="43"/>
      <c r="M37" s="44"/>
      <c r="N37" s="44"/>
      <c r="O37" s="43"/>
      <c r="P37" s="44"/>
      <c r="Q37" s="44"/>
      <c r="R37" s="43"/>
      <c r="S37" s="44"/>
      <c r="T37" s="44"/>
    </row>
    <row r="38" spans="7:20">
      <c r="G38" s="44"/>
      <c r="H38" s="44"/>
      <c r="I38" s="43"/>
      <c r="J38" s="44"/>
      <c r="K38" s="44"/>
      <c r="L38" s="43"/>
      <c r="M38" s="44"/>
      <c r="N38" s="44"/>
      <c r="O38" s="43"/>
      <c r="P38" s="44"/>
      <c r="Q38" s="44"/>
      <c r="R38" s="43"/>
      <c r="S38" s="44"/>
      <c r="T38" s="44"/>
    </row>
    <row r="39" spans="7:20">
      <c r="G39" s="44"/>
      <c r="H39" s="44"/>
      <c r="I39" s="43"/>
      <c r="J39" s="44"/>
      <c r="K39" s="44"/>
      <c r="L39" s="43"/>
      <c r="M39" s="44"/>
      <c r="N39" s="44"/>
      <c r="O39" s="43"/>
      <c r="P39" s="44"/>
      <c r="Q39" s="44"/>
      <c r="R39" s="43"/>
      <c r="S39" s="44"/>
      <c r="T39" s="44"/>
    </row>
    <row r="40" spans="7:20">
      <c r="G40" s="44"/>
      <c r="H40" s="44"/>
      <c r="I40" s="43"/>
      <c r="J40" s="44"/>
      <c r="K40" s="44"/>
      <c r="L40" s="43"/>
      <c r="M40" s="44"/>
      <c r="N40" s="44"/>
      <c r="O40" s="43"/>
      <c r="P40" s="44"/>
      <c r="Q40" s="44"/>
      <c r="R40" s="43"/>
      <c r="S40" s="44"/>
      <c r="T40" s="44"/>
    </row>
    <row r="41" spans="7:20">
      <c r="G41" s="44"/>
      <c r="H41" s="44"/>
      <c r="I41" s="43"/>
      <c r="J41" s="44"/>
      <c r="K41" s="44"/>
      <c r="L41" s="43"/>
      <c r="M41" s="44"/>
      <c r="N41" s="44"/>
      <c r="O41" s="43"/>
      <c r="P41" s="44"/>
      <c r="Q41" s="44"/>
      <c r="R41" s="43"/>
      <c r="S41" s="44"/>
      <c r="T41" s="44"/>
    </row>
    <row r="42" spans="7:20">
      <c r="G42" s="44"/>
      <c r="H42" s="44"/>
      <c r="I42" s="43"/>
      <c r="J42" s="44"/>
      <c r="K42" s="44"/>
      <c r="L42" s="43"/>
      <c r="M42" s="44"/>
      <c r="N42" s="44"/>
      <c r="O42" s="43"/>
      <c r="P42" s="44"/>
      <c r="Q42" s="44"/>
      <c r="R42" s="43"/>
      <c r="S42" s="44"/>
      <c r="T42" s="44"/>
    </row>
    <row r="43" spans="7:20">
      <c r="G43" s="44"/>
      <c r="H43" s="44"/>
      <c r="I43" s="43"/>
      <c r="J43" s="44"/>
      <c r="K43" s="44"/>
      <c r="L43" s="43"/>
      <c r="M43" s="44"/>
      <c r="N43" s="44"/>
      <c r="O43" s="43"/>
      <c r="P43" s="44"/>
      <c r="Q43" s="44"/>
      <c r="R43" s="43"/>
      <c r="S43" s="44"/>
      <c r="T43" s="44"/>
    </row>
    <row r="44" spans="7:20">
      <c r="G44" s="44"/>
      <c r="H44" s="44"/>
      <c r="I44" s="43"/>
      <c r="J44" s="44"/>
      <c r="K44" s="44"/>
      <c r="L44" s="43"/>
      <c r="M44" s="44"/>
      <c r="N44" s="44"/>
      <c r="O44" s="43"/>
      <c r="P44" s="44"/>
      <c r="Q44" s="44"/>
      <c r="R44" s="43"/>
      <c r="S44" s="44"/>
      <c r="T44" s="44"/>
    </row>
  </sheetData>
  <customSheetViews>
    <customSheetView guid="{30452F01-DB6E-11D6-846D-0008C7298EBA}" showGridLines="0" showRowCol="0" outlineSymbols="0" showRuler="0"/>
    <customSheetView guid="{30452F00-DB6E-11D6-846D-0008C7298EBA}" showGridLines="0" showRowCol="0" outlineSymbols="0" showRuler="0"/>
    <customSheetView guid="{30452EFF-DB6E-11D6-846D-0008C7298EBA}" showGridLines="0" showRowCol="0" outlineSymbols="0" showRuler="0"/>
    <customSheetView guid="{30452EFE-DB6E-11D6-846D-0008C7298EBA}" showGridLines="0" showRowCol="0" outlineSymbols="0" showRuler="0"/>
    <customSheetView guid="{30452EFC-DB6E-11D6-846D-0008C7298EBA}" showGridLines="0" showRowCol="0" outlineSymbols="0" showRuler="0"/>
  </customSheetViews>
  <mergeCells count="2">
    <mergeCell ref="C7:C9"/>
    <mergeCell ref="C10:C11"/>
  </mergeCells>
  <phoneticPr fontId="2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8</vt:i4>
      </vt:variant>
    </vt:vector>
  </HeadingPairs>
  <TitlesOfParts>
    <vt:vector size="40" baseType="lpstr">
      <vt:lpstr>Indice</vt:lpstr>
      <vt:lpstr>C1</vt:lpstr>
      <vt:lpstr>C2</vt:lpstr>
      <vt:lpstr>C3</vt:lpstr>
      <vt:lpstr>C4</vt:lpstr>
      <vt:lpstr>C5</vt:lpstr>
      <vt:lpstr>C1 CON PIB Y CORREGIDA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C18</vt:lpstr>
      <vt:lpstr>C19</vt:lpstr>
      <vt:lpstr>C20</vt:lpstr>
      <vt:lpstr>C21</vt:lpstr>
      <vt:lpstr>C22</vt:lpstr>
      <vt:lpstr>C23</vt:lpstr>
      <vt:lpstr>C24</vt:lpstr>
      <vt:lpstr>C25</vt:lpstr>
      <vt:lpstr>C26</vt:lpstr>
      <vt:lpstr>C27</vt:lpstr>
      <vt:lpstr>Data 1</vt:lpstr>
      <vt:lpstr>Data 2</vt:lpstr>
      <vt:lpstr>Datos_mapa</vt:lpstr>
      <vt:lpstr>'C1 CON PIB Y CORREGIDA'!Área_de_impresión</vt:lpstr>
      <vt:lpstr>'C12'!Área_de_impresión</vt:lpstr>
      <vt:lpstr>'C5'!Área_de_impresión</vt:lpstr>
      <vt:lpstr>'C6'!Área_de_impresión</vt:lpstr>
      <vt:lpstr>'C7'!Área_de_impresión</vt:lpstr>
      <vt:lpstr>'Data 1'!Área_de_impresión</vt:lpstr>
      <vt:lpstr>Indice!Área_de_impresión</vt:lpstr>
      <vt:lpstr>'Data 1'!Títulos_a_imprimir</vt:lpstr>
    </vt:vector>
  </TitlesOfParts>
  <Company>Red Eléctrica de España,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(8)</dc:title>
  <dc:creator>Red Eléctrica de España (www.ree.es)</dc:creator>
  <cp:lastModifiedBy>SEVPENMA</cp:lastModifiedBy>
  <cp:lastPrinted>2017-04-11T12:04:32Z</cp:lastPrinted>
  <dcterms:created xsi:type="dcterms:W3CDTF">1999-06-30T12:13:59Z</dcterms:created>
  <dcterms:modified xsi:type="dcterms:W3CDTF">2017-06-28T12:02:57Z</dcterms:modified>
</cp:coreProperties>
</file>